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belkin/Desktop/Submission FINAL BMC Pulmonary Medicine/"/>
    </mc:Choice>
  </mc:AlternateContent>
  <xr:revisionPtr revIDLastSave="0" documentId="13_ncr:1_{11914146-5922-4908-8ED7-1C83680542A1}" xr6:coauthVersionLast="47" xr6:coauthVersionMax="47" xr10:uidLastSave="{00000000-0000-0000-0000-000000000000}"/>
  <bookViews>
    <workbookView xWindow="0" yWindow="600" windowWidth="29040" windowHeight="15720" tabRatio="813" firstSheet="11" activeTab="15" xr2:uid="{141F84D0-B74B-4560-8983-EA7C77C458B7}"/>
  </bookViews>
  <sheets>
    <sheet name="Setup" sheetId="12" r:id="rId1"/>
    <sheet name="Data 1" sheetId="2" r:id="rId2"/>
    <sheet name="A1" sheetId="3" r:id="rId3"/>
    <sheet name="A2" sheetId="31" r:id="rId4"/>
    <sheet name="A3" sheetId="32" r:id="rId5"/>
    <sheet name="(A1,A2)" sheetId="1" r:id="rId6"/>
    <sheet name="(A1,A3)" sheetId="33" r:id="rId7"/>
    <sheet name="(A2,A3)" sheetId="34" r:id="rId8"/>
    <sheet name="(A1,A2,A3)" sheetId="8" r:id="rId9"/>
    <sheet name="Data 2" sheetId="13" r:id="rId10"/>
    <sheet name="LR Results_2A" sheetId="14" r:id="rId11"/>
    <sheet name="AUC Value Table" sheetId="21" r:id="rId12"/>
    <sheet name="LR Results_2B_Composite" sheetId="35" r:id="rId13"/>
    <sheet name="ROC Composite Data" sheetId="36" r:id="rId14"/>
    <sheet name="Composite Resampling" sheetId="37" r:id="rId15"/>
    <sheet name="Bootstrap Stats" sheetId="39" r:id="rId16"/>
  </sheets>
  <definedNames>
    <definedName name="a_0" localSheetId="6">'(A1,A3)'!$J$5</definedName>
    <definedName name="a_0" localSheetId="7">'(A2,A3)'!$J$5</definedName>
    <definedName name="a_0">'(A1,A2)'!$J$5</definedName>
    <definedName name="a_1" localSheetId="6">'(A1,A3)'!$J$3</definedName>
    <definedName name="a_1" localSheetId="7">'(A2,A3)'!$J$3</definedName>
    <definedName name="a_1">'(A1,A2)'!$J$3</definedName>
    <definedName name="a_2" localSheetId="6">'(A1,A3)'!$J$4</definedName>
    <definedName name="a_2" localSheetId="7">'(A2,A3)'!$J$4</definedName>
    <definedName name="a_2">'(A1,A2)'!$J$4</definedName>
    <definedName name="a_est" localSheetId="3">'A2'!$J$2</definedName>
    <definedName name="a_est" localSheetId="4">'A3'!$J$2</definedName>
    <definedName name="a_est">'A1'!$J$2</definedName>
    <definedName name="b_est" localSheetId="3">'A2'!$J$3</definedName>
    <definedName name="b_est" localSheetId="4">'A3'!$J$3</definedName>
    <definedName name="b_est">'A1'!$J$3</definedName>
    <definedName name="c_0">'(A1,A2,A3)'!$N$9</definedName>
    <definedName name="c_1">'(A1,A2,A3)'!$N$6</definedName>
    <definedName name="c_2">'(A1,A2,A3)'!$N$7</definedName>
    <definedName name="c_3">'(A1,A2,A3)'!$N$8</definedName>
    <definedName name="case" localSheetId="9">'Data 2'!$B$1</definedName>
    <definedName name="case">'Data 1'!$B$1</definedName>
    <definedName name="CF_D" localSheetId="14">'Composite Resampling'!$F$177</definedName>
    <definedName name="CF_D" localSheetId="12">'LR Results_2B_Composite'!$D$177</definedName>
    <definedName name="CF_D">#REF!</definedName>
    <definedName name="CF_V" localSheetId="14">'Composite Resampling'!$F$183</definedName>
    <definedName name="CF_V" localSheetId="12">'LR Results_2B_Composite'!$D$183</definedName>
    <definedName name="CF_V">#REF!</definedName>
    <definedName name="CFEPIT" localSheetId="3">'A2'!#REF!</definedName>
    <definedName name="CFEPIT" localSheetId="4">'A3'!#REF!</definedName>
    <definedName name="CFEPIT">'A1'!#REF!</definedName>
    <definedName name="CFN_V" localSheetId="14">'Composite Resampling'!$F$185</definedName>
    <definedName name="CFN_V" localSheetId="12">'LR Results_2B_Composite'!$D$185</definedName>
    <definedName name="CFN_V">#REF!</definedName>
    <definedName name="CFNR_D" localSheetId="14">'Composite Resampling'!$F$178</definedName>
    <definedName name="CFNR_D" localSheetId="12">'LR Results_2B_Composite'!$D$178</definedName>
    <definedName name="CFNR_D">#REF!</definedName>
    <definedName name="CFNR_V" localSheetId="14">'Composite Resampling'!$F$184</definedName>
    <definedName name="CFNR_V" localSheetId="12">'LR Results_2B_Composite'!$D$184</definedName>
    <definedName name="CFNR_V">#REF!</definedName>
    <definedName name="CFNRT">'Data 1'!#REF!</definedName>
    <definedName name="CFNRT_V">'Data 1'!$D$182</definedName>
    <definedName name="CFNT">'Data 1'!#REF!</definedName>
    <definedName name="CFNT_D" localSheetId="14">'Composite Resampling'!$F$179</definedName>
    <definedName name="CFNT_D" localSheetId="12">'LR Results_2B_Composite'!$D$179</definedName>
    <definedName name="CFNT_D">#REF!</definedName>
    <definedName name="CFNT_V">'Data 1'!$D$183</definedName>
    <definedName name="CFPERTT" localSheetId="3">'A2'!#REF!</definedName>
    <definedName name="CFPERTT" localSheetId="4">'A3'!#REF!</definedName>
    <definedName name="CFPERTT">'A1'!#REF!</definedName>
    <definedName name="CFT" localSheetId="2">'A1'!$G$191</definedName>
    <definedName name="CFT" localSheetId="3">'A2'!$G$191</definedName>
    <definedName name="CFT" localSheetId="4">'A3'!$G$191</definedName>
    <definedName name="CFT">'Data 1'!#REF!</definedName>
    <definedName name="CFT_1" localSheetId="6">'(A1,A3)'!$G$188</definedName>
    <definedName name="CFT_1" localSheetId="7">'(A2,A3)'!$G$188</definedName>
    <definedName name="CFT_1">'(A1,A2)'!$G$188</definedName>
    <definedName name="CFT_MC">#REF!</definedName>
    <definedName name="CFT_V">'Data 1'!$D$181</definedName>
    <definedName name="col_1" localSheetId="9">'Data 2'!$B$3</definedName>
    <definedName name="col_1">'Data 1'!$B$3</definedName>
    <definedName name="col_2" localSheetId="9">'Data 2'!$B$4</definedName>
    <definedName name="col_2">'Data 1'!$B$4</definedName>
    <definedName name="col_3" localSheetId="9">'Data 2'!$B$5</definedName>
    <definedName name="col_3">'Data 1'!$B$5</definedName>
    <definedName name="colmn_1">'Data 2'!$E$2</definedName>
    <definedName name="colmn_2">'Data 2'!$F$2</definedName>
    <definedName name="colmn_3">'Data 2'!$G$2</definedName>
    <definedName name="colmn_4">'Data 2'!$H$2</definedName>
    <definedName name="colmn_5">'Data 2'!$I$2</definedName>
    <definedName name="colmn_6">'Data 2'!$J$2</definedName>
    <definedName name="colmn_7">'Data 2'!$K$2</definedName>
    <definedName name="CONTT" localSheetId="6">'(A1,A3)'!$G$190</definedName>
    <definedName name="CONTT" localSheetId="7">'(A2,A3)'!$G$190</definedName>
    <definedName name="CONTT" localSheetId="2">'A1'!$G$193</definedName>
    <definedName name="CONTT" localSheetId="3">'A2'!$G$193</definedName>
    <definedName name="CONTT" localSheetId="4">'A3'!$G$193</definedName>
    <definedName name="CONTT">'(A1,A2)'!$G$190</definedName>
    <definedName name="CONTT_1" localSheetId="6">'(A1,A3)'!$G$190</definedName>
    <definedName name="CONTT_1" localSheetId="7">'(A2,A3)'!$G$190</definedName>
    <definedName name="CONTT_1">'(A1,A2)'!$G$190</definedName>
    <definedName name="cutoff" localSheetId="14">'Composite Resampling'!$N$3</definedName>
    <definedName name="cutoff">#REF!</definedName>
    <definedName name="cutoff_1" localSheetId="14">'Composite Resampling'!$L$3</definedName>
    <definedName name="cutoff_1">'LR Results_2B_Composite'!$K$3</definedName>
    <definedName name="cutoff_V" localSheetId="14">'Composite Resampling'!$W$3</definedName>
    <definedName name="cutoff_V" localSheetId="12">'LR Results_2B_Composite'!$U$3</definedName>
    <definedName name="cutoff_V">#REF!</definedName>
    <definedName name="EPIT" localSheetId="3">'A2'!$H$191</definedName>
    <definedName name="EPIT" localSheetId="4">'A3'!$H$191</definedName>
    <definedName name="EPIT">'A1'!$H$191</definedName>
    <definedName name="f_0" localSheetId="3">'A2'!$B$13</definedName>
    <definedName name="f_0" localSheetId="4">'A3'!$B$13</definedName>
    <definedName name="f_0">'A1'!$B$13</definedName>
    <definedName name="f_10" localSheetId="6">'(A1,A3)'!$H$188</definedName>
    <definedName name="f_10" localSheetId="7">'(A2,A3)'!$H$188</definedName>
    <definedName name="f_10">'(A1,A2)'!$H$188</definedName>
    <definedName name="f_11" localSheetId="6">'(A1,A3)'!$H$189</definedName>
    <definedName name="f_11" localSheetId="7">'(A2,A3)'!$H$189</definedName>
    <definedName name="f_11">'(A1,A2)'!$H$189</definedName>
    <definedName name="f_20" localSheetId="6">'(A1,A3)'!$I$188</definedName>
    <definedName name="f_20" localSheetId="7">'(A2,A3)'!$I$188</definedName>
    <definedName name="f_20">'(A1,A2)'!$I$188</definedName>
    <definedName name="f_21" localSheetId="6">'(A1,A3)'!$I$189</definedName>
    <definedName name="f_21" localSheetId="7">'(A2,A3)'!$I$189</definedName>
    <definedName name="f_21">'(A1,A2)'!$I$189</definedName>
    <definedName name="fcf" localSheetId="3">'A2'!$G$192</definedName>
    <definedName name="fcf" localSheetId="4">'A3'!$G$192</definedName>
    <definedName name="fcf">'A1'!$G$192</definedName>
    <definedName name="fcfepi" localSheetId="3">'A2'!$J$147</definedName>
    <definedName name="fcfepi" localSheetId="4">'A3'!$J$147</definedName>
    <definedName name="fcfepi">'A1'!$J$147</definedName>
    <definedName name="fcfpert" localSheetId="3">'A2'!$K$147</definedName>
    <definedName name="fcfpert" localSheetId="4">'A3'!$K$147</definedName>
    <definedName name="fcfpert">'A1'!$K$147</definedName>
    <definedName name="fcont" localSheetId="3">'A2'!$G$194</definedName>
    <definedName name="fcont" localSheetId="4">'A3'!$G$194</definedName>
    <definedName name="fcont">'A1'!$G$194</definedName>
    <definedName name="fCONT_EPI" localSheetId="3">'A2'!$I$151</definedName>
    <definedName name="fCONT_EPI" localSheetId="4">'A3'!$I$151</definedName>
    <definedName name="fCONT_EPI">'A1'!$I$151</definedName>
    <definedName name="fcontpert" localSheetId="3">'A2'!$I$149</definedName>
    <definedName name="fcontpert" localSheetId="4">'A3'!$I$149</definedName>
    <definedName name="fcontpert">'A1'!$I$149</definedName>
    <definedName name="fepi" localSheetId="3">'A2'!$I$192</definedName>
    <definedName name="fepi" localSheetId="4">'A3'!$I$192</definedName>
    <definedName name="fepi">'A1'!$I$192</definedName>
    <definedName name="fp_1" localSheetId="9">'Data 2'!$F$97</definedName>
    <definedName name="fp_1">'Data 1'!$F$183</definedName>
    <definedName name="fp_2" localSheetId="9">'Data 2'!$H$97</definedName>
    <definedName name="fp_2">'Data 1'!$H$183</definedName>
    <definedName name="fp_3" localSheetId="9">'Data 2'!$J$97</definedName>
    <definedName name="fp_3">'Data 1'!$J$183</definedName>
    <definedName name="fpert" localSheetId="3">'A2'!$I$147</definedName>
    <definedName name="fpert" localSheetId="4">'A3'!$I$147</definedName>
    <definedName name="fpert">'A1'!$I$147</definedName>
    <definedName name="g_10">#REF!</definedName>
    <definedName name="g_11">#REF!</definedName>
    <definedName name="g_20">#REF!</definedName>
    <definedName name="g_21">#REF!</definedName>
    <definedName name="h_10">#REF!</definedName>
    <definedName name="h_11">#REF!</definedName>
    <definedName name="h_20">#REF!</definedName>
    <definedName name="h_21">#REF!</definedName>
    <definedName name="lor_0" localSheetId="3">'A2'!$E$9</definedName>
    <definedName name="lor_0" localSheetId="4">'A3'!$E$9</definedName>
    <definedName name="lor_0">'A1'!$E$9</definedName>
    <definedName name="lor_1" localSheetId="3">'A2'!$E$10</definedName>
    <definedName name="lor_1" localSheetId="4">'A3'!$E$10</definedName>
    <definedName name="lor_1">'A1'!$E$10</definedName>
    <definedName name="NCFT" localSheetId="6">'(A1,A3)'!$G$189</definedName>
    <definedName name="NCFT" localSheetId="7">'(A2,A3)'!$G$189</definedName>
    <definedName name="NCFT">'(A1,A2)'!$G$189</definedName>
    <definedName name="NCFT_MC">#REF!</definedName>
    <definedName name="NCN" localSheetId="6">'(A1,A3)'!$L$188</definedName>
    <definedName name="NCN" localSheetId="7">'(A2,A3)'!$L$188</definedName>
    <definedName name="NCN" localSheetId="2">'A1'!$N$191</definedName>
    <definedName name="NCN" localSheetId="3">'A2'!$N$191</definedName>
    <definedName name="NCN" localSheetId="4">'A3'!$N$191</definedName>
    <definedName name="NCN">'(A1,A2)'!$L$188</definedName>
    <definedName name="NCN_1" localSheetId="6">'(A1,A3)'!$L$188</definedName>
    <definedName name="NCN_1" localSheetId="7">'(A2,A3)'!$L$188</definedName>
    <definedName name="NCN_1">'(A1,A2)'!$L$188</definedName>
    <definedName name="NCP" localSheetId="6">'(A1,A3)'!$K$188</definedName>
    <definedName name="NCP" localSheetId="7">'(A2,A3)'!$K$188</definedName>
    <definedName name="NCP" localSheetId="2">'A1'!$M$191</definedName>
    <definedName name="NCP" localSheetId="3">'A2'!$M$191</definedName>
    <definedName name="NCP" localSheetId="4">'A3'!$M$191</definedName>
    <definedName name="NCP">'(A1,A2)'!$K$188</definedName>
    <definedName name="NCP_1" localSheetId="6">'(A1,A3)'!$K$188</definedName>
    <definedName name="NCP_1" localSheetId="7">'(A2,A3)'!$K$188</definedName>
    <definedName name="NCP_1">'(A1,A2)'!$K$188</definedName>
    <definedName name="nneg" localSheetId="6">'(A1,A3)'!$N$188</definedName>
    <definedName name="nneg" localSheetId="7">'(A2,A3)'!$N$188</definedName>
    <definedName name="nneg">'(A1,A2)'!$N$188</definedName>
    <definedName name="norm1" localSheetId="6">'(A1,A3)'!$H$190</definedName>
    <definedName name="norm1" localSheetId="7">'(A2,A3)'!$H$190</definedName>
    <definedName name="norm1">'(A1,A2)'!$H$190</definedName>
    <definedName name="norm2">#REF!</definedName>
    <definedName name="norm3">#REF!</definedName>
    <definedName name="npos" localSheetId="6">'(A1,A3)'!$M$188</definedName>
    <definedName name="npos" localSheetId="7">'(A2,A3)'!$M$188</definedName>
    <definedName name="npos">'(A1,A2)'!$M$188</definedName>
    <definedName name="p_0_0" localSheetId="6">'(A1,A3)'!$G$3</definedName>
    <definedName name="p_0_0" localSheetId="7">'(A2,A3)'!$G$3</definedName>
    <definedName name="p_0_0">'(A1,A2)'!$G$3</definedName>
    <definedName name="p_0_1" localSheetId="6">'(A1,A3)'!$G$4</definedName>
    <definedName name="p_0_1" localSheetId="7">'(A2,A3)'!$G$4</definedName>
    <definedName name="p_0_1">'(A1,A2)'!$G$4</definedName>
    <definedName name="p_0_2" localSheetId="6">'(A1,A3)'!$G$9</definedName>
    <definedName name="p_0_2" localSheetId="7">'(A2,A3)'!$G$9</definedName>
    <definedName name="p_0_2">'(A1,A2)'!$G$9</definedName>
    <definedName name="p_00" localSheetId="3">'A2'!$E$3</definedName>
    <definedName name="p_00" localSheetId="4">'A3'!$E$3</definedName>
    <definedName name="p_00">'A1'!$E$3</definedName>
    <definedName name="p_01" localSheetId="3">'A2'!$E$6</definedName>
    <definedName name="p_01" localSheetId="4">'A3'!$E$6</definedName>
    <definedName name="p_01">'A1'!#REF!</definedName>
    <definedName name="p_1_0" localSheetId="6">'(A1,A3)'!$G$5</definedName>
    <definedName name="p_1_0" localSheetId="7">'(A2,A3)'!$G$5</definedName>
    <definedName name="p_1_0">'(A1,A2)'!$G$5</definedName>
    <definedName name="p_1_1" localSheetId="6">'(A1,A3)'!$G$6</definedName>
    <definedName name="p_1_1" localSheetId="7">'(A2,A3)'!$G$6</definedName>
    <definedName name="p_1_1">'(A1,A2)'!$G$6</definedName>
    <definedName name="p_1_2" localSheetId="6">'(A1,A3)'!$G$10</definedName>
    <definedName name="p_1_2" localSheetId="7">'(A2,A3)'!$G$10</definedName>
    <definedName name="p_1_2">'(A1,A2)'!$G$10</definedName>
    <definedName name="p_10" localSheetId="3">'A2'!$F$3</definedName>
    <definedName name="p_10" localSheetId="4">'A3'!$F$3</definedName>
    <definedName name="p_10">'A1'!$F$3</definedName>
    <definedName name="p_11" localSheetId="3">'A2'!$F$6</definedName>
    <definedName name="p_11" localSheetId="4">'A3'!$F$6</definedName>
    <definedName name="p_11">'A1'!$E$6</definedName>
    <definedName name="p_2_0" localSheetId="6">'(A1,A3)'!$G$7</definedName>
    <definedName name="p_2_0" localSheetId="7">'(A2,A3)'!$G$7</definedName>
    <definedName name="p_2_0">'(A1,A2)'!$G$7</definedName>
    <definedName name="p_2_1" localSheetId="6">'(A1,A3)'!$G$8</definedName>
    <definedName name="p_2_1" localSheetId="7">'(A2,A3)'!$G$8</definedName>
    <definedName name="p_2_1">'(A1,A2)'!$G$8</definedName>
    <definedName name="p_2_2" localSheetId="6">'(A1,A3)'!$G$11</definedName>
    <definedName name="p_2_2" localSheetId="7">'(A2,A3)'!$G$11</definedName>
    <definedName name="p_2_2">'(A1,A2)'!$G$11</definedName>
    <definedName name="p_thresh" localSheetId="3">'A2'!$J$6</definedName>
    <definedName name="p_thresh" localSheetId="4">'A3'!$J$6</definedName>
    <definedName name="p_thresh">'A1'!$J$6</definedName>
    <definedName name="pcf" localSheetId="3">'A2'!$I$126</definedName>
    <definedName name="pcf" localSheetId="4">'A3'!$I$126</definedName>
    <definedName name="pcf">'A1'!$I$126</definedName>
    <definedName name="pcf_0" localSheetId="3">'A2'!$E$13</definedName>
    <definedName name="pcf_0" localSheetId="4">'A3'!$E$13</definedName>
    <definedName name="pcf_0">'A1'!$E$13</definedName>
    <definedName name="pcf_1" localSheetId="3">'A2'!$E$14</definedName>
    <definedName name="pcf_1" localSheetId="4">'A3'!$E$14</definedName>
    <definedName name="pcf_1">'A1'!$E$14</definedName>
    <definedName name="pcf_2" localSheetId="3">'A2'!$E$15</definedName>
    <definedName name="pcf_2" localSheetId="4">'A3'!$E$15</definedName>
    <definedName name="pcf_2">'A1'!$E$15</definedName>
    <definedName name="pcfs_0" localSheetId="3">'A2'!#REF!</definedName>
    <definedName name="pcfs_0" localSheetId="4">'A3'!#REF!</definedName>
    <definedName name="pcfs_0">'A1'!#REF!</definedName>
    <definedName name="pcfs_1" localSheetId="3">'A2'!#REF!</definedName>
    <definedName name="pcfs_1" localSheetId="4">'A3'!#REF!</definedName>
    <definedName name="pcfs_1">'A1'!#REF!</definedName>
    <definedName name="PERTCONTT" localSheetId="3">'A2'!$I$148</definedName>
    <definedName name="PERTCONTT" localSheetId="4">'A3'!$I$148</definedName>
    <definedName name="PERTCONTT">'A1'!$I$148</definedName>
    <definedName name="PERTT" localSheetId="3">'A2'!#REF!</definedName>
    <definedName name="PERTT" localSheetId="4">'A3'!#REF!</definedName>
    <definedName name="PERTT">'A1'!#REF!</definedName>
    <definedName name="ps_00" localSheetId="3">'A2'!#REF!</definedName>
    <definedName name="ps_00" localSheetId="4">'A3'!#REF!</definedName>
    <definedName name="ps_00">'A1'!#REF!</definedName>
    <definedName name="ps_01" localSheetId="3">'A2'!$K$5</definedName>
    <definedName name="ps_01" localSheetId="4">'A3'!$K$5</definedName>
    <definedName name="ps_01">'A1'!$K$5</definedName>
    <definedName name="ps_02" localSheetId="3">'A2'!#REF!</definedName>
    <definedName name="ps_02" localSheetId="4">'A3'!#REF!</definedName>
    <definedName name="ps_02">'A1'!#REF!</definedName>
    <definedName name="ps_10" localSheetId="3">'A2'!#REF!</definedName>
    <definedName name="ps_10" localSheetId="4">'A3'!#REF!</definedName>
    <definedName name="ps_10">'A1'!#REF!</definedName>
    <definedName name="ps_11" localSheetId="3">'A2'!$K$10</definedName>
    <definedName name="ps_11" localSheetId="4">'A3'!$K$10</definedName>
    <definedName name="ps_11">'A1'!$K$10</definedName>
    <definedName name="ps_12" localSheetId="3">'A2'!#REF!</definedName>
    <definedName name="ps_12" localSheetId="4">'A3'!#REF!</definedName>
    <definedName name="ps_12">'A1'!#REF!</definedName>
    <definedName name="q_00" localSheetId="6">'(A1,A3)'!$H$191</definedName>
    <definedName name="q_00" localSheetId="7">'(A2,A3)'!$H$191</definedName>
    <definedName name="q_00">'(A1,A2)'!$H$191</definedName>
    <definedName name="q_01" localSheetId="6">'(A1,A3)'!$H$192</definedName>
    <definedName name="q_01" localSheetId="7">'(A2,A3)'!$H$192</definedName>
    <definedName name="q_01">'(A1,A2)'!$H$192</definedName>
    <definedName name="q_10" localSheetId="6">'(A1,A3)'!$I$191</definedName>
    <definedName name="q_10" localSheetId="7">'(A2,A3)'!$I$191</definedName>
    <definedName name="q_10">'(A1,A2)'!$I$191</definedName>
    <definedName name="q_11" localSheetId="6">'(A1,A3)'!$I$192</definedName>
    <definedName name="q_11" localSheetId="7">'(A2,A3)'!$I$192</definedName>
    <definedName name="q_11">'(A1,A2)'!$I$192</definedName>
    <definedName name="r_00">#REF!</definedName>
    <definedName name="r_01">#REF!</definedName>
    <definedName name="r_10">#REF!</definedName>
    <definedName name="r_11">#REF!</definedName>
    <definedName name="s_00">#REF!</definedName>
    <definedName name="s_01">#REF!</definedName>
    <definedName name="s_10">#REF!</definedName>
    <definedName name="s_11">#REF!</definedName>
    <definedName name="sens" localSheetId="6">'(A1,A3)'!$M$189</definedName>
    <definedName name="sens" localSheetId="7">'(A2,A3)'!$M$189</definedName>
    <definedName name="sens" localSheetId="2">'A1'!$I$9</definedName>
    <definedName name="sens" localSheetId="3">'A2'!$I$9</definedName>
    <definedName name="sens" localSheetId="4">'A3'!$I$9</definedName>
    <definedName name="sens">'(A1,A2)'!$M$189</definedName>
    <definedName name="sensitivity">'(A1,A2,A3)'!$L$190</definedName>
    <definedName name="solver_adj" localSheetId="8" hidden="1">'(A1,A2,A3)'!$N$6:$N$9</definedName>
    <definedName name="solver_adj" localSheetId="5" hidden="1">'(A1,A2)'!$J$3:$J$5</definedName>
    <definedName name="solver_adj" localSheetId="6" hidden="1">'(A1,A3)'!$J$3:$J$5</definedName>
    <definedName name="solver_adj" localSheetId="7" hidden="1">'(A2,A3)'!$J$3:$J$5</definedName>
    <definedName name="solver_adj" localSheetId="2" hidden="1">'A1'!$J$2:$J$3</definedName>
    <definedName name="solver_adj" localSheetId="3" hidden="1">'A2'!$J$2:$J$3</definedName>
    <definedName name="solver_adj" localSheetId="4" hidden="1">'A3'!$J$2:$J$3</definedName>
    <definedName name="solver_cvg" localSheetId="8" hidden="1">0.0001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1" hidden="1">0.0001</definedName>
    <definedName name="solver_cvg" localSheetId="9" hidden="1">0.0001</definedName>
    <definedName name="solver_cvg" localSheetId="10" hidden="1">0.0001</definedName>
    <definedName name="solver_cvg" localSheetId="0" hidden="1">0.0001</definedName>
    <definedName name="solver_drv" localSheetId="8" hidden="1">1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1" hidden="1">1</definedName>
    <definedName name="solver_drv" localSheetId="9" hidden="1">1</definedName>
    <definedName name="solver_drv" localSheetId="10" hidden="1">1</definedName>
    <definedName name="solver_drv" localSheetId="0" hidden="1">1</definedName>
    <definedName name="solver_eng" localSheetId="8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14" hidden="1">1</definedName>
    <definedName name="solver_eng" localSheetId="1" hidden="1">1</definedName>
    <definedName name="solver_eng" localSheetId="9" hidden="1">1</definedName>
    <definedName name="solver_eng" localSheetId="10" hidden="1">1</definedName>
    <definedName name="solver_eng" localSheetId="12" hidden="1">1</definedName>
    <definedName name="solver_eng" localSheetId="0" hidden="1">1</definedName>
    <definedName name="solver_est" localSheetId="8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1" hidden="1">1</definedName>
    <definedName name="solver_est" localSheetId="9" hidden="1">1</definedName>
    <definedName name="solver_est" localSheetId="10" hidden="1">1</definedName>
    <definedName name="solver_est" localSheetId="0" hidden="1">1</definedName>
    <definedName name="solver_itr" localSheetId="8" hidden="1">2147483647</definedName>
    <definedName name="solver_itr" localSheetId="5" hidden="1">2147483647</definedName>
    <definedName name="solver_itr" localSheetId="6" hidden="1">2147483647</definedName>
    <definedName name="solver_itr" localSheetId="7" hidden="1">2147483647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1" hidden="1">2147483647</definedName>
    <definedName name="solver_itr" localSheetId="9" hidden="1">2147483647</definedName>
    <definedName name="solver_itr" localSheetId="10" hidden="1">2147483647</definedName>
    <definedName name="solver_itr" localSheetId="0" hidden="1">2147483647</definedName>
    <definedName name="solver_lhs1" localSheetId="8" hidden="1">'(A1,A2,A3)'!$N$6</definedName>
    <definedName name="solver_lhs1" localSheetId="5" hidden="1">'(A1,A2)'!$J$3</definedName>
    <definedName name="solver_lhs1" localSheetId="6" hidden="1">'(A1,A3)'!$J$3</definedName>
    <definedName name="solver_lhs1" localSheetId="7" hidden="1">'(A2,A3)'!$J$3</definedName>
    <definedName name="solver_lhs1" localSheetId="2" hidden="1">'A1'!$J$2</definedName>
    <definedName name="solver_lhs1" localSheetId="3" hidden="1">'A2'!$J$2</definedName>
    <definedName name="solver_lhs1" localSheetId="4" hidden="1">'A3'!$J$2</definedName>
    <definedName name="solver_lhs2" localSheetId="8" hidden="1">'(A1,A2,A3)'!$N$7</definedName>
    <definedName name="solver_lhs2" localSheetId="5" hidden="1">'(A1,A2)'!$J$4</definedName>
    <definedName name="solver_lhs2" localSheetId="6" hidden="1">'(A1,A3)'!$J$4</definedName>
    <definedName name="solver_lhs2" localSheetId="7" hidden="1">'(A2,A3)'!$J$4</definedName>
    <definedName name="solver_lhs3" localSheetId="8" hidden="1">'(A1,A2,A3)'!$N$8</definedName>
    <definedName name="solver_mip" localSheetId="8" hidden="1">2147483647</definedName>
    <definedName name="solver_mip" localSheetId="5" hidden="1">2147483647</definedName>
    <definedName name="solver_mip" localSheetId="6" hidden="1">2147483647</definedName>
    <definedName name="solver_mip" localSheetId="7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1" hidden="1">2147483647</definedName>
    <definedName name="solver_mip" localSheetId="9" hidden="1">2147483647</definedName>
    <definedName name="solver_mip" localSheetId="10" hidden="1">2147483647</definedName>
    <definedName name="solver_mip" localSheetId="0" hidden="1">2147483647</definedName>
    <definedName name="solver_mni" localSheetId="8" hidden="1">30</definedName>
    <definedName name="solver_mni" localSheetId="5" hidden="1">30</definedName>
    <definedName name="solver_mni" localSheetId="6" hidden="1">30</definedName>
    <definedName name="solver_mni" localSheetId="7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1" hidden="1">30</definedName>
    <definedName name="solver_mni" localSheetId="9" hidden="1">30</definedName>
    <definedName name="solver_mni" localSheetId="10" hidden="1">30</definedName>
    <definedName name="solver_mni" localSheetId="0" hidden="1">30</definedName>
    <definedName name="solver_mrt" localSheetId="8" hidden="1">0.075</definedName>
    <definedName name="solver_mrt" localSheetId="5" hidden="1">0.075</definedName>
    <definedName name="solver_mrt" localSheetId="6" hidden="1">0.075</definedName>
    <definedName name="solver_mrt" localSheetId="7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1" hidden="1">0.075</definedName>
    <definedName name="solver_mrt" localSheetId="9" hidden="1">0.075</definedName>
    <definedName name="solver_mrt" localSheetId="10" hidden="1">0.075</definedName>
    <definedName name="solver_mrt" localSheetId="0" hidden="1">0.075</definedName>
    <definedName name="solver_msl" localSheetId="8" hidden="1">2</definedName>
    <definedName name="solver_msl" localSheetId="5" hidden="1">2</definedName>
    <definedName name="solver_msl" localSheetId="6" hidden="1">2</definedName>
    <definedName name="solver_msl" localSheetId="7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1" hidden="1">2</definedName>
    <definedName name="solver_msl" localSheetId="9" hidden="1">2</definedName>
    <definedName name="solver_msl" localSheetId="10" hidden="1">2</definedName>
    <definedName name="solver_msl" localSheetId="0" hidden="1">2</definedName>
    <definedName name="solver_neg" localSheetId="8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2" hidden="1">2</definedName>
    <definedName name="solver_neg" localSheetId="3" hidden="1">2</definedName>
    <definedName name="solver_neg" localSheetId="4" hidden="1">2</definedName>
    <definedName name="solver_neg" localSheetId="14" hidden="1">1</definedName>
    <definedName name="solver_neg" localSheetId="1" hidden="1">1</definedName>
    <definedName name="solver_neg" localSheetId="9" hidden="1">1</definedName>
    <definedName name="solver_neg" localSheetId="10" hidden="1">1</definedName>
    <definedName name="solver_neg" localSheetId="12" hidden="1">1</definedName>
    <definedName name="solver_neg" localSheetId="0" hidden="1">1</definedName>
    <definedName name="solver_nod" localSheetId="8" hidden="1">2147483647</definedName>
    <definedName name="solver_nod" localSheetId="5" hidden="1">2147483647</definedName>
    <definedName name="solver_nod" localSheetId="6" hidden="1">2147483647</definedName>
    <definedName name="solver_nod" localSheetId="7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1" hidden="1">2147483647</definedName>
    <definedName name="solver_nod" localSheetId="9" hidden="1">2147483647</definedName>
    <definedName name="solver_nod" localSheetId="10" hidden="1">2147483647</definedName>
    <definedName name="solver_nod" localSheetId="0" hidden="1">2147483647</definedName>
    <definedName name="solver_num" localSheetId="8" hidden="1">3</definedName>
    <definedName name="solver_num" localSheetId="5" hidden="1">2</definedName>
    <definedName name="solver_num" localSheetId="6" hidden="1">2</definedName>
    <definedName name="solver_num" localSheetId="7" hidden="1">2</definedName>
    <definedName name="solver_num" localSheetId="2" hidden="1">0</definedName>
    <definedName name="solver_num" localSheetId="3" hidden="1">1</definedName>
    <definedName name="solver_num" localSheetId="4" hidden="1">1</definedName>
    <definedName name="solver_num" localSheetId="14" hidden="1">0</definedName>
    <definedName name="solver_num" localSheetId="1" hidden="1">0</definedName>
    <definedName name="solver_num" localSheetId="9" hidden="1">0</definedName>
    <definedName name="solver_num" localSheetId="10" hidden="1">0</definedName>
    <definedName name="solver_num" localSheetId="12" hidden="1">0</definedName>
    <definedName name="solver_num" localSheetId="0" hidden="1">0</definedName>
    <definedName name="solver_nwt" localSheetId="8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1" hidden="1">1</definedName>
    <definedName name="solver_nwt" localSheetId="9" hidden="1">1</definedName>
    <definedName name="solver_nwt" localSheetId="10" hidden="1">1</definedName>
    <definedName name="solver_nwt" localSheetId="0" hidden="1">1</definedName>
    <definedName name="solver_opt" localSheetId="8" hidden="1">'(A1,A2,A3)'!$N$10</definedName>
    <definedName name="solver_opt" localSheetId="5" hidden="1">'(A1,A2)'!$J$6</definedName>
    <definedName name="solver_opt" localSheetId="6" hidden="1">'(A1,A3)'!$J$6</definedName>
    <definedName name="solver_opt" localSheetId="7" hidden="1">'(A2,A3)'!$J$6</definedName>
    <definedName name="solver_opt" localSheetId="2" hidden="1">'A1'!$J$4</definedName>
    <definedName name="solver_opt" localSheetId="3" hidden="1">'A2'!$J$4</definedName>
    <definedName name="solver_opt" localSheetId="4" hidden="1">'A3'!$J$4</definedName>
    <definedName name="solver_opt" localSheetId="14" hidden="1">'Composite Resampling'!$X$15</definedName>
    <definedName name="solver_opt" localSheetId="9" hidden="1">'Data 2'!$Q$98</definedName>
    <definedName name="solver_opt" localSheetId="10" hidden="1">'LR Results_2A'!$B$151</definedName>
    <definedName name="solver_opt" localSheetId="12" hidden="1">'LR Results_2B_Composite'!$X$15</definedName>
    <definedName name="solver_opt" localSheetId="0" hidden="1">Setup!$AO$3</definedName>
    <definedName name="solver_pre" localSheetId="8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1" hidden="1">0.000001</definedName>
    <definedName name="solver_pre" localSheetId="9" hidden="1">0.000001</definedName>
    <definedName name="solver_pre" localSheetId="10" hidden="1">0.000001</definedName>
    <definedName name="solver_pre" localSheetId="0" hidden="1">0.000001</definedName>
    <definedName name="solver_rbv" localSheetId="8" hidden="1">1</definedName>
    <definedName name="solver_rbv" localSheetId="5" hidden="1">1</definedName>
    <definedName name="solver_rbv" localSheetId="6" hidden="1">1</definedName>
    <definedName name="solver_rbv" localSheetId="7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1" hidden="1">1</definedName>
    <definedName name="solver_rbv" localSheetId="9" hidden="1">1</definedName>
    <definedName name="solver_rbv" localSheetId="10" hidden="1">1</definedName>
    <definedName name="solver_rbv" localSheetId="0" hidden="1">1</definedName>
    <definedName name="solver_rel1" localSheetId="8" hidden="1">3</definedName>
    <definedName name="solver_rel1" localSheetId="5" hidden="1">3</definedName>
    <definedName name="solver_rel1" localSheetId="6" hidden="1">3</definedName>
    <definedName name="solver_rel1" localSheetId="7" hidden="1">3</definedName>
    <definedName name="solver_rel1" localSheetId="2" hidden="1">3</definedName>
    <definedName name="solver_rel1" localSheetId="3" hidden="1">3</definedName>
    <definedName name="solver_rel1" localSheetId="4" hidden="1">3</definedName>
    <definedName name="solver_rel2" localSheetId="8" hidden="1">3</definedName>
    <definedName name="solver_rel2" localSheetId="5" hidden="1">3</definedName>
    <definedName name="solver_rel2" localSheetId="6" hidden="1">3</definedName>
    <definedName name="solver_rel2" localSheetId="7" hidden="1">3</definedName>
    <definedName name="solver_rel3" localSheetId="8" hidden="1">3</definedName>
    <definedName name="solver_rhs1" localSheetId="8" hidden="1">0</definedName>
    <definedName name="solver_rhs1" localSheetId="5" hidden="1">0</definedName>
    <definedName name="solver_rhs1" localSheetId="6" hidden="1">0</definedName>
    <definedName name="solver_rhs1" localSheetId="7" hidden="1">0</definedName>
    <definedName name="solver_rhs1" localSheetId="2" hidden="1">0</definedName>
    <definedName name="solver_rhs1" localSheetId="3" hidden="1">0</definedName>
    <definedName name="solver_rhs1" localSheetId="4" hidden="1">0</definedName>
    <definedName name="solver_rhs2" localSheetId="8" hidden="1">0</definedName>
    <definedName name="solver_rhs2" localSheetId="5" hidden="1">0</definedName>
    <definedName name="solver_rhs2" localSheetId="6" hidden="1">0</definedName>
    <definedName name="solver_rhs2" localSheetId="7" hidden="1">0</definedName>
    <definedName name="solver_rhs3" localSheetId="8" hidden="1">0</definedName>
    <definedName name="solver_rlx" localSheetId="8" hidden="1">2</definedName>
    <definedName name="solver_rlx" localSheetId="5" hidden="1">2</definedName>
    <definedName name="solver_rlx" localSheetId="6" hidden="1">2</definedName>
    <definedName name="solver_rlx" localSheetId="7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1" hidden="1">2</definedName>
    <definedName name="solver_rlx" localSheetId="9" hidden="1">2</definedName>
    <definedName name="solver_rlx" localSheetId="10" hidden="1">2</definedName>
    <definedName name="solver_rlx" localSheetId="0" hidden="1">2</definedName>
    <definedName name="solver_rsd" localSheetId="8" hidden="1">0</definedName>
    <definedName name="solver_rsd" localSheetId="5" hidden="1">0</definedName>
    <definedName name="solver_rsd" localSheetId="6" hidden="1">0</definedName>
    <definedName name="solver_rsd" localSheetId="7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1" hidden="1">0</definedName>
    <definedName name="solver_rsd" localSheetId="9" hidden="1">0</definedName>
    <definedName name="solver_rsd" localSheetId="10" hidden="1">0</definedName>
    <definedName name="solver_rsd" localSheetId="0" hidden="1">0</definedName>
    <definedName name="solver_scl" localSheetId="8" hidden="1">1</definedName>
    <definedName name="solver_scl" localSheetId="5" hidden="1">1</definedName>
    <definedName name="solver_scl" localSheetId="6" hidden="1">1</definedName>
    <definedName name="solver_scl" localSheetId="7" hidden="1">1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cl" localSheetId="1" hidden="1">1</definedName>
    <definedName name="solver_scl" localSheetId="9" hidden="1">1</definedName>
    <definedName name="solver_scl" localSheetId="10" hidden="1">1</definedName>
    <definedName name="solver_scl" localSheetId="0" hidden="1">1</definedName>
    <definedName name="solver_sho" localSheetId="8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1" hidden="1">2</definedName>
    <definedName name="solver_sho" localSheetId="9" hidden="1">2</definedName>
    <definedName name="solver_sho" localSheetId="10" hidden="1">2</definedName>
    <definedName name="solver_sho" localSheetId="0" hidden="1">2</definedName>
    <definedName name="solver_ssz" localSheetId="8" hidden="1">100</definedName>
    <definedName name="solver_ssz" localSheetId="5" hidden="1">100</definedName>
    <definedName name="solver_ssz" localSheetId="6" hidden="1">100</definedName>
    <definedName name="solver_ssz" localSheetId="7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1" hidden="1">100</definedName>
    <definedName name="solver_ssz" localSheetId="9" hidden="1">100</definedName>
    <definedName name="solver_ssz" localSheetId="10" hidden="1">100</definedName>
    <definedName name="solver_ssz" localSheetId="0" hidden="1">100</definedName>
    <definedName name="solver_tim" localSheetId="8" hidden="1">2147483647</definedName>
    <definedName name="solver_tim" localSheetId="5" hidden="1">2147483647</definedName>
    <definedName name="solver_tim" localSheetId="6" hidden="1">2147483647</definedName>
    <definedName name="solver_tim" localSheetId="7" hidden="1">2147483647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1" hidden="1">2147483647</definedName>
    <definedName name="solver_tim" localSheetId="9" hidden="1">2147483647</definedName>
    <definedName name="solver_tim" localSheetId="10" hidden="1">2147483647</definedName>
    <definedName name="solver_tim" localSheetId="0" hidden="1">2147483647</definedName>
    <definedName name="solver_tol" localSheetId="8" hidden="1">0.01</definedName>
    <definedName name="solver_tol" localSheetId="5" hidden="1">0.01</definedName>
    <definedName name="solver_tol" localSheetId="6" hidden="1">0.01</definedName>
    <definedName name="solver_tol" localSheetId="7" hidden="1">0.01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1" hidden="1">0.01</definedName>
    <definedName name="solver_tol" localSheetId="9" hidden="1">0.01</definedName>
    <definedName name="solver_tol" localSheetId="10" hidden="1">0.01</definedName>
    <definedName name="solver_tol" localSheetId="0" hidden="1">0.01</definedName>
    <definedName name="solver_typ" localSheetId="8" hidden="1">1</definedName>
    <definedName name="solver_typ" localSheetId="5" hidden="1">1</definedName>
    <definedName name="solver_typ" localSheetId="6" hidden="1">1</definedName>
    <definedName name="solver_typ" localSheetId="7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14" hidden="1">1</definedName>
    <definedName name="solver_typ" localSheetId="1" hidden="1">1</definedName>
    <definedName name="solver_typ" localSheetId="9" hidden="1">1</definedName>
    <definedName name="solver_typ" localSheetId="10" hidden="1">1</definedName>
    <definedName name="solver_typ" localSheetId="12" hidden="1">1</definedName>
    <definedName name="solver_typ" localSheetId="0" hidden="1">1</definedName>
    <definedName name="solver_val" localSheetId="8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14" hidden="1">0</definedName>
    <definedName name="solver_val" localSheetId="1" hidden="1">0</definedName>
    <definedName name="solver_val" localSheetId="9" hidden="1">0</definedName>
    <definedName name="solver_val" localSheetId="10" hidden="1">0</definedName>
    <definedName name="solver_val" localSheetId="12" hidden="1">0</definedName>
    <definedName name="solver_val" localSheetId="0" hidden="1">0</definedName>
    <definedName name="solver_ver" localSheetId="8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14" hidden="1">3</definedName>
    <definedName name="solver_ver" localSheetId="1" hidden="1">3</definedName>
    <definedName name="solver_ver" localSheetId="9" hidden="1">3</definedName>
    <definedName name="solver_ver" localSheetId="10" hidden="1">3</definedName>
    <definedName name="solver_ver" localSheetId="12" hidden="1">3</definedName>
    <definedName name="solver_ver" localSheetId="0" hidden="1">3</definedName>
    <definedName name="spec" localSheetId="6">'(A1,A3)'!$N$189</definedName>
    <definedName name="spec" localSheetId="7">'(A2,A3)'!$N$189</definedName>
    <definedName name="spec" localSheetId="2">'A1'!$J$9</definedName>
    <definedName name="spec" localSheetId="3">'A2'!$J$9</definedName>
    <definedName name="spec" localSheetId="4">'A3'!$J$9</definedName>
    <definedName name="spec">'(A1,A2)'!$N$189</definedName>
    <definedName name="specificity">'(A1,A2,A3)'!$M$189</definedName>
    <definedName name="SUBT" localSheetId="3">'A2'!$D$150</definedName>
    <definedName name="SUBT" localSheetId="4">'A3'!$D$150</definedName>
    <definedName name="SUBT">'A1'!$D$150</definedName>
    <definedName name="sum_1" localSheetId="3">'A2'!#REF!</definedName>
    <definedName name="sum_1" localSheetId="4">'A3'!#REF!</definedName>
    <definedName name="sum_1">'A1'!#REF!</definedName>
    <definedName name="sum0" localSheetId="3">'A2'!#REF!</definedName>
    <definedName name="sum0" localSheetId="4">'A3'!#REF!</definedName>
    <definedName name="sum0">'A1'!#REF!</definedName>
    <definedName name="SUMLNPOS" localSheetId="6">'(A1,A3)'!$J$188</definedName>
    <definedName name="SUMLNPOS" localSheetId="7">'(A2,A3)'!$J$188</definedName>
    <definedName name="SUMLNPOS" localSheetId="2">'A1'!$L$191</definedName>
    <definedName name="SUMLNPOS" localSheetId="3">'A2'!$L$191</definedName>
    <definedName name="SUMLNPOS" localSheetId="4">'A3'!$L$191</definedName>
    <definedName name="SUMLNPOS">'(A1,A2)'!$J$188</definedName>
    <definedName name="sump" localSheetId="3">'A2'!$G$3</definedName>
    <definedName name="sump" localSheetId="4">'A3'!$G$3</definedName>
    <definedName name="sump">'A1'!$G$3</definedName>
    <definedName name="test" localSheetId="6">'(A1,A3)'!$J$188</definedName>
    <definedName name="test" localSheetId="7">'(A2,A3)'!$J$188</definedName>
    <definedName name="test">'(A1,A2)'!$J$188</definedName>
    <definedName name="thresh" localSheetId="6">'(A1,A3)'!$M$2</definedName>
    <definedName name="thresh" localSheetId="7">'(A2,A3)'!$M$2</definedName>
    <definedName name="thresh">'(A1,A2)'!$M$2</definedName>
    <definedName name="threshold">'(A1,A2,A3)'!$N$2</definedName>
    <definedName name="TN" localSheetId="6">'(A1,A3)'!$F$188</definedName>
    <definedName name="TN" localSheetId="7">'(A2,A3)'!$F$188</definedName>
    <definedName name="TN">'(A1,A2)'!$F$188</definedName>
    <definedName name="TNP" localSheetId="6">'(A1,A3)'!$E$104</definedName>
    <definedName name="TNP" localSheetId="7">'(A2,A3)'!$E$104</definedName>
    <definedName name="TNP">'(A1,A2)'!$E$104</definedName>
    <definedName name="TP" localSheetId="3">'A2'!$F$191</definedName>
    <definedName name="TP" localSheetId="4">'A3'!$F$191</definedName>
    <definedName name="TP">'A1'!$F$191</definedName>
  </definedNames>
  <calcPr calcId="191029" forceFullCalc="1" calcMode="auto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2" i="39" l="1"/>
  <c r="P202" i="39"/>
  <c r="L202" i="39"/>
  <c r="N202" i="39"/>
  <c r="J11" i="8"/>
  <c r="J10" i="8"/>
  <c r="J9" i="8"/>
  <c r="J8" i="8"/>
  <c r="J7" i="8"/>
  <c r="J6" i="8"/>
  <c r="J5" i="8"/>
  <c r="J4" i="8"/>
  <c r="J3" i="8"/>
  <c r="D90" i="35"/>
  <c r="E90" i="35" s="1"/>
  <c r="D6" i="35" l="1"/>
  <c r="D7" i="35"/>
  <c r="D8" i="35"/>
  <c r="E8" i="35" s="1"/>
  <c r="D9" i="35"/>
  <c r="D10" i="35"/>
  <c r="D11" i="35"/>
  <c r="D12" i="35"/>
  <c r="D13" i="35"/>
  <c r="D14" i="35"/>
  <c r="D15" i="35"/>
  <c r="D16" i="35"/>
  <c r="D17" i="35"/>
  <c r="D18" i="35"/>
  <c r="D19" i="35"/>
  <c r="D20" i="35"/>
  <c r="D21" i="35"/>
  <c r="D22" i="35"/>
  <c r="D23" i="35"/>
  <c r="D24" i="35"/>
  <c r="D25" i="35"/>
  <c r="D26" i="35"/>
  <c r="D27" i="35"/>
  <c r="D28" i="35"/>
  <c r="D29" i="35"/>
  <c r="D30" i="35"/>
  <c r="D31" i="35"/>
  <c r="D32" i="35"/>
  <c r="D33" i="35"/>
  <c r="D34" i="35"/>
  <c r="D35" i="35"/>
  <c r="D36" i="35"/>
  <c r="D37" i="35"/>
  <c r="D38" i="35"/>
  <c r="D39" i="35"/>
  <c r="D40" i="35"/>
  <c r="D41" i="35"/>
  <c r="D42" i="35"/>
  <c r="D43" i="35"/>
  <c r="D44" i="35"/>
  <c r="D45" i="35"/>
  <c r="D46" i="35"/>
  <c r="D47" i="35"/>
  <c r="D48" i="35"/>
  <c r="D49" i="35"/>
  <c r="D50" i="35"/>
  <c r="D51" i="35"/>
  <c r="D52" i="35"/>
  <c r="D53" i="35"/>
  <c r="D54" i="35"/>
  <c r="D55" i="35"/>
  <c r="D56" i="35"/>
  <c r="D57" i="35"/>
  <c r="D58" i="35"/>
  <c r="D59" i="35"/>
  <c r="D60" i="35"/>
  <c r="D61" i="35"/>
  <c r="D62" i="35"/>
  <c r="D63" i="35"/>
  <c r="D64" i="35"/>
  <c r="D65" i="35"/>
  <c r="D66" i="35"/>
  <c r="D67" i="35"/>
  <c r="D68" i="35"/>
  <c r="D69" i="35"/>
  <c r="D70" i="35"/>
  <c r="D71" i="35"/>
  <c r="D72" i="35"/>
  <c r="D73" i="35"/>
  <c r="D74" i="35"/>
  <c r="D75" i="35"/>
  <c r="D76" i="35"/>
  <c r="D77" i="35"/>
  <c r="D78" i="35"/>
  <c r="D79" i="35"/>
  <c r="D80" i="35"/>
  <c r="D81" i="35"/>
  <c r="D82" i="35"/>
  <c r="D83" i="35"/>
  <c r="D84" i="35"/>
  <c r="D85" i="35"/>
  <c r="D86" i="35"/>
  <c r="D87" i="35"/>
  <c r="D88" i="35"/>
  <c r="D89" i="35"/>
  <c r="E89" i="35" s="1"/>
  <c r="D91" i="35"/>
  <c r="E91" i="35" s="1"/>
  <c r="D92" i="35"/>
  <c r="E92" i="35" s="1"/>
  <c r="D93" i="35"/>
  <c r="E93" i="35" s="1"/>
  <c r="D94" i="35"/>
  <c r="E94" i="35" s="1"/>
  <c r="D95" i="35"/>
  <c r="E95" i="35" s="1"/>
  <c r="D96" i="35"/>
  <c r="E96" i="35" s="1"/>
  <c r="D97" i="35"/>
  <c r="E97" i="35" s="1"/>
  <c r="D98" i="35"/>
  <c r="E98" i="35" s="1"/>
  <c r="D99" i="35"/>
  <c r="E99" i="35" s="1"/>
  <c r="D100" i="35"/>
  <c r="E100" i="35" s="1"/>
  <c r="D101" i="35"/>
  <c r="E101" i="35" s="1"/>
  <c r="D102" i="35"/>
  <c r="E102" i="35" s="1"/>
  <c r="D103" i="35"/>
  <c r="E103" i="35" s="1"/>
  <c r="D104" i="35"/>
  <c r="E104" i="35" s="1"/>
  <c r="D105" i="35"/>
  <c r="E105" i="35" s="1"/>
  <c r="D106" i="35"/>
  <c r="E106" i="35" s="1"/>
  <c r="D107" i="35"/>
  <c r="E107" i="35" s="1"/>
  <c r="D108" i="35"/>
  <c r="E108" i="35" s="1"/>
  <c r="D109" i="35"/>
  <c r="E109" i="35" s="1"/>
  <c r="D110" i="35"/>
  <c r="E110" i="35" s="1"/>
  <c r="D111" i="35"/>
  <c r="E111" i="35" s="1"/>
  <c r="D112" i="35"/>
  <c r="E112" i="35" s="1"/>
  <c r="D113" i="35"/>
  <c r="E113" i="35" s="1"/>
  <c r="D114" i="35"/>
  <c r="E114" i="35" s="1"/>
  <c r="D115" i="35"/>
  <c r="E115" i="35" s="1"/>
  <c r="D116" i="35"/>
  <c r="E116" i="35" s="1"/>
  <c r="D117" i="35"/>
  <c r="E117" i="35" s="1"/>
  <c r="D118" i="35"/>
  <c r="E118" i="35" s="1"/>
  <c r="D119" i="35"/>
  <c r="E119" i="35" s="1"/>
  <c r="D120" i="35"/>
  <c r="E120" i="35" s="1"/>
  <c r="D121" i="35"/>
  <c r="E121" i="35" s="1"/>
  <c r="D122" i="35"/>
  <c r="E122" i="35" s="1"/>
  <c r="D123" i="35"/>
  <c r="E123" i="35" s="1"/>
  <c r="D124" i="35"/>
  <c r="E124" i="35" s="1"/>
  <c r="D125" i="35"/>
  <c r="E125" i="35" s="1"/>
  <c r="D126" i="35"/>
  <c r="E126" i="35" s="1"/>
  <c r="D127" i="35"/>
  <c r="E127" i="35" s="1"/>
  <c r="D128" i="35"/>
  <c r="E128" i="35" s="1"/>
  <c r="D129" i="35"/>
  <c r="E129" i="35" s="1"/>
  <c r="D130" i="35"/>
  <c r="E130" i="35" s="1"/>
  <c r="D131" i="35"/>
  <c r="E131" i="35" s="1"/>
  <c r="D132" i="35"/>
  <c r="E132" i="35" s="1"/>
  <c r="D133" i="35"/>
  <c r="E133" i="35" s="1"/>
  <c r="D134" i="35"/>
  <c r="E134" i="35" s="1"/>
  <c r="D135" i="35"/>
  <c r="E135" i="35" s="1"/>
  <c r="D136" i="35"/>
  <c r="E136" i="35" s="1"/>
  <c r="D137" i="35"/>
  <c r="E137" i="35" s="1"/>
  <c r="D138" i="35"/>
  <c r="E138" i="35" s="1"/>
  <c r="D139" i="35"/>
  <c r="E139" i="35" s="1"/>
  <c r="D140" i="35"/>
  <c r="E140" i="35" s="1"/>
  <c r="D141" i="35"/>
  <c r="E141" i="35" s="1"/>
  <c r="D142" i="35"/>
  <c r="E142" i="35" s="1"/>
  <c r="D143" i="35"/>
  <c r="E143" i="35" s="1"/>
  <c r="D144" i="35"/>
  <c r="E144" i="35" s="1"/>
  <c r="D145" i="35"/>
  <c r="E145" i="35" s="1"/>
  <c r="D146" i="35"/>
  <c r="E146" i="35" s="1"/>
  <c r="D147" i="35"/>
  <c r="E147" i="35" s="1"/>
  <c r="D148" i="35"/>
  <c r="E148" i="35" s="1"/>
  <c r="D149" i="35"/>
  <c r="E149" i="35" s="1"/>
  <c r="D150" i="35"/>
  <c r="E150" i="35" s="1"/>
  <c r="D151" i="35"/>
  <c r="E151" i="35" s="1"/>
  <c r="D152" i="35"/>
  <c r="E152" i="35" s="1"/>
  <c r="D153" i="35"/>
  <c r="E153" i="35" s="1"/>
  <c r="D154" i="35"/>
  <c r="E154" i="35" s="1"/>
  <c r="D155" i="35"/>
  <c r="E155" i="35" s="1"/>
  <c r="D156" i="35"/>
  <c r="E156" i="35" s="1"/>
  <c r="D157" i="35"/>
  <c r="E157" i="35" s="1"/>
  <c r="D158" i="35"/>
  <c r="E158" i="35" s="1"/>
  <c r="D159" i="35"/>
  <c r="E159" i="35" s="1"/>
  <c r="D160" i="35"/>
  <c r="E160" i="35" s="1"/>
  <c r="D161" i="35"/>
  <c r="E161" i="35" s="1"/>
  <c r="D162" i="35"/>
  <c r="E162" i="35" s="1"/>
  <c r="D163" i="35"/>
  <c r="E163" i="35" s="1"/>
  <c r="D164" i="35"/>
  <c r="E164" i="35" s="1"/>
  <c r="D165" i="35"/>
  <c r="E165" i="35" s="1"/>
  <c r="D166" i="35"/>
  <c r="E166" i="35" s="1"/>
  <c r="D167" i="35"/>
  <c r="E167" i="35" s="1"/>
  <c r="D168" i="35"/>
  <c r="E168" i="35" s="1"/>
  <c r="D169" i="35"/>
  <c r="E169" i="35" s="1"/>
  <c r="D170" i="35"/>
  <c r="E170" i="35" s="1"/>
  <c r="D171" i="35"/>
  <c r="E171" i="35" s="1"/>
  <c r="D172" i="35"/>
  <c r="E172" i="35" s="1"/>
  <c r="D173" i="35"/>
  <c r="E173" i="35" s="1"/>
  <c r="D174" i="35"/>
  <c r="E174" i="35" s="1"/>
  <c r="D175" i="35"/>
  <c r="E175" i="35" s="1"/>
  <c r="D176" i="35"/>
  <c r="E176" i="35" s="1"/>
  <c r="C176" i="35"/>
  <c r="C175" i="35"/>
  <c r="C174" i="35"/>
  <c r="C173" i="35"/>
  <c r="C172" i="35"/>
  <c r="C171" i="35"/>
  <c r="C170" i="35"/>
  <c r="C169" i="35"/>
  <c r="C168" i="35"/>
  <c r="C167" i="35"/>
  <c r="C166" i="35"/>
  <c r="C165" i="35"/>
  <c r="C164" i="35"/>
  <c r="C163" i="35"/>
  <c r="C162" i="35"/>
  <c r="C161" i="35"/>
  <c r="C160" i="35"/>
  <c r="C159" i="35"/>
  <c r="C158" i="35"/>
  <c r="C157" i="35"/>
  <c r="C156" i="35"/>
  <c r="C155" i="35"/>
  <c r="C154" i="35"/>
  <c r="C153" i="35"/>
  <c r="C152" i="35"/>
  <c r="C151" i="35"/>
  <c r="C150" i="35"/>
  <c r="C149" i="35"/>
  <c r="C148" i="35"/>
  <c r="C147" i="35"/>
  <c r="C146" i="35"/>
  <c r="C145" i="35"/>
  <c r="C144" i="35"/>
  <c r="C143" i="35"/>
  <c r="C142" i="35"/>
  <c r="C141" i="35"/>
  <c r="C140" i="35"/>
  <c r="C139" i="35"/>
  <c r="C138" i="35"/>
  <c r="C137" i="35"/>
  <c r="C136" i="35"/>
  <c r="C135" i="35"/>
  <c r="C134" i="35"/>
  <c r="C133" i="35"/>
  <c r="C132" i="35"/>
  <c r="C131" i="35"/>
  <c r="C130" i="35"/>
  <c r="C129" i="35"/>
  <c r="C128" i="35"/>
  <c r="C127" i="35"/>
  <c r="C126" i="35"/>
  <c r="C125" i="35"/>
  <c r="C124" i="35"/>
  <c r="C123" i="35"/>
  <c r="C122" i="35"/>
  <c r="C121" i="35"/>
  <c r="C120" i="35"/>
  <c r="C119" i="35"/>
  <c r="C118" i="35"/>
  <c r="C117" i="35"/>
  <c r="C116" i="35"/>
  <c r="C115" i="35"/>
  <c r="C114" i="35"/>
  <c r="C113" i="35"/>
  <c r="C112" i="35"/>
  <c r="C111" i="35"/>
  <c r="C110" i="35"/>
  <c r="C109" i="35"/>
  <c r="C108" i="35"/>
  <c r="C107" i="35"/>
  <c r="C106" i="35"/>
  <c r="C105" i="35"/>
  <c r="C104" i="35"/>
  <c r="C103" i="35"/>
  <c r="C102" i="35"/>
  <c r="C101" i="35"/>
  <c r="C100" i="35"/>
  <c r="C99" i="35"/>
  <c r="C98" i="35"/>
  <c r="C97" i="35"/>
  <c r="C96" i="35"/>
  <c r="C95" i="35"/>
  <c r="C94" i="35"/>
  <c r="C93" i="35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F180" i="13"/>
  <c r="F179" i="13"/>
  <c r="F178" i="13"/>
  <c r="F177" i="13"/>
  <c r="F176" i="13"/>
  <c r="F175" i="13"/>
  <c r="F174" i="13"/>
  <c r="F173" i="13"/>
  <c r="F172" i="13"/>
  <c r="F171" i="13"/>
  <c r="F170" i="13"/>
  <c r="F169" i="13"/>
  <c r="F168" i="13"/>
  <c r="F167" i="13"/>
  <c r="F166" i="13"/>
  <c r="F165" i="13"/>
  <c r="F164" i="13"/>
  <c r="F163" i="13"/>
  <c r="F162" i="13"/>
  <c r="F161" i="13"/>
  <c r="F160" i="13"/>
  <c r="F159" i="13"/>
  <c r="F158" i="13"/>
  <c r="F157" i="13"/>
  <c r="F156" i="13"/>
  <c r="F155" i="13"/>
  <c r="F154" i="13"/>
  <c r="F153" i="13"/>
  <c r="F152" i="13"/>
  <c r="F151" i="13"/>
  <c r="F150" i="13"/>
  <c r="F149" i="13"/>
  <c r="F148" i="13"/>
  <c r="F147" i="13"/>
  <c r="F146" i="13"/>
  <c r="F145" i="13"/>
  <c r="F144" i="13"/>
  <c r="F143" i="13"/>
  <c r="F142" i="13"/>
  <c r="F141" i="13"/>
  <c r="F140" i="13"/>
  <c r="F139" i="13"/>
  <c r="F138" i="13"/>
  <c r="F137" i="13"/>
  <c r="F136" i="13"/>
  <c r="F135" i="13"/>
  <c r="F134" i="13"/>
  <c r="F133" i="13"/>
  <c r="F132" i="13"/>
  <c r="F131" i="13"/>
  <c r="F130" i="13"/>
  <c r="F129" i="13"/>
  <c r="F128" i="13"/>
  <c r="F127" i="13"/>
  <c r="F126" i="13"/>
  <c r="F125" i="13"/>
  <c r="F124" i="13"/>
  <c r="F123" i="13"/>
  <c r="F122" i="13"/>
  <c r="F121" i="13"/>
  <c r="F120" i="13"/>
  <c r="F119" i="13"/>
  <c r="F118" i="13"/>
  <c r="F117" i="13"/>
  <c r="F116" i="13"/>
  <c r="F115" i="13"/>
  <c r="F114" i="13"/>
  <c r="F113" i="13"/>
  <c r="F112" i="13"/>
  <c r="F111" i="13"/>
  <c r="F110" i="13"/>
  <c r="F109" i="13"/>
  <c r="F108" i="13"/>
  <c r="F107" i="13"/>
  <c r="F106" i="13"/>
  <c r="F105" i="13"/>
  <c r="F104" i="13"/>
  <c r="F103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F81" i="13"/>
  <c r="F80" i="13"/>
  <c r="F79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R180" i="13" l="1"/>
  <c r="R179" i="13"/>
  <c r="R178" i="13"/>
  <c r="R177" i="13"/>
  <c r="R176" i="13"/>
  <c r="R175" i="13"/>
  <c r="R174" i="13"/>
  <c r="R173" i="13"/>
  <c r="R172" i="13"/>
  <c r="R171" i="13"/>
  <c r="R170" i="13"/>
  <c r="R169" i="13"/>
  <c r="R168" i="13"/>
  <c r="R167" i="13"/>
  <c r="R166" i="13"/>
  <c r="R165" i="13"/>
  <c r="R164" i="13"/>
  <c r="R163" i="13"/>
  <c r="R162" i="13"/>
  <c r="R161" i="13"/>
  <c r="R160" i="13"/>
  <c r="R159" i="13"/>
  <c r="R158" i="13"/>
  <c r="R157" i="13"/>
  <c r="R156" i="13"/>
  <c r="R155" i="13"/>
  <c r="R154" i="13"/>
  <c r="R153" i="13"/>
  <c r="R152" i="13"/>
  <c r="R151" i="13"/>
  <c r="R150" i="13"/>
  <c r="R149" i="13"/>
  <c r="R148" i="13"/>
  <c r="R147" i="13"/>
  <c r="R146" i="13"/>
  <c r="R145" i="13"/>
  <c r="R144" i="13"/>
  <c r="R143" i="13"/>
  <c r="R142" i="13"/>
  <c r="R141" i="13"/>
  <c r="R140" i="13"/>
  <c r="R139" i="13"/>
  <c r="R138" i="13"/>
  <c r="R137" i="13"/>
  <c r="R136" i="13"/>
  <c r="R135" i="13"/>
  <c r="R134" i="13"/>
  <c r="R133" i="13"/>
  <c r="R132" i="13"/>
  <c r="R131" i="13"/>
  <c r="R130" i="13"/>
  <c r="R129" i="13"/>
  <c r="R128" i="13"/>
  <c r="R127" i="13"/>
  <c r="R126" i="13"/>
  <c r="R125" i="13"/>
  <c r="R124" i="13"/>
  <c r="R123" i="13"/>
  <c r="R122" i="13"/>
  <c r="R121" i="13"/>
  <c r="R120" i="13"/>
  <c r="R119" i="13"/>
  <c r="R118" i="13"/>
  <c r="R117" i="13"/>
  <c r="R116" i="13"/>
  <c r="R115" i="13"/>
  <c r="R114" i="13"/>
  <c r="R113" i="13"/>
  <c r="R112" i="13"/>
  <c r="R111" i="13"/>
  <c r="R110" i="13"/>
  <c r="R109" i="13"/>
  <c r="R108" i="13"/>
  <c r="R107" i="13"/>
  <c r="R106" i="13"/>
  <c r="R105" i="13"/>
  <c r="R104" i="13"/>
  <c r="R103" i="13"/>
  <c r="R102" i="13"/>
  <c r="R101" i="13"/>
  <c r="R100" i="13"/>
  <c r="R99" i="13"/>
  <c r="R98" i="13"/>
  <c r="R97" i="13"/>
  <c r="R96" i="13"/>
  <c r="R95" i="13"/>
  <c r="P180" i="13"/>
  <c r="P179" i="13"/>
  <c r="P178" i="13"/>
  <c r="P177" i="13"/>
  <c r="P176" i="13"/>
  <c r="P175" i="13"/>
  <c r="P174" i="13"/>
  <c r="P173" i="13"/>
  <c r="P172" i="13"/>
  <c r="P171" i="13"/>
  <c r="P170" i="13"/>
  <c r="P169" i="13"/>
  <c r="P168" i="13"/>
  <c r="P167" i="13"/>
  <c r="P166" i="13"/>
  <c r="P165" i="13"/>
  <c r="P164" i="13"/>
  <c r="P163" i="13"/>
  <c r="P162" i="13"/>
  <c r="P161" i="13"/>
  <c r="P160" i="13"/>
  <c r="P159" i="13"/>
  <c r="P158" i="13"/>
  <c r="P157" i="13"/>
  <c r="P156" i="13"/>
  <c r="P155" i="13"/>
  <c r="P154" i="13"/>
  <c r="P153" i="13"/>
  <c r="P152" i="13"/>
  <c r="P151" i="13"/>
  <c r="P150" i="13"/>
  <c r="P149" i="13"/>
  <c r="P148" i="13"/>
  <c r="P147" i="13"/>
  <c r="P146" i="13"/>
  <c r="P145" i="13"/>
  <c r="P144" i="13"/>
  <c r="P143" i="13"/>
  <c r="P142" i="13"/>
  <c r="P141" i="13"/>
  <c r="P140" i="13"/>
  <c r="P139" i="13"/>
  <c r="P138" i="13"/>
  <c r="P137" i="13"/>
  <c r="P136" i="13"/>
  <c r="P135" i="13"/>
  <c r="P134" i="13"/>
  <c r="P133" i="13"/>
  <c r="P132" i="13"/>
  <c r="P131" i="13"/>
  <c r="P130" i="13"/>
  <c r="P129" i="13"/>
  <c r="P128" i="13"/>
  <c r="P127" i="13"/>
  <c r="P126" i="13"/>
  <c r="P125" i="13"/>
  <c r="P124" i="13"/>
  <c r="P123" i="13"/>
  <c r="P122" i="13"/>
  <c r="P121" i="13"/>
  <c r="P120" i="13"/>
  <c r="P119" i="13"/>
  <c r="P118" i="13"/>
  <c r="P117" i="13"/>
  <c r="P116" i="13"/>
  <c r="P115" i="13"/>
  <c r="P114" i="13"/>
  <c r="P113" i="13"/>
  <c r="P112" i="13"/>
  <c r="P111" i="13"/>
  <c r="P110" i="13"/>
  <c r="P109" i="13"/>
  <c r="P108" i="13"/>
  <c r="P107" i="13"/>
  <c r="P106" i="13"/>
  <c r="P105" i="13"/>
  <c r="P104" i="13"/>
  <c r="P103" i="13"/>
  <c r="P102" i="13"/>
  <c r="P101" i="13"/>
  <c r="P100" i="13"/>
  <c r="P99" i="13"/>
  <c r="P98" i="13"/>
  <c r="P97" i="13"/>
  <c r="P96" i="13"/>
  <c r="P95" i="13"/>
  <c r="N180" i="13"/>
  <c r="N179" i="13"/>
  <c r="N178" i="13"/>
  <c r="N177" i="13"/>
  <c r="N176" i="13"/>
  <c r="N175" i="13"/>
  <c r="N174" i="13"/>
  <c r="N173" i="13"/>
  <c r="N172" i="13"/>
  <c r="N171" i="13"/>
  <c r="N170" i="13"/>
  <c r="N169" i="13"/>
  <c r="N168" i="13"/>
  <c r="N167" i="13"/>
  <c r="N166" i="13"/>
  <c r="N165" i="13"/>
  <c r="N164" i="13"/>
  <c r="N163" i="13"/>
  <c r="N162" i="13"/>
  <c r="N161" i="13"/>
  <c r="N160" i="13"/>
  <c r="N159" i="13"/>
  <c r="N158" i="13"/>
  <c r="N157" i="13"/>
  <c r="N156" i="13"/>
  <c r="N155" i="13"/>
  <c r="N154" i="13"/>
  <c r="N153" i="13"/>
  <c r="N152" i="13"/>
  <c r="N151" i="13"/>
  <c r="N150" i="13"/>
  <c r="N149" i="13"/>
  <c r="N148" i="13"/>
  <c r="N147" i="13"/>
  <c r="N146" i="13"/>
  <c r="N145" i="13"/>
  <c r="N144" i="13"/>
  <c r="N143" i="13"/>
  <c r="N142" i="13"/>
  <c r="N141" i="13"/>
  <c r="N140" i="13"/>
  <c r="N139" i="13"/>
  <c r="N138" i="13"/>
  <c r="N137" i="13"/>
  <c r="N136" i="13"/>
  <c r="N135" i="13"/>
  <c r="N134" i="13"/>
  <c r="N133" i="13"/>
  <c r="N132" i="13"/>
  <c r="N131" i="13"/>
  <c r="N130" i="13"/>
  <c r="N129" i="13"/>
  <c r="N128" i="13"/>
  <c r="N127" i="13"/>
  <c r="N126" i="13"/>
  <c r="N125" i="13"/>
  <c r="N124" i="13"/>
  <c r="N123" i="13"/>
  <c r="N122" i="13"/>
  <c r="N121" i="13"/>
  <c r="N120" i="13"/>
  <c r="N119" i="13"/>
  <c r="N118" i="13"/>
  <c r="N117" i="13"/>
  <c r="N116" i="13"/>
  <c r="N115" i="13"/>
  <c r="N114" i="13"/>
  <c r="N113" i="13"/>
  <c r="N112" i="13"/>
  <c r="N111" i="13"/>
  <c r="N110" i="13"/>
  <c r="N109" i="13"/>
  <c r="N108" i="13"/>
  <c r="N107" i="13"/>
  <c r="N106" i="13"/>
  <c r="N105" i="13"/>
  <c r="N104" i="13"/>
  <c r="N103" i="13"/>
  <c r="N102" i="13"/>
  <c r="N101" i="13"/>
  <c r="N100" i="13"/>
  <c r="N99" i="13"/>
  <c r="N98" i="13"/>
  <c r="N97" i="13"/>
  <c r="N96" i="13"/>
  <c r="N95" i="13"/>
  <c r="L180" i="13"/>
  <c r="L179" i="13"/>
  <c r="L178" i="13"/>
  <c r="L177" i="13"/>
  <c r="L176" i="13"/>
  <c r="L175" i="13"/>
  <c r="L174" i="13"/>
  <c r="L173" i="13"/>
  <c r="L172" i="13"/>
  <c r="L171" i="13"/>
  <c r="L170" i="13"/>
  <c r="L169" i="13"/>
  <c r="L168" i="13"/>
  <c r="L167" i="13"/>
  <c r="L166" i="13"/>
  <c r="L165" i="13"/>
  <c r="L164" i="13"/>
  <c r="L163" i="13"/>
  <c r="L162" i="13"/>
  <c r="L161" i="13"/>
  <c r="L160" i="13"/>
  <c r="L159" i="13"/>
  <c r="L158" i="13"/>
  <c r="L157" i="13"/>
  <c r="L156" i="13"/>
  <c r="L155" i="13"/>
  <c r="L154" i="13"/>
  <c r="L153" i="13"/>
  <c r="L152" i="13"/>
  <c r="L151" i="13"/>
  <c r="L150" i="13"/>
  <c r="L149" i="13"/>
  <c r="L148" i="13"/>
  <c r="L147" i="13"/>
  <c r="L146" i="13"/>
  <c r="L145" i="13"/>
  <c r="L144" i="13"/>
  <c r="L143" i="13"/>
  <c r="L142" i="13"/>
  <c r="L141" i="13"/>
  <c r="L140" i="13"/>
  <c r="L139" i="13"/>
  <c r="L138" i="13"/>
  <c r="L137" i="13"/>
  <c r="L136" i="13"/>
  <c r="L135" i="13"/>
  <c r="L134" i="13"/>
  <c r="L133" i="13"/>
  <c r="L132" i="13"/>
  <c r="L131" i="13"/>
  <c r="L130" i="13"/>
  <c r="L129" i="13"/>
  <c r="L128" i="13"/>
  <c r="L127" i="13"/>
  <c r="L126" i="13"/>
  <c r="L125" i="13"/>
  <c r="L124" i="13"/>
  <c r="L123" i="13"/>
  <c r="L122" i="13"/>
  <c r="L121" i="13"/>
  <c r="L120" i="13"/>
  <c r="L119" i="13"/>
  <c r="L118" i="13"/>
  <c r="L117" i="13"/>
  <c r="L116" i="13"/>
  <c r="L115" i="13"/>
  <c r="L114" i="13"/>
  <c r="L113" i="13"/>
  <c r="L112" i="13"/>
  <c r="L111" i="13"/>
  <c r="L110" i="13"/>
  <c r="L109" i="13"/>
  <c r="L108" i="13"/>
  <c r="L107" i="13"/>
  <c r="L106" i="13"/>
  <c r="L105" i="13"/>
  <c r="L104" i="13"/>
  <c r="L103" i="13"/>
  <c r="L102" i="13"/>
  <c r="L101" i="13"/>
  <c r="L100" i="13"/>
  <c r="L99" i="13"/>
  <c r="L98" i="13"/>
  <c r="L97" i="13"/>
  <c r="L96" i="13"/>
  <c r="L95" i="13"/>
  <c r="J180" i="13"/>
  <c r="J179" i="13"/>
  <c r="J178" i="13"/>
  <c r="J177" i="13"/>
  <c r="J176" i="13"/>
  <c r="J175" i="13"/>
  <c r="J174" i="13"/>
  <c r="J173" i="13"/>
  <c r="J172" i="13"/>
  <c r="J171" i="13"/>
  <c r="J170" i="13"/>
  <c r="J169" i="13"/>
  <c r="J168" i="13"/>
  <c r="J167" i="13"/>
  <c r="J166" i="13"/>
  <c r="J165" i="13"/>
  <c r="J164" i="13"/>
  <c r="J163" i="13"/>
  <c r="J162" i="13"/>
  <c r="J161" i="13"/>
  <c r="J160" i="13"/>
  <c r="J159" i="13"/>
  <c r="J158" i="13"/>
  <c r="J157" i="13"/>
  <c r="J156" i="13"/>
  <c r="J155" i="13"/>
  <c r="J154" i="13"/>
  <c r="J153" i="13"/>
  <c r="J152" i="13"/>
  <c r="J151" i="13"/>
  <c r="J150" i="13"/>
  <c r="J149" i="13"/>
  <c r="J148" i="13"/>
  <c r="J147" i="13"/>
  <c r="J146" i="13"/>
  <c r="J145" i="13"/>
  <c r="J144" i="13"/>
  <c r="J143" i="13"/>
  <c r="J142" i="13"/>
  <c r="J141" i="13"/>
  <c r="J140" i="13"/>
  <c r="J139" i="13"/>
  <c r="J138" i="13"/>
  <c r="J137" i="13"/>
  <c r="J136" i="13"/>
  <c r="J135" i="13"/>
  <c r="J134" i="13"/>
  <c r="J133" i="13"/>
  <c r="J132" i="13"/>
  <c r="J131" i="13"/>
  <c r="J130" i="13"/>
  <c r="J129" i="13"/>
  <c r="J128" i="13"/>
  <c r="J127" i="13"/>
  <c r="J126" i="13"/>
  <c r="J125" i="13"/>
  <c r="J124" i="13"/>
  <c r="J123" i="13"/>
  <c r="J122" i="13"/>
  <c r="J121" i="13"/>
  <c r="J120" i="13"/>
  <c r="J119" i="13"/>
  <c r="J118" i="13"/>
  <c r="J117" i="13"/>
  <c r="J116" i="13"/>
  <c r="J115" i="13"/>
  <c r="J114" i="13"/>
  <c r="J113" i="13"/>
  <c r="J112" i="13"/>
  <c r="J111" i="13"/>
  <c r="J110" i="13"/>
  <c r="J109" i="13"/>
  <c r="J108" i="13"/>
  <c r="J107" i="13"/>
  <c r="J106" i="13"/>
  <c r="J105" i="13"/>
  <c r="J104" i="13"/>
  <c r="J103" i="13"/>
  <c r="J102" i="13"/>
  <c r="J101" i="13"/>
  <c r="J100" i="13"/>
  <c r="J99" i="13"/>
  <c r="J98" i="13"/>
  <c r="J97" i="13"/>
  <c r="J96" i="13"/>
  <c r="J95" i="13"/>
  <c r="H180" i="13"/>
  <c r="H179" i="13"/>
  <c r="H178" i="13"/>
  <c r="H177" i="13"/>
  <c r="H176" i="13"/>
  <c r="H175" i="13"/>
  <c r="H174" i="13"/>
  <c r="H173" i="13"/>
  <c r="H172" i="13"/>
  <c r="H171" i="13"/>
  <c r="H170" i="13"/>
  <c r="H169" i="13"/>
  <c r="H168" i="13"/>
  <c r="H167" i="13"/>
  <c r="H166" i="13"/>
  <c r="H165" i="13"/>
  <c r="H164" i="13"/>
  <c r="H163" i="13"/>
  <c r="H162" i="13"/>
  <c r="H161" i="13"/>
  <c r="H160" i="13"/>
  <c r="H159" i="13"/>
  <c r="H158" i="13"/>
  <c r="H157" i="13"/>
  <c r="H156" i="13"/>
  <c r="H155" i="13"/>
  <c r="H154" i="13"/>
  <c r="H153" i="13"/>
  <c r="H152" i="13"/>
  <c r="H151" i="13"/>
  <c r="H150" i="13"/>
  <c r="H149" i="13"/>
  <c r="H148" i="13"/>
  <c r="H147" i="13"/>
  <c r="H146" i="13"/>
  <c r="H145" i="13"/>
  <c r="H144" i="13"/>
  <c r="H143" i="13"/>
  <c r="H142" i="13"/>
  <c r="H141" i="13"/>
  <c r="H140" i="13"/>
  <c r="H139" i="13"/>
  <c r="H138" i="13"/>
  <c r="H137" i="13"/>
  <c r="H136" i="13"/>
  <c r="H135" i="13"/>
  <c r="H134" i="13"/>
  <c r="H133" i="13"/>
  <c r="H132" i="13"/>
  <c r="H131" i="13"/>
  <c r="H130" i="13"/>
  <c r="H129" i="13"/>
  <c r="H128" i="13"/>
  <c r="H127" i="13"/>
  <c r="H126" i="13"/>
  <c r="H125" i="13"/>
  <c r="H124" i="13"/>
  <c r="H123" i="13"/>
  <c r="H122" i="13"/>
  <c r="H121" i="13"/>
  <c r="H120" i="13"/>
  <c r="H119" i="13"/>
  <c r="H118" i="13"/>
  <c r="H117" i="13"/>
  <c r="H116" i="13"/>
  <c r="H115" i="13"/>
  <c r="H114" i="13"/>
  <c r="H113" i="13"/>
  <c r="H112" i="13"/>
  <c r="H111" i="13"/>
  <c r="H110" i="13"/>
  <c r="H109" i="13"/>
  <c r="H108" i="13"/>
  <c r="H107" i="13"/>
  <c r="H106" i="13"/>
  <c r="H105" i="13"/>
  <c r="H104" i="13"/>
  <c r="H103" i="13"/>
  <c r="H102" i="13"/>
  <c r="H101" i="13"/>
  <c r="H100" i="13"/>
  <c r="H99" i="13"/>
  <c r="H98" i="13"/>
  <c r="H97" i="13"/>
  <c r="H96" i="13"/>
  <c r="H95" i="13"/>
  <c r="R94" i="13"/>
  <c r="P94" i="13"/>
  <c r="N94" i="13"/>
  <c r="L94" i="13"/>
  <c r="J94" i="13"/>
  <c r="H94" i="13"/>
  <c r="R93" i="13"/>
  <c r="P93" i="13"/>
  <c r="N93" i="13"/>
  <c r="L93" i="13"/>
  <c r="J93" i="13"/>
  <c r="H93" i="13"/>
  <c r="R92" i="13"/>
  <c r="P92" i="13"/>
  <c r="N92" i="13"/>
  <c r="L92" i="13"/>
  <c r="J92" i="13"/>
  <c r="H92" i="13"/>
  <c r="R91" i="13"/>
  <c r="P91" i="13"/>
  <c r="N91" i="13"/>
  <c r="L91" i="13"/>
  <c r="J91" i="13"/>
  <c r="H91" i="13"/>
  <c r="R90" i="13"/>
  <c r="P90" i="13"/>
  <c r="N90" i="13"/>
  <c r="L90" i="13"/>
  <c r="J90" i="13"/>
  <c r="H90" i="13"/>
  <c r="R89" i="13"/>
  <c r="P89" i="13"/>
  <c r="N89" i="13"/>
  <c r="L89" i="13"/>
  <c r="J89" i="13"/>
  <c r="H89" i="13"/>
  <c r="R88" i="13"/>
  <c r="P88" i="13"/>
  <c r="N88" i="13"/>
  <c r="L88" i="13"/>
  <c r="J88" i="13"/>
  <c r="H88" i="13"/>
  <c r="R87" i="13"/>
  <c r="P87" i="13"/>
  <c r="N87" i="13"/>
  <c r="L87" i="13"/>
  <c r="J87" i="13"/>
  <c r="H87" i="13"/>
  <c r="R86" i="13"/>
  <c r="P86" i="13"/>
  <c r="N86" i="13"/>
  <c r="L86" i="13"/>
  <c r="J86" i="13"/>
  <c r="H86" i="13"/>
  <c r="R85" i="13"/>
  <c r="P85" i="13"/>
  <c r="N85" i="13"/>
  <c r="L85" i="13"/>
  <c r="J85" i="13"/>
  <c r="H85" i="13"/>
  <c r="R84" i="13"/>
  <c r="P84" i="13"/>
  <c r="N84" i="13"/>
  <c r="L84" i="13"/>
  <c r="J84" i="13"/>
  <c r="H84" i="13"/>
  <c r="R83" i="13"/>
  <c r="P83" i="13"/>
  <c r="N83" i="13"/>
  <c r="L83" i="13"/>
  <c r="J83" i="13"/>
  <c r="H83" i="13"/>
  <c r="R82" i="13"/>
  <c r="P82" i="13"/>
  <c r="N82" i="13"/>
  <c r="L82" i="13"/>
  <c r="J82" i="13"/>
  <c r="H82" i="13"/>
  <c r="R81" i="13"/>
  <c r="P81" i="13"/>
  <c r="N81" i="13"/>
  <c r="L81" i="13"/>
  <c r="J81" i="13"/>
  <c r="H81" i="13"/>
  <c r="R80" i="13"/>
  <c r="P80" i="13"/>
  <c r="N80" i="13"/>
  <c r="L80" i="13"/>
  <c r="J80" i="13"/>
  <c r="H80" i="13"/>
  <c r="R79" i="13"/>
  <c r="P79" i="13"/>
  <c r="N79" i="13"/>
  <c r="L79" i="13"/>
  <c r="J79" i="13"/>
  <c r="H79" i="13"/>
  <c r="R78" i="13"/>
  <c r="P78" i="13"/>
  <c r="N78" i="13"/>
  <c r="L78" i="13"/>
  <c r="J78" i="13"/>
  <c r="H78" i="13"/>
  <c r="R77" i="13"/>
  <c r="P77" i="13"/>
  <c r="N77" i="13"/>
  <c r="L77" i="13"/>
  <c r="J77" i="13"/>
  <c r="H77" i="13"/>
  <c r="R76" i="13"/>
  <c r="P76" i="13"/>
  <c r="N76" i="13"/>
  <c r="L76" i="13"/>
  <c r="J76" i="13"/>
  <c r="H76" i="13"/>
  <c r="R75" i="13"/>
  <c r="P75" i="13"/>
  <c r="N75" i="13"/>
  <c r="L75" i="13"/>
  <c r="J75" i="13"/>
  <c r="H75" i="13"/>
  <c r="R74" i="13"/>
  <c r="P74" i="13"/>
  <c r="N74" i="13"/>
  <c r="L74" i="13"/>
  <c r="J74" i="13"/>
  <c r="H74" i="13"/>
  <c r="R73" i="13"/>
  <c r="P73" i="13"/>
  <c r="N73" i="13"/>
  <c r="L73" i="13"/>
  <c r="J73" i="13"/>
  <c r="H73" i="13"/>
  <c r="R72" i="13"/>
  <c r="P72" i="13"/>
  <c r="N72" i="13"/>
  <c r="L72" i="13"/>
  <c r="J72" i="13"/>
  <c r="H72" i="13"/>
  <c r="R71" i="13"/>
  <c r="P71" i="13"/>
  <c r="N71" i="13"/>
  <c r="L71" i="13"/>
  <c r="J71" i="13"/>
  <c r="H71" i="13"/>
  <c r="R70" i="13"/>
  <c r="P70" i="13"/>
  <c r="N70" i="13"/>
  <c r="L70" i="13"/>
  <c r="J70" i="13"/>
  <c r="H70" i="13"/>
  <c r="R69" i="13"/>
  <c r="P69" i="13"/>
  <c r="N69" i="13"/>
  <c r="L69" i="13"/>
  <c r="J69" i="13"/>
  <c r="H69" i="13"/>
  <c r="R68" i="13"/>
  <c r="P68" i="13"/>
  <c r="N68" i="13"/>
  <c r="L68" i="13"/>
  <c r="J68" i="13"/>
  <c r="H68" i="13"/>
  <c r="R67" i="13"/>
  <c r="P67" i="13"/>
  <c r="N67" i="13"/>
  <c r="L67" i="13"/>
  <c r="J67" i="13"/>
  <c r="H67" i="13"/>
  <c r="R66" i="13"/>
  <c r="P66" i="13"/>
  <c r="N66" i="13"/>
  <c r="L66" i="13"/>
  <c r="J66" i="13"/>
  <c r="H66" i="13"/>
  <c r="R65" i="13"/>
  <c r="P65" i="13"/>
  <c r="N65" i="13"/>
  <c r="L65" i="13"/>
  <c r="J65" i="13"/>
  <c r="H65" i="13"/>
  <c r="R64" i="13"/>
  <c r="P64" i="13"/>
  <c r="N64" i="13"/>
  <c r="L64" i="13"/>
  <c r="J64" i="13"/>
  <c r="H64" i="13"/>
  <c r="R63" i="13"/>
  <c r="P63" i="13"/>
  <c r="N63" i="13"/>
  <c r="L63" i="13"/>
  <c r="J63" i="13"/>
  <c r="H63" i="13"/>
  <c r="R62" i="13"/>
  <c r="P62" i="13"/>
  <c r="N62" i="13"/>
  <c r="L62" i="13"/>
  <c r="J62" i="13"/>
  <c r="H62" i="13"/>
  <c r="R61" i="13"/>
  <c r="P61" i="13"/>
  <c r="N61" i="13"/>
  <c r="L61" i="13"/>
  <c r="J61" i="13"/>
  <c r="H61" i="13"/>
  <c r="R60" i="13"/>
  <c r="P60" i="13"/>
  <c r="N60" i="13"/>
  <c r="L60" i="13"/>
  <c r="J60" i="13"/>
  <c r="H60" i="13"/>
  <c r="R59" i="13"/>
  <c r="P59" i="13"/>
  <c r="N59" i="13"/>
  <c r="L59" i="13"/>
  <c r="J59" i="13"/>
  <c r="H59" i="13"/>
  <c r="R58" i="13"/>
  <c r="P58" i="13"/>
  <c r="N58" i="13"/>
  <c r="L58" i="13"/>
  <c r="J58" i="13"/>
  <c r="H58" i="13"/>
  <c r="R57" i="13"/>
  <c r="P57" i="13"/>
  <c r="N57" i="13"/>
  <c r="L57" i="13"/>
  <c r="J57" i="13"/>
  <c r="H57" i="13"/>
  <c r="R56" i="13"/>
  <c r="P56" i="13"/>
  <c r="N56" i="13"/>
  <c r="L56" i="13"/>
  <c r="J56" i="13"/>
  <c r="H56" i="13"/>
  <c r="R55" i="13"/>
  <c r="P55" i="13"/>
  <c r="N55" i="13"/>
  <c r="L55" i="13"/>
  <c r="J55" i="13"/>
  <c r="H55" i="13"/>
  <c r="R54" i="13"/>
  <c r="P54" i="13"/>
  <c r="N54" i="13"/>
  <c r="L54" i="13"/>
  <c r="J54" i="13"/>
  <c r="H54" i="13"/>
  <c r="R53" i="13"/>
  <c r="P53" i="13"/>
  <c r="N53" i="13"/>
  <c r="L53" i="13"/>
  <c r="J53" i="13"/>
  <c r="H53" i="13"/>
  <c r="R52" i="13"/>
  <c r="P52" i="13"/>
  <c r="N52" i="13"/>
  <c r="L52" i="13"/>
  <c r="J52" i="13"/>
  <c r="H52" i="13"/>
  <c r="R51" i="13"/>
  <c r="P51" i="13"/>
  <c r="N51" i="13"/>
  <c r="L51" i="13"/>
  <c r="J51" i="13"/>
  <c r="H51" i="13"/>
  <c r="R50" i="13"/>
  <c r="P50" i="13"/>
  <c r="N50" i="13"/>
  <c r="L50" i="13"/>
  <c r="J50" i="13"/>
  <c r="H50" i="13"/>
  <c r="R49" i="13"/>
  <c r="P49" i="13"/>
  <c r="N49" i="13"/>
  <c r="L49" i="13"/>
  <c r="J49" i="13"/>
  <c r="H49" i="13"/>
  <c r="R48" i="13"/>
  <c r="P48" i="13"/>
  <c r="N48" i="13"/>
  <c r="L48" i="13"/>
  <c r="J48" i="13"/>
  <c r="H48" i="13"/>
  <c r="R47" i="13"/>
  <c r="P47" i="13"/>
  <c r="N47" i="13"/>
  <c r="L47" i="13"/>
  <c r="J47" i="13"/>
  <c r="H47" i="13"/>
  <c r="R46" i="13"/>
  <c r="P46" i="13"/>
  <c r="N46" i="13"/>
  <c r="L46" i="13"/>
  <c r="J46" i="13"/>
  <c r="H46" i="13"/>
  <c r="R45" i="13"/>
  <c r="P45" i="13"/>
  <c r="N45" i="13"/>
  <c r="L45" i="13"/>
  <c r="J45" i="13"/>
  <c r="H45" i="13"/>
  <c r="R44" i="13"/>
  <c r="P44" i="13"/>
  <c r="N44" i="13"/>
  <c r="L44" i="13"/>
  <c r="J44" i="13"/>
  <c r="H44" i="13"/>
  <c r="R43" i="13"/>
  <c r="P43" i="13"/>
  <c r="N43" i="13"/>
  <c r="L43" i="13"/>
  <c r="J43" i="13"/>
  <c r="H43" i="13"/>
  <c r="R42" i="13"/>
  <c r="P42" i="13"/>
  <c r="N42" i="13"/>
  <c r="L42" i="13"/>
  <c r="J42" i="13"/>
  <c r="H42" i="13"/>
  <c r="R41" i="13"/>
  <c r="P41" i="13"/>
  <c r="N41" i="13"/>
  <c r="L41" i="13"/>
  <c r="J41" i="13"/>
  <c r="H41" i="13"/>
  <c r="R40" i="13"/>
  <c r="P40" i="13"/>
  <c r="N40" i="13"/>
  <c r="L40" i="13"/>
  <c r="J40" i="13"/>
  <c r="H40" i="13"/>
  <c r="R39" i="13"/>
  <c r="P39" i="13"/>
  <c r="N39" i="13"/>
  <c r="L39" i="13"/>
  <c r="J39" i="13"/>
  <c r="H39" i="13"/>
  <c r="R38" i="13"/>
  <c r="P38" i="13"/>
  <c r="N38" i="13"/>
  <c r="L38" i="13"/>
  <c r="J38" i="13"/>
  <c r="H38" i="13"/>
  <c r="R37" i="13"/>
  <c r="P37" i="13"/>
  <c r="N37" i="13"/>
  <c r="L37" i="13"/>
  <c r="J37" i="13"/>
  <c r="H37" i="13"/>
  <c r="R36" i="13"/>
  <c r="P36" i="13"/>
  <c r="N36" i="13"/>
  <c r="L36" i="13"/>
  <c r="J36" i="13"/>
  <c r="H36" i="13"/>
  <c r="R35" i="13"/>
  <c r="P35" i="13"/>
  <c r="N35" i="13"/>
  <c r="L35" i="13"/>
  <c r="J35" i="13"/>
  <c r="H35" i="13"/>
  <c r="R34" i="13"/>
  <c r="P34" i="13"/>
  <c r="N34" i="13"/>
  <c r="L34" i="13"/>
  <c r="J34" i="13"/>
  <c r="H34" i="13"/>
  <c r="R33" i="13"/>
  <c r="P33" i="13"/>
  <c r="N33" i="13"/>
  <c r="L33" i="13"/>
  <c r="J33" i="13"/>
  <c r="H33" i="13"/>
  <c r="R32" i="13"/>
  <c r="P32" i="13"/>
  <c r="N32" i="13"/>
  <c r="L32" i="13"/>
  <c r="J32" i="13"/>
  <c r="H32" i="13"/>
  <c r="R31" i="13"/>
  <c r="P31" i="13"/>
  <c r="N31" i="13"/>
  <c r="L31" i="13"/>
  <c r="J31" i="13"/>
  <c r="H31" i="13"/>
  <c r="R30" i="13"/>
  <c r="P30" i="13"/>
  <c r="N30" i="13"/>
  <c r="L30" i="13"/>
  <c r="J30" i="13"/>
  <c r="H30" i="13"/>
  <c r="R29" i="13"/>
  <c r="P29" i="13"/>
  <c r="N29" i="13"/>
  <c r="L29" i="13"/>
  <c r="J29" i="13"/>
  <c r="H29" i="13"/>
  <c r="R28" i="13"/>
  <c r="P28" i="13"/>
  <c r="N28" i="13"/>
  <c r="L28" i="13"/>
  <c r="J28" i="13"/>
  <c r="H28" i="13"/>
  <c r="R27" i="13"/>
  <c r="P27" i="13"/>
  <c r="N27" i="13"/>
  <c r="L27" i="13"/>
  <c r="J27" i="13"/>
  <c r="H27" i="13"/>
  <c r="R26" i="13"/>
  <c r="P26" i="13"/>
  <c r="N26" i="13"/>
  <c r="L26" i="13"/>
  <c r="J26" i="13"/>
  <c r="H26" i="13"/>
  <c r="R25" i="13"/>
  <c r="P25" i="13"/>
  <c r="N25" i="13"/>
  <c r="L25" i="13"/>
  <c r="J25" i="13"/>
  <c r="H25" i="13"/>
  <c r="R24" i="13"/>
  <c r="P24" i="13"/>
  <c r="N24" i="13"/>
  <c r="L24" i="13"/>
  <c r="J24" i="13"/>
  <c r="H24" i="13"/>
  <c r="R23" i="13"/>
  <c r="P23" i="13"/>
  <c r="N23" i="13"/>
  <c r="L23" i="13"/>
  <c r="J23" i="13"/>
  <c r="H23" i="13"/>
  <c r="R22" i="13"/>
  <c r="P22" i="13"/>
  <c r="N22" i="13"/>
  <c r="L22" i="13"/>
  <c r="J22" i="13"/>
  <c r="H22" i="13"/>
  <c r="R21" i="13"/>
  <c r="P21" i="13"/>
  <c r="N21" i="13"/>
  <c r="L21" i="13"/>
  <c r="J21" i="13"/>
  <c r="H21" i="13"/>
  <c r="R20" i="13"/>
  <c r="P20" i="13"/>
  <c r="N20" i="13"/>
  <c r="L20" i="13"/>
  <c r="J20" i="13"/>
  <c r="H20" i="13"/>
  <c r="R19" i="13"/>
  <c r="P19" i="13"/>
  <c r="N19" i="13"/>
  <c r="L19" i="13"/>
  <c r="J19" i="13"/>
  <c r="H19" i="13"/>
  <c r="R18" i="13"/>
  <c r="P18" i="13"/>
  <c r="N18" i="13"/>
  <c r="L18" i="13"/>
  <c r="J18" i="13"/>
  <c r="H18" i="13"/>
  <c r="R17" i="13"/>
  <c r="P17" i="13"/>
  <c r="N17" i="13"/>
  <c r="L17" i="13"/>
  <c r="J17" i="13"/>
  <c r="H17" i="13"/>
  <c r="R16" i="13"/>
  <c r="P16" i="13"/>
  <c r="N16" i="13"/>
  <c r="L16" i="13"/>
  <c r="J16" i="13"/>
  <c r="H16" i="13"/>
  <c r="R15" i="13"/>
  <c r="P15" i="13"/>
  <c r="N15" i="13"/>
  <c r="L15" i="13"/>
  <c r="J15" i="13"/>
  <c r="H15" i="13"/>
  <c r="R14" i="13"/>
  <c r="P14" i="13"/>
  <c r="N14" i="13"/>
  <c r="L14" i="13"/>
  <c r="J14" i="13"/>
  <c r="H14" i="13"/>
  <c r="R13" i="13"/>
  <c r="P13" i="13"/>
  <c r="N13" i="13"/>
  <c r="L13" i="13"/>
  <c r="J13" i="13"/>
  <c r="H13" i="13"/>
  <c r="R12" i="13"/>
  <c r="P12" i="13"/>
  <c r="N12" i="13"/>
  <c r="L12" i="13"/>
  <c r="J12" i="13"/>
  <c r="H12" i="13"/>
  <c r="R11" i="13"/>
  <c r="P11" i="13"/>
  <c r="N11" i="13"/>
  <c r="L11" i="13"/>
  <c r="J11" i="13"/>
  <c r="H11" i="13"/>
  <c r="R10" i="13"/>
  <c r="P10" i="13"/>
  <c r="N10" i="13"/>
  <c r="L10" i="13"/>
  <c r="J10" i="13"/>
  <c r="H10" i="13"/>
  <c r="F10" i="13"/>
  <c r="A4" i="14" l="1"/>
  <c r="G188" i="32"/>
  <c r="G187" i="32"/>
  <c r="G186" i="32"/>
  <c r="G185" i="32"/>
  <c r="G184" i="32"/>
  <c r="G183" i="32"/>
  <c r="G182" i="32"/>
  <c r="G181" i="32"/>
  <c r="G180" i="32"/>
  <c r="G179" i="32"/>
  <c r="G178" i="32"/>
  <c r="G177" i="32"/>
  <c r="G176" i="32"/>
  <c r="G175" i="32"/>
  <c r="G174" i="32"/>
  <c r="G173" i="32"/>
  <c r="G172" i="32"/>
  <c r="G171" i="32"/>
  <c r="G170" i="32"/>
  <c r="G169" i="32"/>
  <c r="G168" i="32"/>
  <c r="G167" i="32"/>
  <c r="G166" i="32"/>
  <c r="G165" i="32"/>
  <c r="G164" i="32"/>
  <c r="G163" i="32"/>
  <c r="G162" i="32"/>
  <c r="G161" i="32"/>
  <c r="G160" i="32"/>
  <c r="G159" i="32"/>
  <c r="G158" i="32"/>
  <c r="G157" i="32"/>
  <c r="G156" i="32"/>
  <c r="G155" i="32"/>
  <c r="G154" i="32"/>
  <c r="G153" i="32"/>
  <c r="G152" i="32"/>
  <c r="G151" i="32"/>
  <c r="G150" i="32"/>
  <c r="G149" i="32"/>
  <c r="G148" i="32"/>
  <c r="G147" i="32"/>
  <c r="G146" i="32"/>
  <c r="G145" i="32"/>
  <c r="G144" i="32"/>
  <c r="G143" i="32"/>
  <c r="G142" i="32"/>
  <c r="G141" i="32"/>
  <c r="G140" i="32"/>
  <c r="G139" i="32"/>
  <c r="G138" i="32"/>
  <c r="G137" i="32"/>
  <c r="G136" i="32"/>
  <c r="G135" i="32"/>
  <c r="G134" i="32"/>
  <c r="G133" i="32"/>
  <c r="G132" i="32"/>
  <c r="G131" i="32"/>
  <c r="G130" i="32"/>
  <c r="G129" i="32"/>
  <c r="G128" i="32"/>
  <c r="G127" i="32"/>
  <c r="G126" i="32"/>
  <c r="G125" i="32"/>
  <c r="G124" i="32"/>
  <c r="G123" i="32"/>
  <c r="G122" i="32"/>
  <c r="G121" i="32"/>
  <c r="G120" i="32"/>
  <c r="G119" i="32"/>
  <c r="G118" i="32"/>
  <c r="G117" i="32"/>
  <c r="G116" i="32"/>
  <c r="G115" i="32"/>
  <c r="G114" i="32"/>
  <c r="G113" i="32"/>
  <c r="G112" i="32"/>
  <c r="G111" i="32"/>
  <c r="G110" i="32"/>
  <c r="G109" i="32"/>
  <c r="G108" i="32"/>
  <c r="G107" i="32"/>
  <c r="G106" i="32"/>
  <c r="G105" i="32"/>
  <c r="G104" i="32"/>
  <c r="G103" i="32"/>
  <c r="G102" i="32"/>
  <c r="H185" i="33"/>
  <c r="H184" i="33"/>
  <c r="H183" i="33"/>
  <c r="H182" i="33"/>
  <c r="H181" i="33"/>
  <c r="H180" i="33"/>
  <c r="H179" i="33"/>
  <c r="H178" i="33"/>
  <c r="H177" i="33"/>
  <c r="H176" i="33"/>
  <c r="H175" i="33"/>
  <c r="H174" i="33"/>
  <c r="H173" i="33"/>
  <c r="H172" i="33"/>
  <c r="H171" i="33"/>
  <c r="H170" i="33"/>
  <c r="H169" i="33"/>
  <c r="H168" i="33"/>
  <c r="H167" i="33"/>
  <c r="H166" i="33"/>
  <c r="H165" i="33"/>
  <c r="H164" i="33"/>
  <c r="H163" i="33"/>
  <c r="H162" i="33"/>
  <c r="H161" i="33"/>
  <c r="H160" i="33"/>
  <c r="H159" i="33"/>
  <c r="H158" i="33"/>
  <c r="H157" i="33"/>
  <c r="H156" i="33"/>
  <c r="H155" i="33"/>
  <c r="H154" i="33"/>
  <c r="H153" i="33"/>
  <c r="H152" i="33"/>
  <c r="H151" i="33"/>
  <c r="H150" i="33"/>
  <c r="H149" i="33"/>
  <c r="H148" i="33"/>
  <c r="H147" i="33"/>
  <c r="H146" i="33"/>
  <c r="H145" i="33"/>
  <c r="H144" i="33"/>
  <c r="H143" i="33"/>
  <c r="H142" i="33"/>
  <c r="H141" i="33"/>
  <c r="H140" i="33"/>
  <c r="H139" i="33"/>
  <c r="H138" i="33"/>
  <c r="H137" i="33"/>
  <c r="H136" i="33"/>
  <c r="H135" i="33"/>
  <c r="H134" i="33"/>
  <c r="H133" i="33"/>
  <c r="H132" i="33"/>
  <c r="H131" i="33"/>
  <c r="H130" i="33"/>
  <c r="H129" i="33"/>
  <c r="H128" i="33"/>
  <c r="H127" i="33"/>
  <c r="H126" i="33"/>
  <c r="H125" i="33"/>
  <c r="H124" i="33"/>
  <c r="H123" i="33"/>
  <c r="H122" i="33"/>
  <c r="H121" i="33"/>
  <c r="H120" i="33"/>
  <c r="H119" i="33"/>
  <c r="H118" i="33"/>
  <c r="H117" i="33"/>
  <c r="H116" i="33"/>
  <c r="H115" i="33"/>
  <c r="H114" i="33"/>
  <c r="H113" i="33"/>
  <c r="H112" i="33"/>
  <c r="H111" i="33"/>
  <c r="H110" i="33"/>
  <c r="H109" i="33"/>
  <c r="H108" i="33"/>
  <c r="H107" i="33"/>
  <c r="H106" i="33"/>
  <c r="H105" i="33"/>
  <c r="H104" i="33"/>
  <c r="H103" i="33"/>
  <c r="H102" i="33"/>
  <c r="H101" i="33"/>
  <c r="H100" i="33"/>
  <c r="H99" i="33"/>
  <c r="H98" i="33"/>
  <c r="H97" i="33"/>
  <c r="H96" i="33"/>
  <c r="H95" i="33"/>
  <c r="H94" i="33"/>
  <c r="H93" i="33"/>
  <c r="H92" i="33"/>
  <c r="H91" i="33"/>
  <c r="H90" i="33"/>
  <c r="H89" i="33"/>
  <c r="H88" i="33"/>
  <c r="H87" i="33"/>
  <c r="H86" i="33"/>
  <c r="H85" i="33"/>
  <c r="H84" i="33"/>
  <c r="H83" i="33"/>
  <c r="H82" i="33"/>
  <c r="H81" i="33"/>
  <c r="H80" i="33"/>
  <c r="H79" i="33"/>
  <c r="H78" i="33"/>
  <c r="H77" i="33"/>
  <c r="H76" i="33"/>
  <c r="H75" i="33"/>
  <c r="H74" i="33"/>
  <c r="H73" i="33"/>
  <c r="H72" i="33"/>
  <c r="H71" i="33"/>
  <c r="H70" i="33"/>
  <c r="H69" i="33"/>
  <c r="H68" i="33"/>
  <c r="H67" i="33"/>
  <c r="H66" i="33"/>
  <c r="H65" i="33"/>
  <c r="H64" i="33"/>
  <c r="H63" i="33"/>
  <c r="H62" i="33"/>
  <c r="H61" i="33"/>
  <c r="H60" i="33"/>
  <c r="H59" i="33"/>
  <c r="H58" i="33"/>
  <c r="H57" i="33"/>
  <c r="H56" i="33"/>
  <c r="H55" i="33"/>
  <c r="H54" i="33"/>
  <c r="H53" i="33"/>
  <c r="H52" i="33"/>
  <c r="H51" i="33"/>
  <c r="H50" i="33"/>
  <c r="H49" i="33"/>
  <c r="H48" i="33"/>
  <c r="H47" i="33"/>
  <c r="H46" i="33"/>
  <c r="H45" i="33"/>
  <c r="H44" i="33"/>
  <c r="H43" i="33"/>
  <c r="H42" i="33"/>
  <c r="H41" i="33"/>
  <c r="H40" i="33"/>
  <c r="H39" i="33"/>
  <c r="H38" i="33"/>
  <c r="H37" i="33"/>
  <c r="H36" i="33"/>
  <c r="H35" i="33"/>
  <c r="H34" i="33"/>
  <c r="H33" i="33"/>
  <c r="H32" i="33"/>
  <c r="H31" i="33"/>
  <c r="H30" i="33"/>
  <c r="H29" i="33"/>
  <c r="H28" i="33"/>
  <c r="H27" i="33"/>
  <c r="H26" i="33"/>
  <c r="H25" i="33"/>
  <c r="H24" i="33"/>
  <c r="H23" i="33"/>
  <c r="H22" i="33"/>
  <c r="H21" i="33"/>
  <c r="H20" i="33"/>
  <c r="H19" i="33"/>
  <c r="H18" i="33"/>
  <c r="H17" i="33"/>
  <c r="H16" i="33"/>
  <c r="H15" i="33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N3" i="37" l="1"/>
  <c r="F204" i="39" l="1"/>
  <c r="E204" i="39"/>
  <c r="D204" i="39"/>
  <c r="C204" i="39"/>
  <c r="F203" i="39"/>
  <c r="E203" i="39"/>
  <c r="D203" i="39"/>
  <c r="C203" i="39"/>
  <c r="B176" i="37"/>
  <c r="B175" i="37"/>
  <c r="B174" i="37"/>
  <c r="B173" i="37"/>
  <c r="B172" i="37"/>
  <c r="B171" i="37"/>
  <c r="B170" i="37"/>
  <c r="B169" i="37"/>
  <c r="B168" i="37"/>
  <c r="B167" i="37"/>
  <c r="B166" i="37"/>
  <c r="B165" i="37"/>
  <c r="B164" i="37"/>
  <c r="B163" i="37"/>
  <c r="B162" i="37"/>
  <c r="B161" i="37"/>
  <c r="B160" i="37"/>
  <c r="B159" i="37"/>
  <c r="B158" i="37"/>
  <c r="B157" i="37"/>
  <c r="B156" i="37"/>
  <c r="B155" i="37"/>
  <c r="B154" i="37"/>
  <c r="B153" i="37"/>
  <c r="B152" i="37"/>
  <c r="B151" i="37"/>
  <c r="B150" i="37"/>
  <c r="B149" i="37"/>
  <c r="B148" i="37"/>
  <c r="B147" i="37"/>
  <c r="B146" i="37"/>
  <c r="B145" i="37"/>
  <c r="B144" i="37"/>
  <c r="B143" i="37"/>
  <c r="B142" i="37"/>
  <c r="B141" i="37"/>
  <c r="B140" i="37"/>
  <c r="B139" i="37"/>
  <c r="B138" i="37"/>
  <c r="B137" i="37"/>
  <c r="B136" i="37"/>
  <c r="B135" i="37"/>
  <c r="B134" i="37"/>
  <c r="B133" i="37"/>
  <c r="B132" i="37"/>
  <c r="B131" i="37"/>
  <c r="B130" i="37"/>
  <c r="B129" i="37"/>
  <c r="B128" i="37"/>
  <c r="B127" i="37"/>
  <c r="B126" i="37"/>
  <c r="B125" i="37"/>
  <c r="B124" i="37"/>
  <c r="B123" i="37"/>
  <c r="B122" i="37"/>
  <c r="B121" i="37"/>
  <c r="B120" i="37"/>
  <c r="B119" i="37"/>
  <c r="B118" i="37"/>
  <c r="B117" i="37"/>
  <c r="B116" i="37"/>
  <c r="B115" i="37"/>
  <c r="B114" i="37"/>
  <c r="B113" i="37"/>
  <c r="B112" i="37"/>
  <c r="B111" i="37"/>
  <c r="B110" i="37"/>
  <c r="B109" i="37"/>
  <c r="B108" i="37"/>
  <c r="B107" i="37"/>
  <c r="B106" i="37"/>
  <c r="B105" i="37"/>
  <c r="B104" i="37"/>
  <c r="B103" i="37"/>
  <c r="B102" i="37"/>
  <c r="B101" i="37"/>
  <c r="B100" i="37"/>
  <c r="B99" i="37"/>
  <c r="B98" i="37"/>
  <c r="B97" i="37"/>
  <c r="B96" i="37"/>
  <c r="B95" i="37"/>
  <c r="B94" i="37"/>
  <c r="B93" i="37"/>
  <c r="B92" i="37"/>
  <c r="B91" i="37"/>
  <c r="B90" i="37"/>
  <c r="B89" i="37"/>
  <c r="B88" i="37"/>
  <c r="B87" i="37"/>
  <c r="B86" i="37"/>
  <c r="B85" i="37"/>
  <c r="B84" i="37"/>
  <c r="B83" i="37"/>
  <c r="B82" i="37"/>
  <c r="B81" i="37"/>
  <c r="B80" i="37"/>
  <c r="B79" i="37"/>
  <c r="B78" i="37"/>
  <c r="B77" i="37"/>
  <c r="B76" i="37"/>
  <c r="B75" i="37"/>
  <c r="B74" i="37"/>
  <c r="B73" i="37"/>
  <c r="B72" i="37"/>
  <c r="B71" i="37"/>
  <c r="B70" i="37"/>
  <c r="B69" i="37"/>
  <c r="B68" i="37"/>
  <c r="B67" i="37"/>
  <c r="B66" i="37"/>
  <c r="B65" i="37"/>
  <c r="B64" i="37"/>
  <c r="B63" i="37"/>
  <c r="B62" i="37"/>
  <c r="B61" i="37"/>
  <c r="B60" i="37"/>
  <c r="B59" i="37"/>
  <c r="B58" i="37"/>
  <c r="B57" i="37"/>
  <c r="B56" i="37"/>
  <c r="B55" i="37"/>
  <c r="B54" i="37"/>
  <c r="B53" i="37"/>
  <c r="B52" i="37"/>
  <c r="B51" i="37"/>
  <c r="B50" i="37"/>
  <c r="B49" i="37"/>
  <c r="B48" i="37"/>
  <c r="B47" i="37"/>
  <c r="B46" i="37"/>
  <c r="B45" i="37"/>
  <c r="B44" i="37"/>
  <c r="B43" i="37"/>
  <c r="B42" i="37"/>
  <c r="B41" i="37"/>
  <c r="B40" i="37"/>
  <c r="B39" i="37"/>
  <c r="B38" i="37"/>
  <c r="B37" i="37"/>
  <c r="B36" i="37"/>
  <c r="B35" i="37"/>
  <c r="B34" i="37"/>
  <c r="B33" i="37"/>
  <c r="B32" i="37"/>
  <c r="B31" i="37"/>
  <c r="B30" i="37"/>
  <c r="B29" i="37"/>
  <c r="B28" i="37"/>
  <c r="B27" i="37"/>
  <c r="B26" i="37"/>
  <c r="B25" i="37"/>
  <c r="B24" i="37"/>
  <c r="B23" i="37"/>
  <c r="B22" i="37"/>
  <c r="B21" i="37"/>
  <c r="B20" i="37"/>
  <c r="B19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D6" i="37" l="1"/>
  <c r="D7" i="37"/>
  <c r="D8" i="37"/>
  <c r="D9" i="37"/>
  <c r="D10" i="37"/>
  <c r="D11" i="37"/>
  <c r="D12" i="37"/>
  <c r="D13" i="37"/>
  <c r="D14" i="37"/>
  <c r="D15" i="37"/>
  <c r="D16" i="37"/>
  <c r="D17" i="37"/>
  <c r="D18" i="37"/>
  <c r="D19" i="37"/>
  <c r="D20" i="37"/>
  <c r="D21" i="37"/>
  <c r="D22" i="37"/>
  <c r="D23" i="37"/>
  <c r="D24" i="37"/>
  <c r="D25" i="37"/>
  <c r="D26" i="37"/>
  <c r="D27" i="37"/>
  <c r="D28" i="37"/>
  <c r="D29" i="37"/>
  <c r="D30" i="37"/>
  <c r="D31" i="37"/>
  <c r="D32" i="37"/>
  <c r="D33" i="37"/>
  <c r="D34" i="37"/>
  <c r="D35" i="37"/>
  <c r="D36" i="37"/>
  <c r="D37" i="37"/>
  <c r="D38" i="37"/>
  <c r="D39" i="37"/>
  <c r="D40" i="37"/>
  <c r="D41" i="37"/>
  <c r="D42" i="37"/>
  <c r="D43" i="37"/>
  <c r="D44" i="37"/>
  <c r="D45" i="37"/>
  <c r="D46" i="37"/>
  <c r="D47" i="37"/>
  <c r="D48" i="37"/>
  <c r="D49" i="37"/>
  <c r="D50" i="37"/>
  <c r="D51" i="37"/>
  <c r="D52" i="37"/>
  <c r="D53" i="37"/>
  <c r="D54" i="37"/>
  <c r="D55" i="37"/>
  <c r="D56" i="37"/>
  <c r="D57" i="37"/>
  <c r="D58" i="37"/>
  <c r="D59" i="37"/>
  <c r="D60" i="37"/>
  <c r="D61" i="37"/>
  <c r="D62" i="37"/>
  <c r="D63" i="37"/>
  <c r="D64" i="37"/>
  <c r="D65" i="37"/>
  <c r="D66" i="37"/>
  <c r="D67" i="37"/>
  <c r="D68" i="37"/>
  <c r="D69" i="37"/>
  <c r="D70" i="37"/>
  <c r="D71" i="37"/>
  <c r="D72" i="37"/>
  <c r="D73" i="37"/>
  <c r="D74" i="37"/>
  <c r="D75" i="37"/>
  <c r="D76" i="37"/>
  <c r="D77" i="37"/>
  <c r="D78" i="37"/>
  <c r="D79" i="37"/>
  <c r="D80" i="37"/>
  <c r="D81" i="37"/>
  <c r="D82" i="37"/>
  <c r="D83" i="37"/>
  <c r="D84" i="37"/>
  <c r="D85" i="37"/>
  <c r="D86" i="37"/>
  <c r="D87" i="37"/>
  <c r="D88" i="37"/>
  <c r="D89" i="37"/>
  <c r="D90" i="37"/>
  <c r="D91" i="37"/>
  <c r="D92" i="37"/>
  <c r="D93" i="37"/>
  <c r="D94" i="37"/>
  <c r="D95" i="37"/>
  <c r="D96" i="37"/>
  <c r="D97" i="37"/>
  <c r="D98" i="37"/>
  <c r="D99" i="37"/>
  <c r="D100" i="37"/>
  <c r="D101" i="37"/>
  <c r="D102" i="37"/>
  <c r="D103" i="37"/>
  <c r="D104" i="37"/>
  <c r="D105" i="37"/>
  <c r="D106" i="37"/>
  <c r="D107" i="37"/>
  <c r="D108" i="37"/>
  <c r="D109" i="37"/>
  <c r="D110" i="37"/>
  <c r="D111" i="37"/>
  <c r="D112" i="37"/>
  <c r="D113" i="37"/>
  <c r="D114" i="37"/>
  <c r="D115" i="37"/>
  <c r="D116" i="37"/>
  <c r="D117" i="37"/>
  <c r="D118" i="37"/>
  <c r="D119" i="37"/>
  <c r="D120" i="37"/>
  <c r="D121" i="37"/>
  <c r="D122" i="37"/>
  <c r="D123" i="37"/>
  <c r="D124" i="37"/>
  <c r="D125" i="37"/>
  <c r="D126" i="37"/>
  <c r="D127" i="37"/>
  <c r="D128" i="37"/>
  <c r="D129" i="37"/>
  <c r="D130" i="37"/>
  <c r="D131" i="37"/>
  <c r="D132" i="37"/>
  <c r="D133" i="37"/>
  <c r="D134" i="37"/>
  <c r="D135" i="37"/>
  <c r="D136" i="37"/>
  <c r="D137" i="37"/>
  <c r="D138" i="37"/>
  <c r="D139" i="37"/>
  <c r="D140" i="37"/>
  <c r="D141" i="37"/>
  <c r="D142" i="37"/>
  <c r="D143" i="37"/>
  <c r="D144" i="37"/>
  <c r="D145" i="37"/>
  <c r="D146" i="37"/>
  <c r="D147" i="37"/>
  <c r="D148" i="37"/>
  <c r="D149" i="37"/>
  <c r="D150" i="37"/>
  <c r="D151" i="37"/>
  <c r="D152" i="37"/>
  <c r="D153" i="37"/>
  <c r="D154" i="37"/>
  <c r="D155" i="37"/>
  <c r="D156" i="37"/>
  <c r="D157" i="37"/>
  <c r="D158" i="37"/>
  <c r="D159" i="37"/>
  <c r="D160" i="37"/>
  <c r="D161" i="37"/>
  <c r="D162" i="37"/>
  <c r="D163" i="37"/>
  <c r="D164" i="37"/>
  <c r="D165" i="37"/>
  <c r="D166" i="37"/>
  <c r="D167" i="37"/>
  <c r="D168" i="37"/>
  <c r="D169" i="37"/>
  <c r="D170" i="37"/>
  <c r="D171" i="37"/>
  <c r="D172" i="37"/>
  <c r="D173" i="37"/>
  <c r="D174" i="37"/>
  <c r="D175" i="37"/>
  <c r="D176" i="37"/>
  <c r="E4" i="3"/>
  <c r="E3" i="3"/>
  <c r="E2" i="3"/>
  <c r="D19" i="3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D51" i="3" s="1"/>
  <c r="D52" i="3" s="1"/>
  <c r="D53" i="3" s="1"/>
  <c r="D54" i="3" s="1"/>
  <c r="D55" i="3" s="1"/>
  <c r="D56" i="3" s="1"/>
  <c r="D57" i="3" s="1"/>
  <c r="D58" i="3" s="1"/>
  <c r="D59" i="3" s="1"/>
  <c r="D60" i="3" s="1"/>
  <c r="D61" i="3" s="1"/>
  <c r="D62" i="3" s="1"/>
  <c r="D63" i="3" s="1"/>
  <c r="D64" i="3" s="1"/>
  <c r="D65" i="3" s="1"/>
  <c r="D66" i="3" s="1"/>
  <c r="D67" i="3" s="1"/>
  <c r="D68" i="3" s="1"/>
  <c r="D69" i="3" s="1"/>
  <c r="D70" i="3" s="1"/>
  <c r="D71" i="3" s="1"/>
  <c r="D72" i="3" s="1"/>
  <c r="D73" i="3" s="1"/>
  <c r="D74" i="3" s="1"/>
  <c r="D75" i="3" s="1"/>
  <c r="D76" i="3" s="1"/>
  <c r="D77" i="3" s="1"/>
  <c r="D78" i="3" s="1"/>
  <c r="D79" i="3" s="1"/>
  <c r="D80" i="3" s="1"/>
  <c r="D81" i="3" s="1"/>
  <c r="D82" i="3" s="1"/>
  <c r="D83" i="3" s="1"/>
  <c r="D84" i="3" s="1"/>
  <c r="D85" i="3" s="1"/>
  <c r="D86" i="3" s="1"/>
  <c r="D87" i="3" s="1"/>
  <c r="D88" i="3" s="1"/>
  <c r="D89" i="3" s="1"/>
  <c r="D90" i="3" s="1"/>
  <c r="D91" i="3" s="1"/>
  <c r="D92" i="3" s="1"/>
  <c r="D93" i="3" s="1"/>
  <c r="D94" i="3" s="1"/>
  <c r="D95" i="3" s="1"/>
  <c r="D96" i="3" s="1"/>
  <c r="D97" i="3" s="1"/>
  <c r="D98" i="3" s="1"/>
  <c r="D99" i="3" s="1"/>
  <c r="D100" i="3" s="1"/>
  <c r="D101" i="3" s="1"/>
  <c r="D102" i="3" s="1"/>
  <c r="D103" i="3" s="1"/>
  <c r="D104" i="3" s="1"/>
  <c r="D105" i="3" s="1"/>
  <c r="D106" i="3" s="1"/>
  <c r="D107" i="3" s="1"/>
  <c r="D108" i="3" s="1"/>
  <c r="D109" i="3" s="1"/>
  <c r="D110" i="3" s="1"/>
  <c r="D111" i="3" s="1"/>
  <c r="D112" i="3" s="1"/>
  <c r="D113" i="3" s="1"/>
  <c r="D114" i="3" s="1"/>
  <c r="D115" i="3" s="1"/>
  <c r="D116" i="3" s="1"/>
  <c r="D117" i="3" s="1"/>
  <c r="D118" i="3" s="1"/>
  <c r="D119" i="3" s="1"/>
  <c r="D120" i="3" s="1"/>
  <c r="D121" i="3" s="1"/>
  <c r="D122" i="3" s="1"/>
  <c r="D123" i="3" s="1"/>
  <c r="D124" i="3" s="1"/>
  <c r="D125" i="3" s="1"/>
  <c r="D126" i="3" s="1"/>
  <c r="D127" i="3" s="1"/>
  <c r="D128" i="3" s="1"/>
  <c r="D129" i="3" s="1"/>
  <c r="D130" i="3" s="1"/>
  <c r="D131" i="3" s="1"/>
  <c r="D132" i="3" s="1"/>
  <c r="D133" i="3" s="1"/>
  <c r="D134" i="3" s="1"/>
  <c r="D135" i="3" s="1"/>
  <c r="D136" i="3" s="1"/>
  <c r="D137" i="3" s="1"/>
  <c r="D138" i="3" s="1"/>
  <c r="D139" i="3" s="1"/>
  <c r="D140" i="3" s="1"/>
  <c r="D141" i="3" s="1"/>
  <c r="D142" i="3" s="1"/>
  <c r="D143" i="3" s="1"/>
  <c r="D144" i="3" s="1"/>
  <c r="D145" i="3" s="1"/>
  <c r="D146" i="3" s="1"/>
  <c r="D147" i="3" s="1"/>
  <c r="D148" i="3" s="1"/>
  <c r="D149" i="3" s="1"/>
  <c r="D150" i="3" s="1"/>
  <c r="D151" i="3" s="1"/>
  <c r="D152" i="3" s="1"/>
  <c r="D153" i="3" s="1"/>
  <c r="D154" i="3" s="1"/>
  <c r="D155" i="3" s="1"/>
  <c r="D156" i="3" s="1"/>
  <c r="D157" i="3" s="1"/>
  <c r="D158" i="3" s="1"/>
  <c r="D159" i="3" s="1"/>
  <c r="D160" i="3" s="1"/>
  <c r="D161" i="3" s="1"/>
  <c r="D162" i="3" s="1"/>
  <c r="D163" i="3" s="1"/>
  <c r="D164" i="3" s="1"/>
  <c r="D165" i="3" s="1"/>
  <c r="D166" i="3" s="1"/>
  <c r="D167" i="3" s="1"/>
  <c r="D168" i="3" s="1"/>
  <c r="D169" i="3" s="1"/>
  <c r="D170" i="3" s="1"/>
  <c r="D171" i="3" s="1"/>
  <c r="D172" i="3" s="1"/>
  <c r="D173" i="3" s="1"/>
  <c r="D174" i="3" s="1"/>
  <c r="D175" i="3" s="1"/>
  <c r="D176" i="3" s="1"/>
  <c r="D177" i="3" s="1"/>
  <c r="D178" i="3" s="1"/>
  <c r="D179" i="3" s="1"/>
  <c r="D180" i="3" s="1"/>
  <c r="D181" i="3" s="1"/>
  <c r="D182" i="3" s="1"/>
  <c r="D183" i="3" s="1"/>
  <c r="D184" i="3" s="1"/>
  <c r="D185" i="3" s="1"/>
  <c r="D186" i="3" s="1"/>
  <c r="D187" i="3" s="1"/>
  <c r="D188" i="3" s="1"/>
  <c r="B2" i="2"/>
  <c r="B11" i="2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1" i="3"/>
  <c r="F20" i="3"/>
  <c r="F19" i="3"/>
  <c r="G19" i="3" s="1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22" i="3"/>
  <c r="E21" i="3"/>
  <c r="E20" i="3"/>
  <c r="E19" i="3"/>
  <c r="F18" i="3"/>
  <c r="E18" i="3"/>
  <c r="E10" i="3"/>
  <c r="F101" i="3" l="1"/>
  <c r="F101" i="32"/>
  <c r="B95" i="2"/>
  <c r="B101" i="8"/>
  <c r="E101" i="3"/>
  <c r="E101" i="32"/>
  <c r="F102" i="3"/>
  <c r="G102" i="3" s="1"/>
  <c r="E98" i="33"/>
  <c r="D183" i="2"/>
  <c r="F22" i="3"/>
  <c r="D181" i="2"/>
  <c r="D182" i="2"/>
  <c r="H7" i="35"/>
  <c r="H8" i="35"/>
  <c r="H9" i="35"/>
  <c r="H10" i="35"/>
  <c r="H11" i="35"/>
  <c r="H12" i="35"/>
  <c r="H13" i="35"/>
  <c r="H14" i="35"/>
  <c r="H15" i="35"/>
  <c r="H16" i="35"/>
  <c r="H17" i="35"/>
  <c r="H18" i="35"/>
  <c r="H19" i="35"/>
  <c r="H20" i="35"/>
  <c r="H21" i="35"/>
  <c r="H22" i="35"/>
  <c r="H23" i="35"/>
  <c r="H24" i="35"/>
  <c r="H25" i="35"/>
  <c r="H26" i="35"/>
  <c r="H27" i="35"/>
  <c r="H28" i="35"/>
  <c r="H29" i="35"/>
  <c r="H30" i="35"/>
  <c r="H31" i="35"/>
  <c r="H32" i="35"/>
  <c r="H33" i="35"/>
  <c r="H34" i="35"/>
  <c r="H35" i="35"/>
  <c r="H36" i="35"/>
  <c r="H37" i="35"/>
  <c r="H38" i="35"/>
  <c r="H39" i="35"/>
  <c r="H40" i="35"/>
  <c r="H41" i="35"/>
  <c r="H42" i="35"/>
  <c r="H43" i="35"/>
  <c r="H44" i="35"/>
  <c r="H45" i="35"/>
  <c r="H46" i="35"/>
  <c r="H47" i="35"/>
  <c r="H48" i="35"/>
  <c r="H49" i="35"/>
  <c r="H50" i="35"/>
  <c r="H51" i="35"/>
  <c r="H52" i="35"/>
  <c r="H53" i="35"/>
  <c r="H54" i="35"/>
  <c r="H55" i="35"/>
  <c r="H56" i="35"/>
  <c r="H57" i="35"/>
  <c r="H58" i="35"/>
  <c r="H59" i="35"/>
  <c r="H60" i="35"/>
  <c r="H61" i="35"/>
  <c r="H62" i="35"/>
  <c r="H63" i="35"/>
  <c r="H64" i="35"/>
  <c r="H65" i="35"/>
  <c r="H66" i="35"/>
  <c r="H67" i="35"/>
  <c r="H68" i="35"/>
  <c r="H69" i="35"/>
  <c r="H70" i="35"/>
  <c r="H71" i="35"/>
  <c r="H72" i="35"/>
  <c r="H73" i="35"/>
  <c r="H74" i="35"/>
  <c r="H75" i="35"/>
  <c r="H76" i="35"/>
  <c r="H77" i="35"/>
  <c r="H78" i="35"/>
  <c r="H79" i="35"/>
  <c r="H80" i="35"/>
  <c r="H81" i="35"/>
  <c r="H82" i="35"/>
  <c r="H83" i="35"/>
  <c r="H84" i="35"/>
  <c r="H85" i="35"/>
  <c r="H86" i="35"/>
  <c r="H87" i="35"/>
  <c r="H88" i="35"/>
  <c r="H89" i="35"/>
  <c r="H90" i="35"/>
  <c r="H91" i="35"/>
  <c r="H92" i="35"/>
  <c r="H93" i="35"/>
  <c r="H94" i="35"/>
  <c r="H95" i="35"/>
  <c r="H96" i="35"/>
  <c r="H97" i="35"/>
  <c r="H98" i="35"/>
  <c r="H99" i="35"/>
  <c r="H100" i="35"/>
  <c r="H101" i="35"/>
  <c r="H102" i="35"/>
  <c r="H103" i="35"/>
  <c r="H104" i="35"/>
  <c r="H105" i="35"/>
  <c r="H106" i="35"/>
  <c r="H107" i="35"/>
  <c r="H108" i="35"/>
  <c r="H109" i="35"/>
  <c r="H110" i="35"/>
  <c r="H111" i="35"/>
  <c r="H112" i="35"/>
  <c r="H113" i="35"/>
  <c r="H114" i="35"/>
  <c r="H115" i="35"/>
  <c r="H116" i="35"/>
  <c r="H117" i="35"/>
  <c r="H118" i="35"/>
  <c r="H119" i="35"/>
  <c r="H120" i="35"/>
  <c r="H121" i="35"/>
  <c r="H122" i="35"/>
  <c r="H123" i="35"/>
  <c r="H124" i="35"/>
  <c r="H125" i="35"/>
  <c r="H126" i="35"/>
  <c r="H127" i="35"/>
  <c r="H128" i="35"/>
  <c r="H129" i="35"/>
  <c r="H130" i="35"/>
  <c r="H131" i="35"/>
  <c r="H132" i="35"/>
  <c r="H133" i="35"/>
  <c r="H134" i="35"/>
  <c r="H135" i="35"/>
  <c r="H136" i="35"/>
  <c r="H137" i="35"/>
  <c r="H138" i="35"/>
  <c r="H139" i="35"/>
  <c r="H140" i="35"/>
  <c r="H141" i="35"/>
  <c r="H142" i="35"/>
  <c r="H143" i="35"/>
  <c r="H144" i="35"/>
  <c r="H145" i="35"/>
  <c r="H146" i="35"/>
  <c r="H147" i="35"/>
  <c r="H148" i="35"/>
  <c r="H149" i="35"/>
  <c r="H150" i="35"/>
  <c r="H151" i="35"/>
  <c r="H152" i="35"/>
  <c r="H153" i="35"/>
  <c r="H154" i="35"/>
  <c r="H155" i="35"/>
  <c r="H156" i="35"/>
  <c r="H157" i="35"/>
  <c r="H158" i="35"/>
  <c r="H159" i="35"/>
  <c r="H160" i="35"/>
  <c r="H161" i="35"/>
  <c r="H162" i="35"/>
  <c r="H163" i="35"/>
  <c r="H164" i="35"/>
  <c r="H165" i="35"/>
  <c r="H166" i="35"/>
  <c r="H167" i="35"/>
  <c r="H168" i="35"/>
  <c r="H169" i="35"/>
  <c r="H170" i="35"/>
  <c r="H171" i="35"/>
  <c r="H172" i="35"/>
  <c r="H173" i="35"/>
  <c r="H174" i="35"/>
  <c r="H175" i="35"/>
  <c r="H176" i="35"/>
  <c r="H6" i="35"/>
  <c r="B96" i="2" l="1"/>
  <c r="B102" i="8"/>
  <c r="E9" i="14"/>
  <c r="S3" i="39"/>
  <c r="S4" i="39" s="1"/>
  <c r="S5" i="39" s="1"/>
  <c r="S6" i="39" s="1"/>
  <c r="S7" i="39" s="1"/>
  <c r="S8" i="39" s="1"/>
  <c r="S9" i="39" s="1"/>
  <c r="S10" i="39" s="1"/>
  <c r="S11" i="39" s="1"/>
  <c r="S12" i="39" s="1"/>
  <c r="S13" i="39" s="1"/>
  <c r="S14" i="39" s="1"/>
  <c r="S15" i="39" s="1"/>
  <c r="S16" i="39" s="1"/>
  <c r="S17" i="39" s="1"/>
  <c r="S18" i="39" s="1"/>
  <c r="S19" i="39" s="1"/>
  <c r="S20" i="39" s="1"/>
  <c r="S21" i="39" s="1"/>
  <c r="S22" i="39" s="1"/>
  <c r="S23" i="39" s="1"/>
  <c r="S24" i="39" s="1"/>
  <c r="S25" i="39" s="1"/>
  <c r="S26" i="39" s="1"/>
  <c r="S27" i="39" s="1"/>
  <c r="S28" i="39" s="1"/>
  <c r="S29" i="39" s="1"/>
  <c r="S30" i="39" s="1"/>
  <c r="S31" i="39" s="1"/>
  <c r="S32" i="39" s="1"/>
  <c r="S33" i="39" s="1"/>
  <c r="S34" i="39" s="1"/>
  <c r="S35" i="39" s="1"/>
  <c r="S36" i="39" s="1"/>
  <c r="S37" i="39" s="1"/>
  <c r="S38" i="39" s="1"/>
  <c r="S39" i="39" s="1"/>
  <c r="S40" i="39" s="1"/>
  <c r="S41" i="39" s="1"/>
  <c r="S42" i="39" s="1"/>
  <c r="S43" i="39" s="1"/>
  <c r="S44" i="39" s="1"/>
  <c r="S45" i="39" s="1"/>
  <c r="S46" i="39" s="1"/>
  <c r="S47" i="39" s="1"/>
  <c r="S48" i="39" s="1"/>
  <c r="S49" i="39" s="1"/>
  <c r="S50" i="39" s="1"/>
  <c r="S51" i="39" s="1"/>
  <c r="S52" i="39" s="1"/>
  <c r="S53" i="39" s="1"/>
  <c r="S54" i="39" s="1"/>
  <c r="S55" i="39" s="1"/>
  <c r="S56" i="39" s="1"/>
  <c r="S57" i="39" s="1"/>
  <c r="S58" i="39" s="1"/>
  <c r="S59" i="39" s="1"/>
  <c r="S60" i="39" s="1"/>
  <c r="S61" i="39" s="1"/>
  <c r="S62" i="39" s="1"/>
  <c r="S63" i="39" s="1"/>
  <c r="S64" i="39" s="1"/>
  <c r="S65" i="39" s="1"/>
  <c r="S66" i="39" s="1"/>
  <c r="S67" i="39" s="1"/>
  <c r="S68" i="39" s="1"/>
  <c r="S69" i="39" s="1"/>
  <c r="S70" i="39" s="1"/>
  <c r="S71" i="39" s="1"/>
  <c r="S72" i="39" s="1"/>
  <c r="S73" i="39" s="1"/>
  <c r="S74" i="39" s="1"/>
  <c r="S75" i="39" s="1"/>
  <c r="S76" i="39" s="1"/>
  <c r="S77" i="39" s="1"/>
  <c r="S78" i="39" s="1"/>
  <c r="S79" i="39" s="1"/>
  <c r="S80" i="39" s="1"/>
  <c r="S81" i="39" s="1"/>
  <c r="S82" i="39" s="1"/>
  <c r="S83" i="39" s="1"/>
  <c r="S84" i="39" s="1"/>
  <c r="S85" i="39" s="1"/>
  <c r="S86" i="39" s="1"/>
  <c r="S87" i="39" s="1"/>
  <c r="S88" i="39" s="1"/>
  <c r="S89" i="39" s="1"/>
  <c r="S90" i="39" s="1"/>
  <c r="S91" i="39" s="1"/>
  <c r="S92" i="39" s="1"/>
  <c r="S93" i="39" s="1"/>
  <c r="S94" i="39" s="1"/>
  <c r="S95" i="39" s="1"/>
  <c r="S96" i="39" s="1"/>
  <c r="S97" i="39" s="1"/>
  <c r="S98" i="39" s="1"/>
  <c r="S99" i="39" s="1"/>
  <c r="S100" i="39" s="1"/>
  <c r="S101" i="39" s="1"/>
  <c r="S102" i="39" s="1"/>
  <c r="S103" i="39" s="1"/>
  <c r="S104" i="39" s="1"/>
  <c r="S105" i="39" s="1"/>
  <c r="S106" i="39" s="1"/>
  <c r="S107" i="39" s="1"/>
  <c r="S108" i="39" s="1"/>
  <c r="S109" i="39" s="1"/>
  <c r="S110" i="39" s="1"/>
  <c r="S111" i="39" s="1"/>
  <c r="S112" i="39" s="1"/>
  <c r="S113" i="39" s="1"/>
  <c r="S114" i="39" s="1"/>
  <c r="S115" i="39" s="1"/>
  <c r="S116" i="39" s="1"/>
  <c r="S117" i="39" s="1"/>
  <c r="S118" i="39" s="1"/>
  <c r="S119" i="39" s="1"/>
  <c r="S120" i="39" s="1"/>
  <c r="S121" i="39" s="1"/>
  <c r="S122" i="39" s="1"/>
  <c r="S123" i="39" s="1"/>
  <c r="S124" i="39" s="1"/>
  <c r="S125" i="39" s="1"/>
  <c r="S126" i="39" s="1"/>
  <c r="S127" i="39" s="1"/>
  <c r="S128" i="39" s="1"/>
  <c r="S129" i="39" s="1"/>
  <c r="S130" i="39" s="1"/>
  <c r="S131" i="39" s="1"/>
  <c r="S132" i="39" s="1"/>
  <c r="S133" i="39" s="1"/>
  <c r="S134" i="39" s="1"/>
  <c r="S135" i="39" s="1"/>
  <c r="S136" i="39" s="1"/>
  <c r="S137" i="39" s="1"/>
  <c r="S138" i="39" s="1"/>
  <c r="S139" i="39" s="1"/>
  <c r="S140" i="39" s="1"/>
  <c r="S141" i="39" s="1"/>
  <c r="S142" i="39" s="1"/>
  <c r="S143" i="39" s="1"/>
  <c r="S144" i="39" s="1"/>
  <c r="S145" i="39" s="1"/>
  <c r="S146" i="39" s="1"/>
  <c r="S147" i="39" s="1"/>
  <c r="S148" i="39" s="1"/>
  <c r="S149" i="39" s="1"/>
  <c r="S150" i="39" s="1"/>
  <c r="S151" i="39" s="1"/>
  <c r="S152" i="39" s="1"/>
  <c r="S153" i="39" s="1"/>
  <c r="S154" i="39" s="1"/>
  <c r="S155" i="39" s="1"/>
  <c r="S156" i="39" s="1"/>
  <c r="S157" i="39" s="1"/>
  <c r="S158" i="39" s="1"/>
  <c r="S159" i="39" s="1"/>
  <c r="S160" i="39" s="1"/>
  <c r="S161" i="39" s="1"/>
  <c r="S162" i="39" s="1"/>
  <c r="S163" i="39" s="1"/>
  <c r="S164" i="39" s="1"/>
  <c r="S165" i="39" s="1"/>
  <c r="S166" i="39" s="1"/>
  <c r="S167" i="39" s="1"/>
  <c r="S168" i="39" s="1"/>
  <c r="S169" i="39" s="1"/>
  <c r="S170" i="39" s="1"/>
  <c r="S171" i="39" s="1"/>
  <c r="S172" i="39" s="1"/>
  <c r="S173" i="39" s="1"/>
  <c r="S174" i="39" s="1"/>
  <c r="S175" i="39" s="1"/>
  <c r="S176" i="39" s="1"/>
  <c r="S177" i="39" s="1"/>
  <c r="S178" i="39" s="1"/>
  <c r="S179" i="39" s="1"/>
  <c r="S180" i="39" s="1"/>
  <c r="S181" i="39" s="1"/>
  <c r="S182" i="39" s="1"/>
  <c r="S183" i="39" s="1"/>
  <c r="S184" i="39" s="1"/>
  <c r="S185" i="39" s="1"/>
  <c r="S186" i="39" s="1"/>
  <c r="S187" i="39" s="1"/>
  <c r="S188" i="39" s="1"/>
  <c r="S189" i="39" s="1"/>
  <c r="S190" i="39" s="1"/>
  <c r="S191" i="39" s="1"/>
  <c r="S192" i="39" s="1"/>
  <c r="S193" i="39" s="1"/>
  <c r="S194" i="39" s="1"/>
  <c r="S195" i="39" s="1"/>
  <c r="S196" i="39" s="1"/>
  <c r="S197" i="39" s="1"/>
  <c r="S198" i="39" s="1"/>
  <c r="S199" i="39" s="1"/>
  <c r="S200" i="39" s="1"/>
  <c r="S201" i="39" s="1"/>
  <c r="Q3" i="39"/>
  <c r="Q4" i="39" s="1"/>
  <c r="Q5" i="39" s="1"/>
  <c r="Q6" i="39" s="1"/>
  <c r="Q7" i="39" s="1"/>
  <c r="Q8" i="39" s="1"/>
  <c r="Q9" i="39" s="1"/>
  <c r="Q10" i="39" s="1"/>
  <c r="Q11" i="39" s="1"/>
  <c r="Q12" i="39" s="1"/>
  <c r="Q13" i="39" s="1"/>
  <c r="Q14" i="39" s="1"/>
  <c r="Q15" i="39" s="1"/>
  <c r="Q16" i="39" s="1"/>
  <c r="Q17" i="39" s="1"/>
  <c r="Q18" i="39" s="1"/>
  <c r="Q19" i="39" s="1"/>
  <c r="Q20" i="39" s="1"/>
  <c r="Q21" i="39" s="1"/>
  <c r="Q22" i="39" s="1"/>
  <c r="Q23" i="39" s="1"/>
  <c r="Q24" i="39" s="1"/>
  <c r="Q25" i="39" s="1"/>
  <c r="Q26" i="39" s="1"/>
  <c r="Q27" i="39" s="1"/>
  <c r="Q28" i="39" s="1"/>
  <c r="Q29" i="39" s="1"/>
  <c r="Q30" i="39" s="1"/>
  <c r="Q31" i="39" s="1"/>
  <c r="Q32" i="39" s="1"/>
  <c r="Q33" i="39" s="1"/>
  <c r="Q34" i="39" s="1"/>
  <c r="Q35" i="39" s="1"/>
  <c r="Q36" i="39" s="1"/>
  <c r="Q37" i="39" s="1"/>
  <c r="Q38" i="39" s="1"/>
  <c r="Q39" i="39" s="1"/>
  <c r="Q40" i="39" s="1"/>
  <c r="Q41" i="39" s="1"/>
  <c r="Q42" i="39" s="1"/>
  <c r="Q43" i="39" s="1"/>
  <c r="Q44" i="39" s="1"/>
  <c r="Q45" i="39" s="1"/>
  <c r="Q46" i="39" s="1"/>
  <c r="Q47" i="39" s="1"/>
  <c r="Q48" i="39" s="1"/>
  <c r="Q49" i="39" s="1"/>
  <c r="Q50" i="39" s="1"/>
  <c r="Q51" i="39" s="1"/>
  <c r="Q52" i="39" s="1"/>
  <c r="Q53" i="39" s="1"/>
  <c r="Q54" i="39" s="1"/>
  <c r="Q55" i="39" s="1"/>
  <c r="Q56" i="39" s="1"/>
  <c r="Q57" i="39" s="1"/>
  <c r="Q58" i="39" s="1"/>
  <c r="Q59" i="39" s="1"/>
  <c r="Q60" i="39" s="1"/>
  <c r="Q61" i="39" s="1"/>
  <c r="Q62" i="39" s="1"/>
  <c r="Q63" i="39" s="1"/>
  <c r="Q64" i="39" s="1"/>
  <c r="Q65" i="39" s="1"/>
  <c r="Q66" i="39" s="1"/>
  <c r="Q67" i="39" s="1"/>
  <c r="Q68" i="39" s="1"/>
  <c r="Q69" i="39" s="1"/>
  <c r="Q70" i="39" s="1"/>
  <c r="Q71" i="39" s="1"/>
  <c r="Q72" i="39" s="1"/>
  <c r="Q73" i="39" s="1"/>
  <c r="Q74" i="39" s="1"/>
  <c r="Q75" i="39" s="1"/>
  <c r="Q76" i="39" s="1"/>
  <c r="Q77" i="39" s="1"/>
  <c r="Q78" i="39" s="1"/>
  <c r="Q79" i="39" s="1"/>
  <c r="Q80" i="39" s="1"/>
  <c r="Q81" i="39" s="1"/>
  <c r="Q82" i="39" s="1"/>
  <c r="Q83" i="39" s="1"/>
  <c r="Q84" i="39" s="1"/>
  <c r="Q85" i="39" s="1"/>
  <c r="Q86" i="39" s="1"/>
  <c r="Q87" i="39" s="1"/>
  <c r="Q88" i="39" s="1"/>
  <c r="Q89" i="39" s="1"/>
  <c r="Q90" i="39" s="1"/>
  <c r="Q91" i="39" s="1"/>
  <c r="Q92" i="39" s="1"/>
  <c r="Q93" i="39" s="1"/>
  <c r="Q94" i="39" s="1"/>
  <c r="Q95" i="39" s="1"/>
  <c r="Q96" i="39" s="1"/>
  <c r="Q97" i="39" s="1"/>
  <c r="Q98" i="39" s="1"/>
  <c r="Q99" i="39" s="1"/>
  <c r="Q100" i="39" s="1"/>
  <c r="Q101" i="39" s="1"/>
  <c r="Q102" i="39" s="1"/>
  <c r="Q103" i="39" s="1"/>
  <c r="Q104" i="39" s="1"/>
  <c r="Q105" i="39" s="1"/>
  <c r="Q106" i="39" s="1"/>
  <c r="Q107" i="39" s="1"/>
  <c r="Q108" i="39" s="1"/>
  <c r="Q109" i="39" s="1"/>
  <c r="Q110" i="39" s="1"/>
  <c r="Q111" i="39" s="1"/>
  <c r="Q112" i="39" s="1"/>
  <c r="Q113" i="39" s="1"/>
  <c r="Q114" i="39" s="1"/>
  <c r="Q115" i="39" s="1"/>
  <c r="Q116" i="39" s="1"/>
  <c r="Q117" i="39" s="1"/>
  <c r="Q118" i="39" s="1"/>
  <c r="Q119" i="39" s="1"/>
  <c r="Q120" i="39" s="1"/>
  <c r="Q121" i="39" s="1"/>
  <c r="Q122" i="39" s="1"/>
  <c r="Q123" i="39" s="1"/>
  <c r="Q124" i="39" s="1"/>
  <c r="Q125" i="39" s="1"/>
  <c r="Q126" i="39" s="1"/>
  <c r="Q127" i="39" s="1"/>
  <c r="Q128" i="39" s="1"/>
  <c r="Q129" i="39" s="1"/>
  <c r="Q130" i="39" s="1"/>
  <c r="Q131" i="39" s="1"/>
  <c r="Q132" i="39" s="1"/>
  <c r="Q133" i="39" s="1"/>
  <c r="Q134" i="39" s="1"/>
  <c r="Q135" i="39" s="1"/>
  <c r="Q136" i="39" s="1"/>
  <c r="Q137" i="39" s="1"/>
  <c r="Q138" i="39" s="1"/>
  <c r="Q139" i="39" s="1"/>
  <c r="Q140" i="39" s="1"/>
  <c r="Q141" i="39" s="1"/>
  <c r="Q142" i="39" s="1"/>
  <c r="Q143" i="39" s="1"/>
  <c r="Q144" i="39" s="1"/>
  <c r="Q145" i="39" s="1"/>
  <c r="Q146" i="39" s="1"/>
  <c r="Q147" i="39" s="1"/>
  <c r="Q148" i="39" s="1"/>
  <c r="Q149" i="39" s="1"/>
  <c r="Q150" i="39" s="1"/>
  <c r="Q151" i="39" s="1"/>
  <c r="Q152" i="39" s="1"/>
  <c r="Q153" i="39" s="1"/>
  <c r="Q154" i="39" s="1"/>
  <c r="Q155" i="39" s="1"/>
  <c r="Q156" i="39" s="1"/>
  <c r="Q157" i="39" s="1"/>
  <c r="Q158" i="39" s="1"/>
  <c r="Q159" i="39" s="1"/>
  <c r="Q160" i="39" s="1"/>
  <c r="Q161" i="39" s="1"/>
  <c r="Q162" i="39" s="1"/>
  <c r="Q163" i="39" s="1"/>
  <c r="Q164" i="39" s="1"/>
  <c r="Q165" i="39" s="1"/>
  <c r="Q166" i="39" s="1"/>
  <c r="Q167" i="39" s="1"/>
  <c r="Q168" i="39" s="1"/>
  <c r="Q169" i="39" s="1"/>
  <c r="Q170" i="39" s="1"/>
  <c r="Q171" i="39" s="1"/>
  <c r="Q172" i="39" s="1"/>
  <c r="Q173" i="39" s="1"/>
  <c r="Q174" i="39" s="1"/>
  <c r="Q175" i="39" s="1"/>
  <c r="Q176" i="39" s="1"/>
  <c r="Q177" i="39" s="1"/>
  <c r="Q178" i="39" s="1"/>
  <c r="Q179" i="39" s="1"/>
  <c r="Q180" i="39" s="1"/>
  <c r="Q181" i="39" s="1"/>
  <c r="Q182" i="39" s="1"/>
  <c r="Q183" i="39" s="1"/>
  <c r="Q184" i="39" s="1"/>
  <c r="Q185" i="39" s="1"/>
  <c r="Q186" i="39" s="1"/>
  <c r="Q187" i="39" s="1"/>
  <c r="Q188" i="39" s="1"/>
  <c r="Q189" i="39" s="1"/>
  <c r="Q190" i="39" s="1"/>
  <c r="Q191" i="39" s="1"/>
  <c r="Q192" i="39" s="1"/>
  <c r="Q193" i="39" s="1"/>
  <c r="Q194" i="39" s="1"/>
  <c r="Q195" i="39" s="1"/>
  <c r="Q196" i="39" s="1"/>
  <c r="Q197" i="39" s="1"/>
  <c r="Q198" i="39" s="1"/>
  <c r="Q199" i="39" s="1"/>
  <c r="Q200" i="39" s="1"/>
  <c r="Q201" i="39" s="1"/>
  <c r="O3" i="39"/>
  <c r="O4" i="39" s="1"/>
  <c r="O5" i="39" s="1"/>
  <c r="O6" i="39" s="1"/>
  <c r="O7" i="39" s="1"/>
  <c r="O8" i="39" s="1"/>
  <c r="O9" i="39" s="1"/>
  <c r="O10" i="39" s="1"/>
  <c r="O11" i="39" s="1"/>
  <c r="O12" i="39" s="1"/>
  <c r="O13" i="39" s="1"/>
  <c r="O14" i="39" s="1"/>
  <c r="O15" i="39" s="1"/>
  <c r="O16" i="39" s="1"/>
  <c r="O17" i="39" s="1"/>
  <c r="O18" i="39" s="1"/>
  <c r="O19" i="39" s="1"/>
  <c r="O20" i="39" s="1"/>
  <c r="O21" i="39" s="1"/>
  <c r="O22" i="39" s="1"/>
  <c r="O23" i="39" s="1"/>
  <c r="O24" i="39" s="1"/>
  <c r="O25" i="39" s="1"/>
  <c r="O26" i="39" s="1"/>
  <c r="O27" i="39" s="1"/>
  <c r="O28" i="39" s="1"/>
  <c r="O29" i="39" s="1"/>
  <c r="O30" i="39" s="1"/>
  <c r="O31" i="39" s="1"/>
  <c r="O32" i="39" s="1"/>
  <c r="O33" i="39" s="1"/>
  <c r="O34" i="39" s="1"/>
  <c r="O35" i="39" s="1"/>
  <c r="O36" i="39" s="1"/>
  <c r="O37" i="39" s="1"/>
  <c r="O38" i="39" s="1"/>
  <c r="O39" i="39" s="1"/>
  <c r="O40" i="39" s="1"/>
  <c r="O41" i="39" s="1"/>
  <c r="O42" i="39" s="1"/>
  <c r="O43" i="39" s="1"/>
  <c r="O44" i="39" s="1"/>
  <c r="O45" i="39" s="1"/>
  <c r="O46" i="39" s="1"/>
  <c r="O47" i="39" s="1"/>
  <c r="O48" i="39" s="1"/>
  <c r="O49" i="39" s="1"/>
  <c r="O50" i="39" s="1"/>
  <c r="O51" i="39" s="1"/>
  <c r="O52" i="39" s="1"/>
  <c r="O53" i="39" s="1"/>
  <c r="O54" i="39" s="1"/>
  <c r="O55" i="39" s="1"/>
  <c r="O56" i="39" s="1"/>
  <c r="O57" i="39" s="1"/>
  <c r="O58" i="39" s="1"/>
  <c r="O59" i="39" s="1"/>
  <c r="O60" i="39" s="1"/>
  <c r="O61" i="39" s="1"/>
  <c r="O62" i="39" s="1"/>
  <c r="O63" i="39" s="1"/>
  <c r="O64" i="39" s="1"/>
  <c r="O65" i="39" s="1"/>
  <c r="O66" i="39" s="1"/>
  <c r="O67" i="39" s="1"/>
  <c r="O68" i="39" s="1"/>
  <c r="O69" i="39" s="1"/>
  <c r="O70" i="39" s="1"/>
  <c r="O71" i="39" s="1"/>
  <c r="O72" i="39" s="1"/>
  <c r="O73" i="39" s="1"/>
  <c r="O74" i="39" s="1"/>
  <c r="O75" i="39" s="1"/>
  <c r="O76" i="39" s="1"/>
  <c r="O77" i="39" s="1"/>
  <c r="O78" i="39" s="1"/>
  <c r="O79" i="39" s="1"/>
  <c r="O80" i="39" s="1"/>
  <c r="O81" i="39" s="1"/>
  <c r="O82" i="39" s="1"/>
  <c r="O83" i="39" s="1"/>
  <c r="O84" i="39" s="1"/>
  <c r="O85" i="39" s="1"/>
  <c r="O86" i="39" s="1"/>
  <c r="O87" i="39" s="1"/>
  <c r="O88" i="39" s="1"/>
  <c r="O89" i="39" s="1"/>
  <c r="O90" i="39" s="1"/>
  <c r="O91" i="39" s="1"/>
  <c r="O92" i="39" s="1"/>
  <c r="O93" i="39" s="1"/>
  <c r="O94" i="39" s="1"/>
  <c r="O95" i="39" s="1"/>
  <c r="O96" i="39" s="1"/>
  <c r="O97" i="39" s="1"/>
  <c r="O98" i="39" s="1"/>
  <c r="O99" i="39" s="1"/>
  <c r="O100" i="39" s="1"/>
  <c r="O101" i="39" s="1"/>
  <c r="O102" i="39" s="1"/>
  <c r="O103" i="39" s="1"/>
  <c r="O104" i="39" s="1"/>
  <c r="O105" i="39" s="1"/>
  <c r="O106" i="39" s="1"/>
  <c r="O107" i="39" s="1"/>
  <c r="O108" i="39" s="1"/>
  <c r="O109" i="39" s="1"/>
  <c r="O110" i="39" s="1"/>
  <c r="O111" i="39" s="1"/>
  <c r="O112" i="39" s="1"/>
  <c r="O113" i="39" s="1"/>
  <c r="O114" i="39" s="1"/>
  <c r="O115" i="39" s="1"/>
  <c r="O116" i="39" s="1"/>
  <c r="O117" i="39" s="1"/>
  <c r="O118" i="39" s="1"/>
  <c r="O119" i="39" s="1"/>
  <c r="O120" i="39" s="1"/>
  <c r="O121" i="39" s="1"/>
  <c r="O122" i="39" s="1"/>
  <c r="O123" i="39" s="1"/>
  <c r="O124" i="39" s="1"/>
  <c r="O125" i="39" s="1"/>
  <c r="O126" i="39" s="1"/>
  <c r="O127" i="39" s="1"/>
  <c r="O128" i="39" s="1"/>
  <c r="O129" i="39" s="1"/>
  <c r="O130" i="39" s="1"/>
  <c r="O131" i="39" s="1"/>
  <c r="O132" i="39" s="1"/>
  <c r="O133" i="39" s="1"/>
  <c r="O134" i="39" s="1"/>
  <c r="O135" i="39" s="1"/>
  <c r="O136" i="39" s="1"/>
  <c r="O137" i="39" s="1"/>
  <c r="O138" i="39" s="1"/>
  <c r="O139" i="39" s="1"/>
  <c r="O140" i="39" s="1"/>
  <c r="O141" i="39" s="1"/>
  <c r="O142" i="39" s="1"/>
  <c r="O143" i="39" s="1"/>
  <c r="O144" i="39" s="1"/>
  <c r="O145" i="39" s="1"/>
  <c r="O146" i="39" s="1"/>
  <c r="O147" i="39" s="1"/>
  <c r="O148" i="39" s="1"/>
  <c r="O149" i="39" s="1"/>
  <c r="O150" i="39" s="1"/>
  <c r="O151" i="39" s="1"/>
  <c r="O152" i="39" s="1"/>
  <c r="O153" i="39" s="1"/>
  <c r="O154" i="39" s="1"/>
  <c r="O155" i="39" s="1"/>
  <c r="O156" i="39" s="1"/>
  <c r="O157" i="39" s="1"/>
  <c r="O158" i="39" s="1"/>
  <c r="O159" i="39" s="1"/>
  <c r="O160" i="39" s="1"/>
  <c r="O161" i="39" s="1"/>
  <c r="O162" i="39" s="1"/>
  <c r="O163" i="39" s="1"/>
  <c r="O164" i="39" s="1"/>
  <c r="O165" i="39" s="1"/>
  <c r="O166" i="39" s="1"/>
  <c r="O167" i="39" s="1"/>
  <c r="O168" i="39" s="1"/>
  <c r="O169" i="39" s="1"/>
  <c r="O170" i="39" s="1"/>
  <c r="O171" i="39" s="1"/>
  <c r="O172" i="39" s="1"/>
  <c r="O173" i="39" s="1"/>
  <c r="O174" i="39" s="1"/>
  <c r="O175" i="39" s="1"/>
  <c r="O176" i="39" s="1"/>
  <c r="O177" i="39" s="1"/>
  <c r="O178" i="39" s="1"/>
  <c r="O179" i="39" s="1"/>
  <c r="O180" i="39" s="1"/>
  <c r="O181" i="39" s="1"/>
  <c r="O182" i="39" s="1"/>
  <c r="O183" i="39" s="1"/>
  <c r="O184" i="39" s="1"/>
  <c r="O185" i="39" s="1"/>
  <c r="O186" i="39" s="1"/>
  <c r="O187" i="39" s="1"/>
  <c r="O188" i="39" s="1"/>
  <c r="O189" i="39" s="1"/>
  <c r="O190" i="39" s="1"/>
  <c r="O191" i="39" s="1"/>
  <c r="O192" i="39" s="1"/>
  <c r="O193" i="39" s="1"/>
  <c r="O194" i="39" s="1"/>
  <c r="O195" i="39" s="1"/>
  <c r="O196" i="39" s="1"/>
  <c r="O197" i="39" s="1"/>
  <c r="O198" i="39" s="1"/>
  <c r="O199" i="39" s="1"/>
  <c r="O200" i="39" s="1"/>
  <c r="O201" i="39" s="1"/>
  <c r="M3" i="39"/>
  <c r="M4" i="39" s="1"/>
  <c r="M5" i="39" s="1"/>
  <c r="M6" i="39" s="1"/>
  <c r="M7" i="39" s="1"/>
  <c r="M8" i="39" s="1"/>
  <c r="M9" i="39" s="1"/>
  <c r="M10" i="39" s="1"/>
  <c r="M11" i="39" s="1"/>
  <c r="M12" i="39" s="1"/>
  <c r="M13" i="39" s="1"/>
  <c r="M14" i="39" s="1"/>
  <c r="M15" i="39" s="1"/>
  <c r="M16" i="39" s="1"/>
  <c r="M17" i="39" s="1"/>
  <c r="M18" i="39" s="1"/>
  <c r="M19" i="39" s="1"/>
  <c r="M20" i="39" s="1"/>
  <c r="M21" i="39" s="1"/>
  <c r="M22" i="39" s="1"/>
  <c r="M23" i="39" s="1"/>
  <c r="M24" i="39" s="1"/>
  <c r="M25" i="39" s="1"/>
  <c r="M26" i="39" s="1"/>
  <c r="M27" i="39" s="1"/>
  <c r="M28" i="39" s="1"/>
  <c r="M29" i="39" s="1"/>
  <c r="M30" i="39" s="1"/>
  <c r="M31" i="39" s="1"/>
  <c r="M32" i="39" s="1"/>
  <c r="M33" i="39" s="1"/>
  <c r="M34" i="39" s="1"/>
  <c r="M35" i="39" s="1"/>
  <c r="M36" i="39" s="1"/>
  <c r="M37" i="39" s="1"/>
  <c r="M38" i="39" s="1"/>
  <c r="M39" i="39" s="1"/>
  <c r="M40" i="39" s="1"/>
  <c r="M41" i="39" s="1"/>
  <c r="M42" i="39" s="1"/>
  <c r="M43" i="39" s="1"/>
  <c r="M44" i="39" s="1"/>
  <c r="M45" i="39" s="1"/>
  <c r="M46" i="39" s="1"/>
  <c r="M47" i="39" s="1"/>
  <c r="M48" i="39" s="1"/>
  <c r="M49" i="39" s="1"/>
  <c r="M50" i="39" s="1"/>
  <c r="M51" i="39" s="1"/>
  <c r="M52" i="39" s="1"/>
  <c r="M53" i="39" s="1"/>
  <c r="M54" i="39" s="1"/>
  <c r="M55" i="39" s="1"/>
  <c r="M56" i="39" s="1"/>
  <c r="M57" i="39" s="1"/>
  <c r="M58" i="39" s="1"/>
  <c r="M59" i="39" s="1"/>
  <c r="M60" i="39" s="1"/>
  <c r="M61" i="39" s="1"/>
  <c r="M62" i="39" s="1"/>
  <c r="M63" i="39" s="1"/>
  <c r="M64" i="39" s="1"/>
  <c r="M65" i="39" s="1"/>
  <c r="M66" i="39" s="1"/>
  <c r="M67" i="39" s="1"/>
  <c r="M68" i="39" s="1"/>
  <c r="M69" i="39" s="1"/>
  <c r="M70" i="39" s="1"/>
  <c r="M71" i="39" s="1"/>
  <c r="M72" i="39" s="1"/>
  <c r="M73" i="39" s="1"/>
  <c r="M74" i="39" s="1"/>
  <c r="M75" i="39" s="1"/>
  <c r="M76" i="39" s="1"/>
  <c r="M77" i="39" s="1"/>
  <c r="M78" i="39" s="1"/>
  <c r="M79" i="39" s="1"/>
  <c r="M80" i="39" s="1"/>
  <c r="M81" i="39" s="1"/>
  <c r="M82" i="39" s="1"/>
  <c r="M83" i="39" s="1"/>
  <c r="M84" i="39" s="1"/>
  <c r="M85" i="39" s="1"/>
  <c r="M86" i="39" s="1"/>
  <c r="M87" i="39" s="1"/>
  <c r="M88" i="39" s="1"/>
  <c r="M89" i="39" s="1"/>
  <c r="M90" i="39" s="1"/>
  <c r="M91" i="39" s="1"/>
  <c r="M92" i="39" s="1"/>
  <c r="M93" i="39" s="1"/>
  <c r="M94" i="39" s="1"/>
  <c r="M95" i="39" s="1"/>
  <c r="M96" i="39" s="1"/>
  <c r="M97" i="39" s="1"/>
  <c r="M98" i="39" s="1"/>
  <c r="M99" i="39" s="1"/>
  <c r="M100" i="39" s="1"/>
  <c r="M101" i="39" s="1"/>
  <c r="M102" i="39" s="1"/>
  <c r="M103" i="39" s="1"/>
  <c r="M104" i="39" s="1"/>
  <c r="M105" i="39" s="1"/>
  <c r="M106" i="39" s="1"/>
  <c r="M107" i="39" s="1"/>
  <c r="M108" i="39" s="1"/>
  <c r="M109" i="39" s="1"/>
  <c r="M110" i="39" s="1"/>
  <c r="M111" i="39" s="1"/>
  <c r="M112" i="39" s="1"/>
  <c r="M113" i="39" s="1"/>
  <c r="M114" i="39" s="1"/>
  <c r="M115" i="39" s="1"/>
  <c r="M116" i="39" s="1"/>
  <c r="M117" i="39" s="1"/>
  <c r="M118" i="39" s="1"/>
  <c r="M119" i="39" s="1"/>
  <c r="M120" i="39" s="1"/>
  <c r="M121" i="39" s="1"/>
  <c r="M122" i="39" s="1"/>
  <c r="M123" i="39" s="1"/>
  <c r="M124" i="39" s="1"/>
  <c r="M125" i="39" s="1"/>
  <c r="M126" i="39" s="1"/>
  <c r="M127" i="39" s="1"/>
  <c r="M128" i="39" s="1"/>
  <c r="M129" i="39" s="1"/>
  <c r="M130" i="39" s="1"/>
  <c r="M131" i="39" s="1"/>
  <c r="M132" i="39" s="1"/>
  <c r="M133" i="39" s="1"/>
  <c r="M134" i="39" s="1"/>
  <c r="M135" i="39" s="1"/>
  <c r="M136" i="39" s="1"/>
  <c r="M137" i="39" s="1"/>
  <c r="M138" i="39" s="1"/>
  <c r="M139" i="39" s="1"/>
  <c r="M140" i="39" s="1"/>
  <c r="M141" i="39" s="1"/>
  <c r="M142" i="39" s="1"/>
  <c r="M143" i="39" s="1"/>
  <c r="M144" i="39" s="1"/>
  <c r="M145" i="39" s="1"/>
  <c r="M146" i="39" s="1"/>
  <c r="M147" i="39" s="1"/>
  <c r="M148" i="39" s="1"/>
  <c r="M149" i="39" s="1"/>
  <c r="M150" i="39" s="1"/>
  <c r="M151" i="39" s="1"/>
  <c r="M152" i="39" s="1"/>
  <c r="M153" i="39" s="1"/>
  <c r="M154" i="39" s="1"/>
  <c r="M155" i="39" s="1"/>
  <c r="M156" i="39" s="1"/>
  <c r="M157" i="39" s="1"/>
  <c r="M158" i="39" s="1"/>
  <c r="M159" i="39" s="1"/>
  <c r="M160" i="39" s="1"/>
  <c r="M161" i="39" s="1"/>
  <c r="M162" i="39" s="1"/>
  <c r="M163" i="39" s="1"/>
  <c r="M164" i="39" s="1"/>
  <c r="M165" i="39" s="1"/>
  <c r="M166" i="39" s="1"/>
  <c r="M167" i="39" s="1"/>
  <c r="M168" i="39" s="1"/>
  <c r="M169" i="39" s="1"/>
  <c r="M170" i="39" s="1"/>
  <c r="M171" i="39" s="1"/>
  <c r="M172" i="39" s="1"/>
  <c r="M173" i="39" s="1"/>
  <c r="M174" i="39" s="1"/>
  <c r="M175" i="39" s="1"/>
  <c r="M176" i="39" s="1"/>
  <c r="M177" i="39" s="1"/>
  <c r="M178" i="39" s="1"/>
  <c r="M179" i="39" s="1"/>
  <c r="M180" i="39" s="1"/>
  <c r="M181" i="39" s="1"/>
  <c r="M182" i="39" s="1"/>
  <c r="M183" i="39" s="1"/>
  <c r="M184" i="39" s="1"/>
  <c r="M185" i="39" s="1"/>
  <c r="M186" i="39" s="1"/>
  <c r="M187" i="39" s="1"/>
  <c r="M188" i="39" s="1"/>
  <c r="M189" i="39" s="1"/>
  <c r="M190" i="39" s="1"/>
  <c r="M191" i="39" s="1"/>
  <c r="M192" i="39" s="1"/>
  <c r="M193" i="39" s="1"/>
  <c r="M194" i="39" s="1"/>
  <c r="M195" i="39" s="1"/>
  <c r="M196" i="39" s="1"/>
  <c r="M197" i="39" s="1"/>
  <c r="M198" i="39" s="1"/>
  <c r="M199" i="39" s="1"/>
  <c r="M200" i="39" s="1"/>
  <c r="M201" i="39" s="1"/>
  <c r="K2" i="39"/>
  <c r="K3" i="39" s="1"/>
  <c r="K4" i="39" s="1"/>
  <c r="K5" i="39" s="1"/>
  <c r="K6" i="39" s="1"/>
  <c r="K7" i="39" s="1"/>
  <c r="K8" i="39" s="1"/>
  <c r="K9" i="39" s="1"/>
  <c r="K10" i="39" s="1"/>
  <c r="K11" i="39" s="1"/>
  <c r="K12" i="39" s="1"/>
  <c r="K13" i="39" s="1"/>
  <c r="K14" i="39" s="1"/>
  <c r="K15" i="39" s="1"/>
  <c r="K16" i="39" s="1"/>
  <c r="K17" i="39" s="1"/>
  <c r="K18" i="39" s="1"/>
  <c r="K19" i="39" s="1"/>
  <c r="K20" i="39" s="1"/>
  <c r="K21" i="39" s="1"/>
  <c r="K22" i="39" s="1"/>
  <c r="K23" i="39" s="1"/>
  <c r="K24" i="39" s="1"/>
  <c r="K25" i="39" s="1"/>
  <c r="K26" i="39" s="1"/>
  <c r="K27" i="39" s="1"/>
  <c r="K28" i="39" s="1"/>
  <c r="K29" i="39" s="1"/>
  <c r="K30" i="39" s="1"/>
  <c r="K31" i="39" s="1"/>
  <c r="K32" i="39" s="1"/>
  <c r="K33" i="39" s="1"/>
  <c r="K34" i="39" s="1"/>
  <c r="K35" i="39" s="1"/>
  <c r="K36" i="39" s="1"/>
  <c r="K37" i="39" s="1"/>
  <c r="K38" i="39" s="1"/>
  <c r="K39" i="39" s="1"/>
  <c r="K40" i="39" s="1"/>
  <c r="K41" i="39" s="1"/>
  <c r="K42" i="39" s="1"/>
  <c r="K43" i="39" s="1"/>
  <c r="K44" i="39" s="1"/>
  <c r="K45" i="39" s="1"/>
  <c r="K46" i="39" s="1"/>
  <c r="K47" i="39" s="1"/>
  <c r="K48" i="39" s="1"/>
  <c r="K49" i="39" s="1"/>
  <c r="K50" i="39" s="1"/>
  <c r="K51" i="39" s="1"/>
  <c r="K52" i="39" s="1"/>
  <c r="K53" i="39" s="1"/>
  <c r="K54" i="39" s="1"/>
  <c r="K55" i="39" s="1"/>
  <c r="K56" i="39" s="1"/>
  <c r="K57" i="39" s="1"/>
  <c r="K58" i="39" s="1"/>
  <c r="K59" i="39" s="1"/>
  <c r="K60" i="39" s="1"/>
  <c r="K61" i="39" s="1"/>
  <c r="K62" i="39" s="1"/>
  <c r="K63" i="39" s="1"/>
  <c r="K64" i="39" s="1"/>
  <c r="K65" i="39" s="1"/>
  <c r="K66" i="39" s="1"/>
  <c r="K67" i="39" s="1"/>
  <c r="K68" i="39" s="1"/>
  <c r="K69" i="39" s="1"/>
  <c r="K70" i="39" s="1"/>
  <c r="K71" i="39" s="1"/>
  <c r="K72" i="39" s="1"/>
  <c r="K73" i="39" s="1"/>
  <c r="K74" i="39" s="1"/>
  <c r="K75" i="39" s="1"/>
  <c r="K76" i="39" s="1"/>
  <c r="K77" i="39" s="1"/>
  <c r="K78" i="39" s="1"/>
  <c r="K79" i="39" s="1"/>
  <c r="K80" i="39" s="1"/>
  <c r="K81" i="39" s="1"/>
  <c r="K82" i="39" s="1"/>
  <c r="K83" i="39" s="1"/>
  <c r="K84" i="39" s="1"/>
  <c r="K85" i="39" s="1"/>
  <c r="K86" i="39" s="1"/>
  <c r="K87" i="39" s="1"/>
  <c r="K88" i="39" s="1"/>
  <c r="K89" i="39" s="1"/>
  <c r="K90" i="39" s="1"/>
  <c r="K91" i="39" s="1"/>
  <c r="K92" i="39" s="1"/>
  <c r="K93" i="39" s="1"/>
  <c r="K94" i="39" s="1"/>
  <c r="K95" i="39" s="1"/>
  <c r="K96" i="39" s="1"/>
  <c r="K97" i="39" s="1"/>
  <c r="K98" i="39" s="1"/>
  <c r="K99" i="39" s="1"/>
  <c r="K100" i="39" s="1"/>
  <c r="K101" i="39" s="1"/>
  <c r="K102" i="39" s="1"/>
  <c r="K103" i="39" s="1"/>
  <c r="K104" i="39" s="1"/>
  <c r="K105" i="39" s="1"/>
  <c r="K106" i="39" s="1"/>
  <c r="K107" i="39" s="1"/>
  <c r="K108" i="39" s="1"/>
  <c r="K109" i="39" s="1"/>
  <c r="K110" i="39" s="1"/>
  <c r="K111" i="39" s="1"/>
  <c r="K112" i="39" s="1"/>
  <c r="K113" i="39" s="1"/>
  <c r="K114" i="39" s="1"/>
  <c r="K115" i="39" s="1"/>
  <c r="K116" i="39" s="1"/>
  <c r="K117" i="39" s="1"/>
  <c r="K118" i="39" s="1"/>
  <c r="K119" i="39" s="1"/>
  <c r="K120" i="39" s="1"/>
  <c r="K121" i="39" s="1"/>
  <c r="K122" i="39" s="1"/>
  <c r="K123" i="39" s="1"/>
  <c r="K124" i="39" s="1"/>
  <c r="K125" i="39" s="1"/>
  <c r="K126" i="39" s="1"/>
  <c r="K127" i="39" s="1"/>
  <c r="K128" i="39" s="1"/>
  <c r="K129" i="39" s="1"/>
  <c r="K130" i="39" s="1"/>
  <c r="K131" i="39" s="1"/>
  <c r="K132" i="39" s="1"/>
  <c r="K133" i="39" s="1"/>
  <c r="K134" i="39" s="1"/>
  <c r="K135" i="39" s="1"/>
  <c r="K136" i="39" s="1"/>
  <c r="K137" i="39" s="1"/>
  <c r="K138" i="39" s="1"/>
  <c r="K139" i="39" s="1"/>
  <c r="K140" i="39" s="1"/>
  <c r="K141" i="39" s="1"/>
  <c r="K142" i="39" s="1"/>
  <c r="K143" i="39" s="1"/>
  <c r="K144" i="39" s="1"/>
  <c r="K145" i="39" s="1"/>
  <c r="K146" i="39" s="1"/>
  <c r="K147" i="39" s="1"/>
  <c r="K148" i="39" s="1"/>
  <c r="K149" i="39" s="1"/>
  <c r="K150" i="39" s="1"/>
  <c r="K151" i="39" s="1"/>
  <c r="K152" i="39" s="1"/>
  <c r="K153" i="39" s="1"/>
  <c r="K154" i="39" s="1"/>
  <c r="K155" i="39" s="1"/>
  <c r="K156" i="39" s="1"/>
  <c r="K157" i="39" s="1"/>
  <c r="K158" i="39" s="1"/>
  <c r="K159" i="39" s="1"/>
  <c r="K160" i="39" s="1"/>
  <c r="K161" i="39" s="1"/>
  <c r="K162" i="39" s="1"/>
  <c r="K163" i="39" s="1"/>
  <c r="K164" i="39" s="1"/>
  <c r="K165" i="39" s="1"/>
  <c r="K166" i="39" s="1"/>
  <c r="K167" i="39" s="1"/>
  <c r="K168" i="39" s="1"/>
  <c r="K169" i="39" s="1"/>
  <c r="K170" i="39" s="1"/>
  <c r="K171" i="39" s="1"/>
  <c r="K172" i="39" s="1"/>
  <c r="K173" i="39" s="1"/>
  <c r="K174" i="39" s="1"/>
  <c r="K175" i="39" s="1"/>
  <c r="K176" i="39" s="1"/>
  <c r="K177" i="39" s="1"/>
  <c r="K178" i="39" s="1"/>
  <c r="K179" i="39" s="1"/>
  <c r="K180" i="39" s="1"/>
  <c r="K181" i="39" s="1"/>
  <c r="K182" i="39" s="1"/>
  <c r="K183" i="39" s="1"/>
  <c r="K184" i="39" s="1"/>
  <c r="K185" i="39" s="1"/>
  <c r="K186" i="39" s="1"/>
  <c r="K187" i="39" s="1"/>
  <c r="K188" i="39" s="1"/>
  <c r="K189" i="39" s="1"/>
  <c r="K190" i="39" s="1"/>
  <c r="K191" i="39" s="1"/>
  <c r="K192" i="39" s="1"/>
  <c r="K193" i="39" s="1"/>
  <c r="K194" i="39" s="1"/>
  <c r="K195" i="39" s="1"/>
  <c r="K196" i="39" s="1"/>
  <c r="K197" i="39" s="1"/>
  <c r="K198" i="39" s="1"/>
  <c r="K199" i="39" s="1"/>
  <c r="K200" i="39" s="1"/>
  <c r="K201" i="39" s="1"/>
  <c r="B97" i="2" l="1"/>
  <c r="B103" i="8"/>
  <c r="M5" i="37"/>
  <c r="B98" i="2" l="1"/>
  <c r="B104" i="8"/>
  <c r="J121" i="37"/>
  <c r="N89" i="35"/>
  <c r="N87" i="35"/>
  <c r="N83" i="35"/>
  <c r="N82" i="35"/>
  <c r="N81" i="35"/>
  <c r="N80" i="35"/>
  <c r="N79" i="35"/>
  <c r="N78" i="35"/>
  <c r="N77" i="35"/>
  <c r="N76" i="35"/>
  <c r="N73" i="35"/>
  <c r="N71" i="35"/>
  <c r="N68" i="35"/>
  <c r="N64" i="35"/>
  <c r="N62" i="35"/>
  <c r="N61" i="35"/>
  <c r="N60" i="35"/>
  <c r="N53" i="35"/>
  <c r="N52" i="35"/>
  <c r="N51" i="35"/>
  <c r="B99" i="2" l="1"/>
  <c r="B105" i="8"/>
  <c r="N121" i="37"/>
  <c r="N39" i="37"/>
  <c r="A4" i="39"/>
  <c r="A5" i="39" s="1"/>
  <c r="A6" i="39" s="1"/>
  <c r="A7" i="39" s="1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B100" i="2" l="1"/>
  <c r="B106" i="8"/>
  <c r="Q7" i="37"/>
  <c r="Q8" i="37" s="1"/>
  <c r="Q9" i="37" s="1"/>
  <c r="A6" i="37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62" i="37" s="1"/>
  <c r="A63" i="37" s="1"/>
  <c r="A64" i="37" s="1"/>
  <c r="A65" i="37" s="1"/>
  <c r="A66" i="37" s="1"/>
  <c r="A67" i="37" s="1"/>
  <c r="A68" i="37" s="1"/>
  <c r="A69" i="37" s="1"/>
  <c r="A70" i="37" s="1"/>
  <c r="A71" i="37" s="1"/>
  <c r="A72" i="37" s="1"/>
  <c r="A73" i="37" s="1"/>
  <c r="A74" i="37" s="1"/>
  <c r="A75" i="37" s="1"/>
  <c r="A76" i="37" s="1"/>
  <c r="A77" i="37" s="1"/>
  <c r="A78" i="37" s="1"/>
  <c r="A79" i="37" s="1"/>
  <c r="A80" i="37" s="1"/>
  <c r="A81" i="37" s="1"/>
  <c r="A82" i="37" s="1"/>
  <c r="A83" i="37" s="1"/>
  <c r="A84" i="37" s="1"/>
  <c r="A85" i="37" s="1"/>
  <c r="A86" i="37" s="1"/>
  <c r="A87" i="37" s="1"/>
  <c r="A88" i="37" s="1"/>
  <c r="A89" i="37" s="1"/>
  <c r="A90" i="37" s="1"/>
  <c r="A91" i="37" s="1"/>
  <c r="A92" i="37" s="1"/>
  <c r="A93" i="37" s="1"/>
  <c r="A94" i="37" s="1"/>
  <c r="A95" i="37" s="1"/>
  <c r="A96" i="37" s="1"/>
  <c r="A97" i="37" s="1"/>
  <c r="A98" i="37" s="1"/>
  <c r="A99" i="37" s="1"/>
  <c r="A100" i="37" s="1"/>
  <c r="A101" i="37" s="1"/>
  <c r="A102" i="37" s="1"/>
  <c r="A103" i="37" s="1"/>
  <c r="A104" i="37" s="1"/>
  <c r="A105" i="37" s="1"/>
  <c r="A106" i="37" s="1"/>
  <c r="A107" i="37" s="1"/>
  <c r="A108" i="37" s="1"/>
  <c r="A109" i="37" s="1"/>
  <c r="A110" i="37" s="1"/>
  <c r="A111" i="37" s="1"/>
  <c r="A112" i="37" s="1"/>
  <c r="A113" i="37" s="1"/>
  <c r="A114" i="37" s="1"/>
  <c r="A115" i="37" s="1"/>
  <c r="A116" i="37" s="1"/>
  <c r="A117" i="37" s="1"/>
  <c r="A118" i="37" s="1"/>
  <c r="A119" i="37" s="1"/>
  <c r="A120" i="37" s="1"/>
  <c r="A121" i="37" s="1"/>
  <c r="A122" i="37" s="1"/>
  <c r="A123" i="37" s="1"/>
  <c r="A124" i="37" s="1"/>
  <c r="A125" i="37" s="1"/>
  <c r="A126" i="37" s="1"/>
  <c r="A127" i="37" s="1"/>
  <c r="A128" i="37" s="1"/>
  <c r="A129" i="37" s="1"/>
  <c r="A130" i="37" s="1"/>
  <c r="A131" i="37" s="1"/>
  <c r="A132" i="37" s="1"/>
  <c r="A133" i="37" s="1"/>
  <c r="A134" i="37" s="1"/>
  <c r="A135" i="37" s="1"/>
  <c r="A136" i="37" s="1"/>
  <c r="A137" i="37" s="1"/>
  <c r="A138" i="37" s="1"/>
  <c r="A139" i="37" s="1"/>
  <c r="A140" i="37" s="1"/>
  <c r="A141" i="37" s="1"/>
  <c r="A142" i="37" s="1"/>
  <c r="A143" i="37" s="1"/>
  <c r="A144" i="37" s="1"/>
  <c r="A145" i="37" s="1"/>
  <c r="A146" i="37" s="1"/>
  <c r="A147" i="37" s="1"/>
  <c r="A148" i="37" s="1"/>
  <c r="A149" i="37" s="1"/>
  <c r="A150" i="37" s="1"/>
  <c r="A151" i="37" s="1"/>
  <c r="A152" i="37" s="1"/>
  <c r="A153" i="37" s="1"/>
  <c r="A154" i="37" s="1"/>
  <c r="A155" i="37" s="1"/>
  <c r="A156" i="37" s="1"/>
  <c r="A157" i="37" s="1"/>
  <c r="A158" i="37" s="1"/>
  <c r="A159" i="37" s="1"/>
  <c r="A160" i="37" s="1"/>
  <c r="A161" i="37" s="1"/>
  <c r="A162" i="37" s="1"/>
  <c r="A163" i="37" s="1"/>
  <c r="A164" i="37" s="1"/>
  <c r="A165" i="37" s="1"/>
  <c r="A166" i="37" s="1"/>
  <c r="A167" i="37" s="1"/>
  <c r="A168" i="37" s="1"/>
  <c r="A169" i="37" s="1"/>
  <c r="A170" i="37" s="1"/>
  <c r="A171" i="37" s="1"/>
  <c r="A172" i="37" s="1"/>
  <c r="A173" i="37" s="1"/>
  <c r="A174" i="37" s="1"/>
  <c r="A175" i="37" s="1"/>
  <c r="A176" i="37" s="1"/>
  <c r="B101" i="2" l="1"/>
  <c r="B107" i="8"/>
  <c r="J27" i="37"/>
  <c r="J59" i="37"/>
  <c r="J99" i="37"/>
  <c r="J111" i="37"/>
  <c r="J123" i="37"/>
  <c r="J135" i="37"/>
  <c r="J16" i="37"/>
  <c r="J20" i="37"/>
  <c r="J32" i="37"/>
  <c r="J40" i="37"/>
  <c r="J44" i="37"/>
  <c r="J48" i="37"/>
  <c r="J56" i="37"/>
  <c r="J60" i="37"/>
  <c r="J64" i="37"/>
  <c r="J76" i="37"/>
  <c r="J80" i="37"/>
  <c r="J88" i="37"/>
  <c r="J92" i="37"/>
  <c r="J104" i="37"/>
  <c r="J108" i="37"/>
  <c r="J116" i="37"/>
  <c r="J124" i="37"/>
  <c r="J128" i="37"/>
  <c r="J144" i="37"/>
  <c r="J152" i="37"/>
  <c r="J164" i="37"/>
  <c r="J172" i="37"/>
  <c r="J176" i="37"/>
  <c r="J19" i="37"/>
  <c r="J31" i="37"/>
  <c r="J43" i="37"/>
  <c r="J55" i="37"/>
  <c r="J79" i="37"/>
  <c r="J91" i="37"/>
  <c r="J115" i="37"/>
  <c r="J143" i="37"/>
  <c r="J9" i="37"/>
  <c r="J13" i="37"/>
  <c r="J33" i="37"/>
  <c r="J37" i="37"/>
  <c r="J45" i="37"/>
  <c r="J61" i="37"/>
  <c r="J65" i="37"/>
  <c r="J77" i="37"/>
  <c r="J105" i="37"/>
  <c r="J109" i="37"/>
  <c r="J113" i="37"/>
  <c r="J133" i="37"/>
  <c r="J141" i="37"/>
  <c r="J145" i="37"/>
  <c r="J157" i="37"/>
  <c r="J165" i="37"/>
  <c r="J47" i="37"/>
  <c r="J63" i="37"/>
  <c r="J83" i="37"/>
  <c r="J107" i="37"/>
  <c r="J119" i="37"/>
  <c r="J139" i="37"/>
  <c r="J10" i="37"/>
  <c r="J14" i="37"/>
  <c r="J26" i="37"/>
  <c r="J30" i="37"/>
  <c r="J38" i="37"/>
  <c r="J42" i="37"/>
  <c r="J54" i="37"/>
  <c r="J58" i="37"/>
  <c r="J66" i="37"/>
  <c r="J74" i="37"/>
  <c r="J86" i="37"/>
  <c r="J94" i="37"/>
  <c r="J110" i="37"/>
  <c r="J114" i="37"/>
  <c r="J122" i="37"/>
  <c r="J130" i="37"/>
  <c r="J150" i="37"/>
  <c r="J158" i="37"/>
  <c r="J166" i="37"/>
  <c r="I8" i="37"/>
  <c r="I24" i="37"/>
  <c r="I28" i="37"/>
  <c r="I40" i="37"/>
  <c r="I48" i="37"/>
  <c r="I60" i="37"/>
  <c r="I96" i="37"/>
  <c r="H144" i="37"/>
  <c r="H13" i="37"/>
  <c r="H97" i="37"/>
  <c r="H105" i="37"/>
  <c r="I6" i="37"/>
  <c r="I10" i="37"/>
  <c r="I22" i="37"/>
  <c r="I42" i="37"/>
  <c r="I54" i="37"/>
  <c r="I70" i="37"/>
  <c r="I82" i="37"/>
  <c r="I90" i="37"/>
  <c r="I94" i="37"/>
  <c r="I102" i="37"/>
  <c r="I106" i="37"/>
  <c r="I114" i="37"/>
  <c r="H126" i="37"/>
  <c r="H130" i="37"/>
  <c r="H134" i="37"/>
  <c r="I162" i="37"/>
  <c r="I170" i="37"/>
  <c r="I12" i="37"/>
  <c r="I76" i="37"/>
  <c r="I88" i="37"/>
  <c r="I152" i="37"/>
  <c r="I168" i="37"/>
  <c r="H17" i="37"/>
  <c r="H53" i="37"/>
  <c r="H101" i="37"/>
  <c r="I125" i="37"/>
  <c r="I149" i="37"/>
  <c r="H157" i="37"/>
  <c r="I119" i="37"/>
  <c r="I123" i="37"/>
  <c r="I135" i="37"/>
  <c r="I147" i="37"/>
  <c r="I151" i="37"/>
  <c r="I159" i="37"/>
  <c r="I134" i="37"/>
  <c r="I56" i="37"/>
  <c r="I108" i="37"/>
  <c r="H113" i="37"/>
  <c r="I116" i="37"/>
  <c r="H118" i="37"/>
  <c r="I118" i="37"/>
  <c r="I154" i="37"/>
  <c r="I18" i="37"/>
  <c r="I50" i="37"/>
  <c r="H63" i="37"/>
  <c r="I104" i="37"/>
  <c r="I129" i="37"/>
  <c r="I137" i="37"/>
  <c r="H153" i="37"/>
  <c r="H173" i="37"/>
  <c r="I52" i="37"/>
  <c r="I64" i="37"/>
  <c r="I80" i="37"/>
  <c r="H35" i="37"/>
  <c r="I62" i="37"/>
  <c r="I72" i="37"/>
  <c r="I141" i="37"/>
  <c r="H159" i="37"/>
  <c r="H161" i="37"/>
  <c r="H49" i="37"/>
  <c r="H93" i="37"/>
  <c r="I93" i="37"/>
  <c r="H95" i="37"/>
  <c r="I98" i="37"/>
  <c r="H99" i="37"/>
  <c r="H140" i="37"/>
  <c r="H21" i="37"/>
  <c r="I127" i="37"/>
  <c r="H25" i="37"/>
  <c r="H29" i="37"/>
  <c r="I34" i="37"/>
  <c r="H41" i="37"/>
  <c r="H59" i="37"/>
  <c r="H69" i="37"/>
  <c r="I81" i="37"/>
  <c r="H81" i="37"/>
  <c r="I100" i="37"/>
  <c r="I110" i="37"/>
  <c r="I112" i="37"/>
  <c r="H117" i="37"/>
  <c r="I122" i="37"/>
  <c r="H124" i="37"/>
  <c r="H79" i="37"/>
  <c r="H57" i="37"/>
  <c r="I92" i="37"/>
  <c r="H9" i="37"/>
  <c r="I16" i="37"/>
  <c r="I20" i="37"/>
  <c r="I26" i="37"/>
  <c r="I30" i="37"/>
  <c r="I36" i="37"/>
  <c r="H45" i="37"/>
  <c r="I46" i="37"/>
  <c r="I66" i="37"/>
  <c r="H73" i="37"/>
  <c r="I74" i="37"/>
  <c r="H87" i="37"/>
  <c r="I121" i="37"/>
  <c r="H6" i="37"/>
  <c r="I14" i="37"/>
  <c r="I32" i="37"/>
  <c r="I38" i="37"/>
  <c r="I78" i="37"/>
  <c r="H83" i="37"/>
  <c r="I86" i="37"/>
  <c r="H91" i="37"/>
  <c r="H109" i="37"/>
  <c r="H132" i="37"/>
  <c r="H136" i="37"/>
  <c r="I44" i="37"/>
  <c r="I58" i="37"/>
  <c r="I68" i="37"/>
  <c r="I84" i="37"/>
  <c r="H89" i="37"/>
  <c r="H120" i="37"/>
  <c r="H128" i="37"/>
  <c r="I131" i="37"/>
  <c r="I133" i="37"/>
  <c r="I143" i="37"/>
  <c r="I145" i="37"/>
  <c r="H165" i="37"/>
  <c r="H169" i="37"/>
  <c r="I139" i="37"/>
  <c r="I156" i="37"/>
  <c r="I158" i="37"/>
  <c r="I160" i="37"/>
  <c r="I164" i="37"/>
  <c r="I166" i="37"/>
  <c r="I176" i="37"/>
  <c r="I172" i="37"/>
  <c r="I174" i="37"/>
  <c r="I7" i="37"/>
  <c r="I15" i="37"/>
  <c r="I23" i="37"/>
  <c r="I37" i="37"/>
  <c r="I47" i="37"/>
  <c r="I55" i="37"/>
  <c r="I61" i="37"/>
  <c r="I65" i="37"/>
  <c r="I71" i="37"/>
  <c r="I75" i="37"/>
  <c r="I39" i="37"/>
  <c r="I43" i="37"/>
  <c r="I31" i="37"/>
  <c r="I9" i="37"/>
  <c r="I13" i="37"/>
  <c r="I17" i="37"/>
  <c r="I21" i="37"/>
  <c r="H33" i="37"/>
  <c r="H39" i="37"/>
  <c r="I41" i="37"/>
  <c r="H43" i="37"/>
  <c r="I59" i="37"/>
  <c r="H67" i="37"/>
  <c r="H77" i="37"/>
  <c r="H85" i="37"/>
  <c r="I89" i="37"/>
  <c r="I11" i="37"/>
  <c r="I19" i="37"/>
  <c r="I33" i="37"/>
  <c r="I67" i="37"/>
  <c r="I27" i="37"/>
  <c r="H7" i="37"/>
  <c r="H11" i="37"/>
  <c r="H15" i="37"/>
  <c r="H19" i="37"/>
  <c r="H23" i="37"/>
  <c r="I25" i="37"/>
  <c r="H27" i="37"/>
  <c r="I29" i="37"/>
  <c r="H31" i="37"/>
  <c r="I35" i="37"/>
  <c r="H37" i="37"/>
  <c r="I45" i="37"/>
  <c r="H47" i="37"/>
  <c r="I49" i="37"/>
  <c r="H51" i="37"/>
  <c r="I53" i="37"/>
  <c r="H55" i="37"/>
  <c r="I57" i="37"/>
  <c r="H61" i="37"/>
  <c r="I63" i="37"/>
  <c r="H65" i="37"/>
  <c r="I69" i="37"/>
  <c r="H71" i="37"/>
  <c r="I73" i="37"/>
  <c r="H75" i="37"/>
  <c r="I77" i="37"/>
  <c r="I85" i="37"/>
  <c r="H146" i="37"/>
  <c r="I146" i="37"/>
  <c r="I167" i="37"/>
  <c r="H167" i="37"/>
  <c r="I97" i="37"/>
  <c r="I101" i="37"/>
  <c r="I105" i="37"/>
  <c r="I109" i="37"/>
  <c r="I113" i="37"/>
  <c r="I117" i="37"/>
  <c r="H138" i="37"/>
  <c r="H142" i="37"/>
  <c r="H103" i="37"/>
  <c r="H107" i="37"/>
  <c r="H111" i="37"/>
  <c r="H115" i="37"/>
  <c r="I126" i="37"/>
  <c r="I130" i="37"/>
  <c r="I138" i="37"/>
  <c r="I142" i="37"/>
  <c r="I150" i="37"/>
  <c r="H150" i="37"/>
  <c r="H8" i="37"/>
  <c r="H10" i="37"/>
  <c r="H12" i="37"/>
  <c r="H14" i="37"/>
  <c r="H16" i="37"/>
  <c r="H18" i="37"/>
  <c r="H20" i="37"/>
  <c r="H22" i="37"/>
  <c r="H24" i="37"/>
  <c r="H26" i="37"/>
  <c r="H28" i="37"/>
  <c r="H30" i="37"/>
  <c r="H32" i="37"/>
  <c r="H34" i="37"/>
  <c r="H36" i="37"/>
  <c r="H38" i="37"/>
  <c r="H40" i="37"/>
  <c r="H42" i="37"/>
  <c r="H44" i="37"/>
  <c r="H46" i="37"/>
  <c r="H48" i="37"/>
  <c r="H50" i="37"/>
  <c r="H52" i="37"/>
  <c r="H54" i="37"/>
  <c r="H56" i="37"/>
  <c r="H58" i="37"/>
  <c r="H60" i="37"/>
  <c r="H62" i="37"/>
  <c r="H64" i="37"/>
  <c r="H66" i="37"/>
  <c r="H68" i="37"/>
  <c r="H70" i="37"/>
  <c r="H72" i="37"/>
  <c r="H74" i="37"/>
  <c r="I79" i="37"/>
  <c r="I83" i="37"/>
  <c r="I87" i="37"/>
  <c r="I91" i="37"/>
  <c r="I95" i="37"/>
  <c r="I99" i="37"/>
  <c r="I103" i="37"/>
  <c r="I107" i="37"/>
  <c r="I111" i="37"/>
  <c r="I115" i="37"/>
  <c r="H122" i="37"/>
  <c r="I155" i="37"/>
  <c r="H155" i="37"/>
  <c r="I171" i="37"/>
  <c r="H171" i="37"/>
  <c r="I163" i="37"/>
  <c r="H163" i="37"/>
  <c r="I175" i="37"/>
  <c r="H175" i="37"/>
  <c r="H76" i="37"/>
  <c r="H78" i="37"/>
  <c r="H80" i="37"/>
  <c r="H82" i="37"/>
  <c r="H84" i="37"/>
  <c r="H86" i="37"/>
  <c r="H88" i="37"/>
  <c r="H90" i="37"/>
  <c r="H92" i="37"/>
  <c r="H94" i="37"/>
  <c r="H96" i="37"/>
  <c r="H98" i="37"/>
  <c r="H100" i="37"/>
  <c r="H102" i="37"/>
  <c r="H104" i="37"/>
  <c r="H106" i="37"/>
  <c r="H108" i="37"/>
  <c r="H110" i="37"/>
  <c r="H112" i="37"/>
  <c r="H114" i="37"/>
  <c r="H116" i="37"/>
  <c r="I120" i="37"/>
  <c r="I124" i="37"/>
  <c r="I128" i="37"/>
  <c r="I132" i="37"/>
  <c r="I148" i="37"/>
  <c r="H119" i="37"/>
  <c r="H121" i="37"/>
  <c r="H123" i="37"/>
  <c r="H125" i="37"/>
  <c r="H127" i="37"/>
  <c r="H129" i="37"/>
  <c r="H131" i="37"/>
  <c r="H133" i="37"/>
  <c r="H135" i="37"/>
  <c r="I136" i="37"/>
  <c r="I140" i="37"/>
  <c r="I144" i="37"/>
  <c r="H137" i="37"/>
  <c r="H139" i="37"/>
  <c r="H141" i="37"/>
  <c r="H143" i="37"/>
  <c r="H145" i="37"/>
  <c r="H147" i="37"/>
  <c r="H149" i="37"/>
  <c r="H151" i="37"/>
  <c r="I153" i="37"/>
  <c r="I157" i="37"/>
  <c r="I161" i="37"/>
  <c r="I165" i="37"/>
  <c r="I169" i="37"/>
  <c r="I173" i="37"/>
  <c r="H152" i="37"/>
  <c r="H154" i="37"/>
  <c r="H156" i="37"/>
  <c r="H158" i="37"/>
  <c r="H160" i="37"/>
  <c r="H162" i="37"/>
  <c r="H164" i="37"/>
  <c r="H166" i="37"/>
  <c r="H168" i="37"/>
  <c r="H170" i="37"/>
  <c r="H172" i="37"/>
  <c r="H174" i="37"/>
  <c r="H176" i="37"/>
  <c r="Q10" i="37"/>
  <c r="N173" i="35"/>
  <c r="O7" i="35"/>
  <c r="A6" i="35"/>
  <c r="A7" i="35" s="1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K5" i="35"/>
  <c r="B102" i="2" l="1"/>
  <c r="B108" i="8"/>
  <c r="O8" i="35"/>
  <c r="A62" i="35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Q11" i="37"/>
  <c r="O40" i="21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P16" i="34"/>
  <c r="P17" i="34" s="1"/>
  <c r="D16" i="34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F6" i="34"/>
  <c r="G6" i="34" s="1"/>
  <c r="F5" i="34"/>
  <c r="G5" i="34" s="1"/>
  <c r="F4" i="34"/>
  <c r="G4" i="34" s="1"/>
  <c r="F3" i="34"/>
  <c r="G3" i="34" s="1"/>
  <c r="P16" i="33"/>
  <c r="P17" i="33" s="1"/>
  <c r="D16" i="33"/>
  <c r="D17" i="33" s="1"/>
  <c r="D18" i="33" s="1"/>
  <c r="D19" i="33" s="1"/>
  <c r="D20" i="33" s="1"/>
  <c r="D21" i="33" s="1"/>
  <c r="D22" i="33" s="1"/>
  <c r="D23" i="33" s="1"/>
  <c r="D24" i="33" s="1"/>
  <c r="D25" i="33" s="1"/>
  <c r="D26" i="33" s="1"/>
  <c r="D27" i="33" s="1"/>
  <c r="D28" i="33" s="1"/>
  <c r="D29" i="33" s="1"/>
  <c r="D30" i="33" s="1"/>
  <c r="D31" i="33" s="1"/>
  <c r="D32" i="33" s="1"/>
  <c r="D33" i="33" s="1"/>
  <c r="D34" i="33" s="1"/>
  <c r="D35" i="33" s="1"/>
  <c r="D36" i="33" s="1"/>
  <c r="D37" i="33" s="1"/>
  <c r="D38" i="33" s="1"/>
  <c r="D39" i="33" s="1"/>
  <c r="D40" i="33" s="1"/>
  <c r="D41" i="33" s="1"/>
  <c r="D42" i="33" s="1"/>
  <c r="D43" i="33" s="1"/>
  <c r="D44" i="33" s="1"/>
  <c r="D45" i="33" s="1"/>
  <c r="D46" i="33" s="1"/>
  <c r="D47" i="33" s="1"/>
  <c r="D48" i="33" s="1"/>
  <c r="D49" i="33" s="1"/>
  <c r="D50" i="33" s="1"/>
  <c r="D51" i="33" s="1"/>
  <c r="D52" i="33" s="1"/>
  <c r="D53" i="33" s="1"/>
  <c r="D54" i="33" s="1"/>
  <c r="D55" i="33" s="1"/>
  <c r="D56" i="33" s="1"/>
  <c r="D57" i="33" s="1"/>
  <c r="D58" i="33" s="1"/>
  <c r="D59" i="33" s="1"/>
  <c r="D60" i="33" s="1"/>
  <c r="D61" i="33" s="1"/>
  <c r="D62" i="33" s="1"/>
  <c r="D63" i="33" s="1"/>
  <c r="D64" i="33" s="1"/>
  <c r="D65" i="33" s="1"/>
  <c r="D66" i="33" s="1"/>
  <c r="D67" i="33" s="1"/>
  <c r="D68" i="33" s="1"/>
  <c r="D69" i="33" s="1"/>
  <c r="D70" i="33" s="1"/>
  <c r="D71" i="33" s="1"/>
  <c r="D72" i="33" s="1"/>
  <c r="D73" i="33" s="1"/>
  <c r="D74" i="33" s="1"/>
  <c r="D75" i="33" s="1"/>
  <c r="D76" i="33" s="1"/>
  <c r="D77" i="33" s="1"/>
  <c r="D78" i="33" s="1"/>
  <c r="D79" i="33" s="1"/>
  <c r="D80" i="33" s="1"/>
  <c r="D81" i="33" s="1"/>
  <c r="D82" i="33" s="1"/>
  <c r="D83" i="33" s="1"/>
  <c r="D84" i="33" s="1"/>
  <c r="D85" i="33" s="1"/>
  <c r="D86" i="33" s="1"/>
  <c r="D87" i="33" s="1"/>
  <c r="D88" i="33" s="1"/>
  <c r="D89" i="33" s="1"/>
  <c r="D90" i="33" s="1"/>
  <c r="D91" i="33" s="1"/>
  <c r="D92" i="33" s="1"/>
  <c r="D93" i="33" s="1"/>
  <c r="D94" i="33" s="1"/>
  <c r="D95" i="33" s="1"/>
  <c r="D96" i="33" s="1"/>
  <c r="D97" i="33" s="1"/>
  <c r="D98" i="33" s="1"/>
  <c r="D99" i="33" s="1"/>
  <c r="D100" i="33" s="1"/>
  <c r="D101" i="33" s="1"/>
  <c r="D102" i="33" s="1"/>
  <c r="D103" i="33" s="1"/>
  <c r="D104" i="33" s="1"/>
  <c r="D105" i="33" s="1"/>
  <c r="D106" i="33" s="1"/>
  <c r="D107" i="33" s="1"/>
  <c r="D108" i="33" s="1"/>
  <c r="D109" i="33" s="1"/>
  <c r="D110" i="33" s="1"/>
  <c r="D111" i="33" s="1"/>
  <c r="D112" i="33" s="1"/>
  <c r="D113" i="33" s="1"/>
  <c r="D114" i="33" s="1"/>
  <c r="D115" i="33" s="1"/>
  <c r="D116" i="33" s="1"/>
  <c r="D117" i="33" s="1"/>
  <c r="D118" i="33" s="1"/>
  <c r="D119" i="33" s="1"/>
  <c r="D120" i="33" s="1"/>
  <c r="D121" i="33" s="1"/>
  <c r="D122" i="33" s="1"/>
  <c r="D123" i="33" s="1"/>
  <c r="D124" i="33" s="1"/>
  <c r="D125" i="33" s="1"/>
  <c r="D126" i="33" s="1"/>
  <c r="D127" i="33" s="1"/>
  <c r="D128" i="33" s="1"/>
  <c r="D129" i="33" s="1"/>
  <c r="D130" i="33" s="1"/>
  <c r="D131" i="33" s="1"/>
  <c r="D132" i="33" s="1"/>
  <c r="D133" i="33" s="1"/>
  <c r="D134" i="33" s="1"/>
  <c r="D135" i="33" s="1"/>
  <c r="D136" i="33" s="1"/>
  <c r="D137" i="33" s="1"/>
  <c r="D138" i="33" s="1"/>
  <c r="D139" i="33" s="1"/>
  <c r="D140" i="33" s="1"/>
  <c r="D141" i="33" s="1"/>
  <c r="D142" i="33" s="1"/>
  <c r="D143" i="33" s="1"/>
  <c r="D144" i="33" s="1"/>
  <c r="D145" i="33" s="1"/>
  <c r="D146" i="33" s="1"/>
  <c r="D147" i="33" s="1"/>
  <c r="D148" i="33" s="1"/>
  <c r="D149" i="33" s="1"/>
  <c r="D150" i="33" s="1"/>
  <c r="D151" i="33" s="1"/>
  <c r="D152" i="33" s="1"/>
  <c r="D153" i="33" s="1"/>
  <c r="D154" i="33" s="1"/>
  <c r="D155" i="33" s="1"/>
  <c r="D156" i="33" s="1"/>
  <c r="D157" i="33" s="1"/>
  <c r="D158" i="33" s="1"/>
  <c r="D159" i="33" s="1"/>
  <c r="D160" i="33" s="1"/>
  <c r="D161" i="33" s="1"/>
  <c r="D162" i="33" s="1"/>
  <c r="D163" i="33" s="1"/>
  <c r="D164" i="33" s="1"/>
  <c r="D165" i="33" s="1"/>
  <c r="D166" i="33" s="1"/>
  <c r="D167" i="33" s="1"/>
  <c r="D168" i="33" s="1"/>
  <c r="D169" i="33" s="1"/>
  <c r="D170" i="33" s="1"/>
  <c r="D171" i="33" s="1"/>
  <c r="D172" i="33" s="1"/>
  <c r="D173" i="33" s="1"/>
  <c r="D174" i="33" s="1"/>
  <c r="D175" i="33" s="1"/>
  <c r="D176" i="33" s="1"/>
  <c r="D177" i="33" s="1"/>
  <c r="D178" i="33" s="1"/>
  <c r="D179" i="33" s="1"/>
  <c r="D180" i="33" s="1"/>
  <c r="D181" i="33" s="1"/>
  <c r="D182" i="33" s="1"/>
  <c r="D183" i="33" s="1"/>
  <c r="D184" i="33" s="1"/>
  <c r="D185" i="33" s="1"/>
  <c r="F6" i="33"/>
  <c r="G6" i="33" s="1"/>
  <c r="F5" i="33"/>
  <c r="G5" i="33" s="1"/>
  <c r="F4" i="33"/>
  <c r="G4" i="33" s="1"/>
  <c r="F3" i="33"/>
  <c r="G3" i="33" s="1"/>
  <c r="E185" i="34"/>
  <c r="E184" i="34"/>
  <c r="E183" i="34"/>
  <c r="E182" i="34"/>
  <c r="E181" i="34"/>
  <c r="E180" i="34"/>
  <c r="E179" i="34"/>
  <c r="E178" i="34"/>
  <c r="E177" i="34"/>
  <c r="E176" i="34"/>
  <c r="E175" i="34"/>
  <c r="E174" i="34"/>
  <c r="E173" i="34"/>
  <c r="E172" i="34"/>
  <c r="E171" i="34"/>
  <c r="E170" i="34"/>
  <c r="E169" i="34"/>
  <c r="E168" i="34"/>
  <c r="E167" i="34"/>
  <c r="E166" i="34"/>
  <c r="E165" i="34"/>
  <c r="E164" i="34"/>
  <c r="E163" i="34"/>
  <c r="E162" i="34"/>
  <c r="E161" i="34"/>
  <c r="E160" i="34"/>
  <c r="E159" i="34"/>
  <c r="E158" i="34"/>
  <c r="E157" i="34"/>
  <c r="E156" i="34"/>
  <c r="E155" i="34"/>
  <c r="E154" i="34"/>
  <c r="E153" i="34"/>
  <c r="E152" i="34"/>
  <c r="E151" i="34"/>
  <c r="E150" i="34"/>
  <c r="E149" i="34"/>
  <c r="E148" i="34"/>
  <c r="E147" i="34"/>
  <c r="E146" i="34"/>
  <c r="E145" i="34"/>
  <c r="E144" i="34"/>
  <c r="E143" i="34"/>
  <c r="E142" i="34"/>
  <c r="E141" i="34"/>
  <c r="E140" i="34"/>
  <c r="E139" i="34"/>
  <c r="E138" i="34"/>
  <c r="E137" i="34"/>
  <c r="E136" i="34"/>
  <c r="E135" i="34"/>
  <c r="E134" i="34"/>
  <c r="E133" i="34"/>
  <c r="E132" i="34"/>
  <c r="E131" i="34"/>
  <c r="E130" i="34"/>
  <c r="E129" i="34"/>
  <c r="E128" i="34"/>
  <c r="E127" i="34"/>
  <c r="E126" i="34"/>
  <c r="E125" i="34"/>
  <c r="E124" i="34"/>
  <c r="E123" i="34"/>
  <c r="E122" i="34"/>
  <c r="E121" i="34"/>
  <c r="E120" i="34"/>
  <c r="E119" i="34"/>
  <c r="E118" i="34"/>
  <c r="E117" i="34"/>
  <c r="E116" i="34"/>
  <c r="E115" i="34"/>
  <c r="E114" i="34"/>
  <c r="E113" i="34"/>
  <c r="E112" i="34"/>
  <c r="E111" i="34"/>
  <c r="E110" i="34"/>
  <c r="E109" i="34"/>
  <c r="E108" i="34"/>
  <c r="E107" i="34"/>
  <c r="E106" i="34"/>
  <c r="E105" i="34"/>
  <c r="E104" i="34"/>
  <c r="E103" i="34"/>
  <c r="E102" i="34"/>
  <c r="E101" i="34"/>
  <c r="E100" i="34"/>
  <c r="E99" i="34"/>
  <c r="E98" i="34"/>
  <c r="E100" i="32"/>
  <c r="E97" i="34" s="1"/>
  <c r="E99" i="32"/>
  <c r="E96" i="34" s="1"/>
  <c r="E98" i="32"/>
  <c r="E95" i="34" s="1"/>
  <c r="E97" i="32"/>
  <c r="E94" i="34" s="1"/>
  <c r="E96" i="32"/>
  <c r="E93" i="34" s="1"/>
  <c r="E95" i="32"/>
  <c r="E92" i="34" s="1"/>
  <c r="E94" i="32"/>
  <c r="E91" i="34" s="1"/>
  <c r="E93" i="32"/>
  <c r="E90" i="34" s="1"/>
  <c r="E92" i="32"/>
  <c r="E89" i="34" s="1"/>
  <c r="E91" i="32"/>
  <c r="E88" i="34" s="1"/>
  <c r="E90" i="32"/>
  <c r="E87" i="34" s="1"/>
  <c r="E89" i="32"/>
  <c r="E86" i="34" s="1"/>
  <c r="E88" i="32"/>
  <c r="E85" i="34" s="1"/>
  <c r="E87" i="32"/>
  <c r="E84" i="34" s="1"/>
  <c r="E86" i="32"/>
  <c r="E83" i="34" s="1"/>
  <c r="E85" i="32"/>
  <c r="E82" i="34" s="1"/>
  <c r="E84" i="32"/>
  <c r="E81" i="34" s="1"/>
  <c r="E83" i="32"/>
  <c r="E80" i="34" s="1"/>
  <c r="E82" i="32"/>
  <c r="E79" i="34" s="1"/>
  <c r="E81" i="32"/>
  <c r="E78" i="34" s="1"/>
  <c r="E80" i="32"/>
  <c r="E77" i="34" s="1"/>
  <c r="E79" i="32"/>
  <c r="E76" i="34" s="1"/>
  <c r="E78" i="32"/>
  <c r="E75" i="34" s="1"/>
  <c r="E77" i="32"/>
  <c r="E74" i="34" s="1"/>
  <c r="E76" i="32"/>
  <c r="E73" i="34" s="1"/>
  <c r="E75" i="32"/>
  <c r="E72" i="34" s="1"/>
  <c r="E74" i="32"/>
  <c r="E71" i="34" s="1"/>
  <c r="E73" i="32"/>
  <c r="E70" i="34" s="1"/>
  <c r="E72" i="32"/>
  <c r="E69" i="34" s="1"/>
  <c r="E71" i="32"/>
  <c r="E68" i="34" s="1"/>
  <c r="E70" i="32"/>
  <c r="E67" i="34" s="1"/>
  <c r="E69" i="32"/>
  <c r="E66" i="34" s="1"/>
  <c r="E68" i="32"/>
  <c r="E65" i="34" s="1"/>
  <c r="E67" i="32"/>
  <c r="E64" i="34" s="1"/>
  <c r="E66" i="32"/>
  <c r="E63" i="34" s="1"/>
  <c r="E65" i="32"/>
  <c r="E62" i="34" s="1"/>
  <c r="E64" i="32"/>
  <c r="E61" i="34" s="1"/>
  <c r="E63" i="32"/>
  <c r="E60" i="34" s="1"/>
  <c r="E62" i="32"/>
  <c r="E59" i="34" s="1"/>
  <c r="E61" i="32"/>
  <c r="E58" i="34" s="1"/>
  <c r="E60" i="32"/>
  <c r="E57" i="34" s="1"/>
  <c r="E59" i="32"/>
  <c r="E56" i="34" s="1"/>
  <c r="E58" i="32"/>
  <c r="E55" i="34" s="1"/>
  <c r="E57" i="32"/>
  <c r="E54" i="34" s="1"/>
  <c r="E56" i="32"/>
  <c r="E53" i="34" s="1"/>
  <c r="E55" i="32"/>
  <c r="E52" i="34" s="1"/>
  <c r="E54" i="32"/>
  <c r="E51" i="34" s="1"/>
  <c r="E53" i="32"/>
  <c r="E50" i="34" s="1"/>
  <c r="E52" i="32"/>
  <c r="E49" i="34" s="1"/>
  <c r="E51" i="32"/>
  <c r="E48" i="34" s="1"/>
  <c r="E50" i="32"/>
  <c r="E47" i="34" s="1"/>
  <c r="E49" i="32"/>
  <c r="E46" i="34" s="1"/>
  <c r="E48" i="32"/>
  <c r="E45" i="34" s="1"/>
  <c r="E47" i="32"/>
  <c r="E44" i="34" s="1"/>
  <c r="E46" i="32"/>
  <c r="E43" i="34" s="1"/>
  <c r="E45" i="32"/>
  <c r="E42" i="34" s="1"/>
  <c r="E44" i="32"/>
  <c r="E41" i="34" s="1"/>
  <c r="E43" i="32"/>
  <c r="E40" i="34" s="1"/>
  <c r="E42" i="32"/>
  <c r="E39" i="34" s="1"/>
  <c r="E41" i="32"/>
  <c r="E38" i="34" s="1"/>
  <c r="E40" i="32"/>
  <c r="E37" i="34" s="1"/>
  <c r="E39" i="32"/>
  <c r="E36" i="34" s="1"/>
  <c r="E38" i="32"/>
  <c r="E35" i="34" s="1"/>
  <c r="E37" i="32"/>
  <c r="E34" i="34" s="1"/>
  <c r="E36" i="32"/>
  <c r="E33" i="34" s="1"/>
  <c r="E35" i="32"/>
  <c r="E32" i="34" s="1"/>
  <c r="E34" i="32"/>
  <c r="E31" i="34" s="1"/>
  <c r="E33" i="32"/>
  <c r="E30" i="34" s="1"/>
  <c r="E32" i="32"/>
  <c r="E29" i="34" s="1"/>
  <c r="E31" i="32"/>
  <c r="E28" i="34" s="1"/>
  <c r="E30" i="32"/>
  <c r="E27" i="34" s="1"/>
  <c r="E29" i="32"/>
  <c r="E26" i="34" s="1"/>
  <c r="E28" i="32"/>
  <c r="E25" i="34" s="1"/>
  <c r="E27" i="32"/>
  <c r="E24" i="34" s="1"/>
  <c r="E26" i="32"/>
  <c r="E23" i="34" s="1"/>
  <c r="E25" i="32"/>
  <c r="E22" i="34" s="1"/>
  <c r="E24" i="32"/>
  <c r="E21" i="34" s="1"/>
  <c r="E23" i="32"/>
  <c r="E20" i="34" s="1"/>
  <c r="E22" i="32"/>
  <c r="E19" i="34" s="1"/>
  <c r="E21" i="32"/>
  <c r="E18" i="34" s="1"/>
  <c r="E20" i="32"/>
  <c r="E17" i="34" s="1"/>
  <c r="P19" i="32"/>
  <c r="P20" i="32" s="1"/>
  <c r="E19" i="32"/>
  <c r="D19" i="32"/>
  <c r="D20" i="32" s="1"/>
  <c r="D21" i="32" s="1"/>
  <c r="D22" i="32" s="1"/>
  <c r="D23" i="32" s="1"/>
  <c r="D24" i="32" s="1"/>
  <c r="D25" i="32" s="1"/>
  <c r="D26" i="32" s="1"/>
  <c r="D27" i="32" s="1"/>
  <c r="D28" i="32" s="1"/>
  <c r="D29" i="32" s="1"/>
  <c r="D30" i="32" s="1"/>
  <c r="D31" i="32" s="1"/>
  <c r="D32" i="32" s="1"/>
  <c r="D33" i="32" s="1"/>
  <c r="D34" i="32" s="1"/>
  <c r="D35" i="32" s="1"/>
  <c r="D36" i="32" s="1"/>
  <c r="D37" i="32" s="1"/>
  <c r="D38" i="32" s="1"/>
  <c r="D39" i="32" s="1"/>
  <c r="D40" i="32" s="1"/>
  <c r="D41" i="32" s="1"/>
  <c r="D42" i="32" s="1"/>
  <c r="D43" i="32" s="1"/>
  <c r="D44" i="32" s="1"/>
  <c r="D45" i="32" s="1"/>
  <c r="D46" i="32" s="1"/>
  <c r="D47" i="32" s="1"/>
  <c r="D48" i="32" s="1"/>
  <c r="D49" i="32" s="1"/>
  <c r="D50" i="32" s="1"/>
  <c r="D51" i="32" s="1"/>
  <c r="D52" i="32" s="1"/>
  <c r="D53" i="32" s="1"/>
  <c r="D54" i="32" s="1"/>
  <c r="D55" i="32" s="1"/>
  <c r="D56" i="32" s="1"/>
  <c r="D57" i="32" s="1"/>
  <c r="D58" i="32" s="1"/>
  <c r="D59" i="32" s="1"/>
  <c r="D60" i="32" s="1"/>
  <c r="D61" i="32" s="1"/>
  <c r="D62" i="32" s="1"/>
  <c r="D63" i="32" s="1"/>
  <c r="D64" i="32" s="1"/>
  <c r="D65" i="32" s="1"/>
  <c r="D66" i="32" s="1"/>
  <c r="D67" i="32" s="1"/>
  <c r="D68" i="32" s="1"/>
  <c r="D69" i="32" s="1"/>
  <c r="D70" i="32" s="1"/>
  <c r="D71" i="32" s="1"/>
  <c r="D72" i="32" s="1"/>
  <c r="D73" i="32" s="1"/>
  <c r="E18" i="32"/>
  <c r="E10" i="32"/>
  <c r="E14" i="32" s="1"/>
  <c r="E9" i="32"/>
  <c r="E13" i="32" s="1"/>
  <c r="P19" i="31"/>
  <c r="P20" i="31" s="1"/>
  <c r="D19" i="31"/>
  <c r="D20" i="31" s="1"/>
  <c r="D21" i="31" s="1"/>
  <c r="D22" i="31" s="1"/>
  <c r="D23" i="31" s="1"/>
  <c r="D24" i="31" s="1"/>
  <c r="D25" i="31" s="1"/>
  <c r="D26" i="31" s="1"/>
  <c r="D27" i="31" s="1"/>
  <c r="D28" i="31" s="1"/>
  <c r="D29" i="31" s="1"/>
  <c r="D30" i="31" s="1"/>
  <c r="D31" i="31" s="1"/>
  <c r="D32" i="31" s="1"/>
  <c r="D33" i="31" s="1"/>
  <c r="D34" i="31" s="1"/>
  <c r="D35" i="31" s="1"/>
  <c r="D36" i="31" s="1"/>
  <c r="D37" i="31" s="1"/>
  <c r="D38" i="31" s="1"/>
  <c r="D39" i="31" s="1"/>
  <c r="D40" i="31" s="1"/>
  <c r="D41" i="31" s="1"/>
  <c r="D42" i="31" s="1"/>
  <c r="D43" i="31" s="1"/>
  <c r="D44" i="31" s="1"/>
  <c r="D45" i="31" s="1"/>
  <c r="D46" i="31" s="1"/>
  <c r="D47" i="31" s="1"/>
  <c r="D48" i="31" s="1"/>
  <c r="D49" i="31" s="1"/>
  <c r="D50" i="31" s="1"/>
  <c r="D51" i="31" s="1"/>
  <c r="D52" i="31" s="1"/>
  <c r="D53" i="31" s="1"/>
  <c r="D54" i="31" s="1"/>
  <c r="D55" i="31" s="1"/>
  <c r="D56" i="31" s="1"/>
  <c r="D57" i="31" s="1"/>
  <c r="D58" i="31" s="1"/>
  <c r="D59" i="31" s="1"/>
  <c r="D60" i="31" s="1"/>
  <c r="D61" i="31" s="1"/>
  <c r="D62" i="31" s="1"/>
  <c r="D63" i="31" s="1"/>
  <c r="D64" i="31" s="1"/>
  <c r="D65" i="31" s="1"/>
  <c r="D66" i="31" s="1"/>
  <c r="D67" i="31" s="1"/>
  <c r="D68" i="31" s="1"/>
  <c r="D69" i="31" s="1"/>
  <c r="D70" i="31" s="1"/>
  <c r="D71" i="31" s="1"/>
  <c r="D72" i="31" s="1"/>
  <c r="D73" i="31" s="1"/>
  <c r="E10" i="31"/>
  <c r="E14" i="31" s="1"/>
  <c r="E9" i="31"/>
  <c r="E13" i="31" s="1"/>
  <c r="D185" i="8"/>
  <c r="E185" i="8" s="1"/>
  <c r="D184" i="8"/>
  <c r="E184" i="8" s="1"/>
  <c r="F183" i="34"/>
  <c r="D182" i="8"/>
  <c r="E182" i="8" s="1"/>
  <c r="D181" i="8"/>
  <c r="E181" i="8" s="1"/>
  <c r="D180" i="8"/>
  <c r="E180" i="8" s="1"/>
  <c r="D178" i="8"/>
  <c r="E178" i="8" s="1"/>
  <c r="D177" i="8"/>
  <c r="E177" i="8" s="1"/>
  <c r="D176" i="8"/>
  <c r="E176" i="8" s="1"/>
  <c r="F175" i="34"/>
  <c r="D174" i="8"/>
  <c r="E174" i="8" s="1"/>
  <c r="D173" i="8"/>
  <c r="E173" i="8" s="1"/>
  <c r="D172" i="8"/>
  <c r="E172" i="8" s="1"/>
  <c r="D171" i="8"/>
  <c r="E171" i="8" s="1"/>
  <c r="D170" i="8"/>
  <c r="E170" i="8" s="1"/>
  <c r="D169" i="8"/>
  <c r="E169" i="8" s="1"/>
  <c r="D168" i="8"/>
  <c r="E168" i="8" s="1"/>
  <c r="D167" i="8"/>
  <c r="E167" i="8" s="1"/>
  <c r="D166" i="8"/>
  <c r="E166" i="8" s="1"/>
  <c r="D165" i="8"/>
  <c r="E165" i="8" s="1"/>
  <c r="D164" i="8"/>
  <c r="E164" i="8" s="1"/>
  <c r="D163" i="8"/>
  <c r="E163" i="8" s="1"/>
  <c r="D162" i="8"/>
  <c r="E162" i="8" s="1"/>
  <c r="D161" i="8"/>
  <c r="E161" i="8" s="1"/>
  <c r="D160" i="8"/>
  <c r="E160" i="8" s="1"/>
  <c r="D159" i="8"/>
  <c r="E159" i="8" s="1"/>
  <c r="D158" i="8"/>
  <c r="E158" i="8" s="1"/>
  <c r="D157" i="8"/>
  <c r="E157" i="8" s="1"/>
  <c r="D156" i="8"/>
  <c r="E156" i="8" s="1"/>
  <c r="D155" i="8"/>
  <c r="E155" i="8" s="1"/>
  <c r="D154" i="8"/>
  <c r="E154" i="8" s="1"/>
  <c r="D153" i="8"/>
  <c r="E153" i="8" s="1"/>
  <c r="D152" i="8"/>
  <c r="E152" i="8" s="1"/>
  <c r="D151" i="8"/>
  <c r="E151" i="8" s="1"/>
  <c r="D150" i="8"/>
  <c r="E150" i="8" s="1"/>
  <c r="D149" i="8"/>
  <c r="E149" i="8" s="1"/>
  <c r="D148" i="8"/>
  <c r="E148" i="8" s="1"/>
  <c r="D147" i="8"/>
  <c r="E147" i="8" s="1"/>
  <c r="D146" i="8"/>
  <c r="E146" i="8" s="1"/>
  <c r="D145" i="8"/>
  <c r="E145" i="8" s="1"/>
  <c r="D144" i="8"/>
  <c r="E144" i="8" s="1"/>
  <c r="D143" i="8"/>
  <c r="E143" i="8" s="1"/>
  <c r="D142" i="8"/>
  <c r="E142" i="8" s="1"/>
  <c r="D141" i="8"/>
  <c r="E141" i="8" s="1"/>
  <c r="D140" i="8"/>
  <c r="E140" i="8" s="1"/>
  <c r="D139" i="8"/>
  <c r="E139" i="8" s="1"/>
  <c r="D138" i="8"/>
  <c r="E138" i="8" s="1"/>
  <c r="D137" i="8"/>
  <c r="E137" i="8" s="1"/>
  <c r="D136" i="8"/>
  <c r="E136" i="8" s="1"/>
  <c r="D135" i="8"/>
  <c r="E135" i="8" s="1"/>
  <c r="D134" i="8"/>
  <c r="E134" i="8" s="1"/>
  <c r="D133" i="8"/>
  <c r="E133" i="8" s="1"/>
  <c r="D132" i="8"/>
  <c r="E132" i="8" s="1"/>
  <c r="D131" i="8"/>
  <c r="E131" i="8" s="1"/>
  <c r="D130" i="8"/>
  <c r="E130" i="8" s="1"/>
  <c r="D129" i="8"/>
  <c r="E129" i="8" s="1"/>
  <c r="D128" i="8"/>
  <c r="E128" i="8" s="1"/>
  <c r="D127" i="8"/>
  <c r="E127" i="8" s="1"/>
  <c r="D126" i="8"/>
  <c r="E126" i="8" s="1"/>
  <c r="D125" i="8"/>
  <c r="E125" i="8" s="1"/>
  <c r="D124" i="8"/>
  <c r="E124" i="8" s="1"/>
  <c r="D123" i="8"/>
  <c r="E123" i="8" s="1"/>
  <c r="D122" i="8"/>
  <c r="E122" i="8" s="1"/>
  <c r="D121" i="8"/>
  <c r="E121" i="8" s="1"/>
  <c r="D120" i="8"/>
  <c r="E120" i="8" s="1"/>
  <c r="D119" i="8"/>
  <c r="E119" i="8" s="1"/>
  <c r="D118" i="8"/>
  <c r="E118" i="8" s="1"/>
  <c r="D117" i="8"/>
  <c r="E117" i="8" s="1"/>
  <c r="D116" i="8"/>
  <c r="E116" i="8" s="1"/>
  <c r="D115" i="8"/>
  <c r="E115" i="8" s="1"/>
  <c r="D114" i="8"/>
  <c r="E114" i="8" s="1"/>
  <c r="D113" i="8"/>
  <c r="E113" i="8" s="1"/>
  <c r="D112" i="8"/>
  <c r="E112" i="8" s="1"/>
  <c r="D111" i="8"/>
  <c r="E111" i="8" s="1"/>
  <c r="D101" i="8"/>
  <c r="E101" i="8" s="1"/>
  <c r="B103" i="2" l="1"/>
  <c r="B109" i="8"/>
  <c r="D74" i="32"/>
  <c r="D75" i="32" s="1"/>
  <c r="D76" i="32" s="1"/>
  <c r="D77" i="32" s="1"/>
  <c r="D78" i="32" s="1"/>
  <c r="D79" i="32" s="1"/>
  <c r="D80" i="32" s="1"/>
  <c r="D81" i="32" s="1"/>
  <c r="D82" i="32" s="1"/>
  <c r="D83" i="32" s="1"/>
  <c r="D84" i="32" s="1"/>
  <c r="D85" i="32" s="1"/>
  <c r="D86" i="32" s="1"/>
  <c r="D87" i="32" s="1"/>
  <c r="D88" i="32" s="1"/>
  <c r="D89" i="32" s="1"/>
  <c r="D90" i="32" s="1"/>
  <c r="D91" i="32" s="1"/>
  <c r="D92" i="32" s="1"/>
  <c r="D93" i="32" s="1"/>
  <c r="D94" i="32" s="1"/>
  <c r="D95" i="32" s="1"/>
  <c r="D96" i="32" s="1"/>
  <c r="D97" i="32" s="1"/>
  <c r="D98" i="32" s="1"/>
  <c r="D99" i="32" s="1"/>
  <c r="D100" i="32" s="1"/>
  <c r="D101" i="32" s="1"/>
  <c r="D102" i="32" s="1"/>
  <c r="D103" i="32" s="1"/>
  <c r="D104" i="32" s="1"/>
  <c r="D105" i="32" s="1"/>
  <c r="D106" i="32" s="1"/>
  <c r="D107" i="32" s="1"/>
  <c r="D108" i="32" s="1"/>
  <c r="D109" i="32" s="1"/>
  <c r="D110" i="32" s="1"/>
  <c r="D111" i="32" s="1"/>
  <c r="D112" i="32" s="1"/>
  <c r="D113" i="32" s="1"/>
  <c r="D114" i="32" s="1"/>
  <c r="D115" i="32" s="1"/>
  <c r="D116" i="32" s="1"/>
  <c r="D117" i="32" s="1"/>
  <c r="D118" i="32" s="1"/>
  <c r="D119" i="32" s="1"/>
  <c r="D120" i="32" s="1"/>
  <c r="D121" i="32" s="1"/>
  <c r="D122" i="32" s="1"/>
  <c r="D123" i="32" s="1"/>
  <c r="D124" i="32" s="1"/>
  <c r="D125" i="32" s="1"/>
  <c r="D126" i="32" s="1"/>
  <c r="D127" i="32" s="1"/>
  <c r="D128" i="32" s="1"/>
  <c r="D129" i="32" s="1"/>
  <c r="D130" i="32" s="1"/>
  <c r="D131" i="32" s="1"/>
  <c r="D132" i="32" s="1"/>
  <c r="D133" i="32" s="1"/>
  <c r="D134" i="32" s="1"/>
  <c r="D135" i="32" s="1"/>
  <c r="D136" i="32" s="1"/>
  <c r="D137" i="32" s="1"/>
  <c r="D138" i="32" s="1"/>
  <c r="D139" i="32" s="1"/>
  <c r="D140" i="32" s="1"/>
  <c r="D141" i="32" s="1"/>
  <c r="D142" i="32" s="1"/>
  <c r="D143" i="32" s="1"/>
  <c r="D144" i="32" s="1"/>
  <c r="D145" i="32" s="1"/>
  <c r="D146" i="32" s="1"/>
  <c r="D147" i="32" s="1"/>
  <c r="D148" i="32" s="1"/>
  <c r="D149" i="32" s="1"/>
  <c r="D150" i="32" s="1"/>
  <c r="D151" i="32" s="1"/>
  <c r="D152" i="32" s="1"/>
  <c r="D153" i="32" s="1"/>
  <c r="D154" i="32" s="1"/>
  <c r="D155" i="32" s="1"/>
  <c r="D156" i="32" s="1"/>
  <c r="D157" i="32" s="1"/>
  <c r="D158" i="32" s="1"/>
  <c r="D159" i="32" s="1"/>
  <c r="D160" i="32" s="1"/>
  <c r="D161" i="32" s="1"/>
  <c r="D162" i="32" s="1"/>
  <c r="D163" i="32" s="1"/>
  <c r="D164" i="32" s="1"/>
  <c r="D165" i="32" s="1"/>
  <c r="D166" i="32" s="1"/>
  <c r="D167" i="32" s="1"/>
  <c r="D168" i="32" s="1"/>
  <c r="D169" i="32" s="1"/>
  <c r="D170" i="32" s="1"/>
  <c r="D171" i="32" s="1"/>
  <c r="D172" i="32" s="1"/>
  <c r="D173" i="32" s="1"/>
  <c r="D174" i="32" s="1"/>
  <c r="D175" i="32" s="1"/>
  <c r="D176" i="32" s="1"/>
  <c r="D177" i="32" s="1"/>
  <c r="D178" i="32" s="1"/>
  <c r="D179" i="32" s="1"/>
  <c r="D180" i="32" s="1"/>
  <c r="D181" i="32" s="1"/>
  <c r="D182" i="32" s="1"/>
  <c r="D183" i="32" s="1"/>
  <c r="D184" i="32" s="1"/>
  <c r="D185" i="32" s="1"/>
  <c r="D186" i="32" s="1"/>
  <c r="D187" i="32" s="1"/>
  <c r="D188" i="32" s="1"/>
  <c r="D74" i="31"/>
  <c r="D75" i="31" s="1"/>
  <c r="D76" i="31" s="1"/>
  <c r="D77" i="31" s="1"/>
  <c r="D78" i="31" s="1"/>
  <c r="D79" i="31" s="1"/>
  <c r="D80" i="31" s="1"/>
  <c r="D81" i="31" s="1"/>
  <c r="D82" i="31" s="1"/>
  <c r="D83" i="31" s="1"/>
  <c r="D84" i="31" s="1"/>
  <c r="D85" i="31" s="1"/>
  <c r="D86" i="31" s="1"/>
  <c r="D87" i="31" s="1"/>
  <c r="D88" i="31" s="1"/>
  <c r="D89" i="31" s="1"/>
  <c r="D90" i="31" s="1"/>
  <c r="D91" i="31" s="1"/>
  <c r="D92" i="31" s="1"/>
  <c r="D93" i="31" s="1"/>
  <c r="D94" i="31" s="1"/>
  <c r="D95" i="31" s="1"/>
  <c r="D96" i="31" s="1"/>
  <c r="D97" i="31" s="1"/>
  <c r="D98" i="31" s="1"/>
  <c r="D99" i="31" s="1"/>
  <c r="D100" i="31" s="1"/>
  <c r="D101" i="31" s="1"/>
  <c r="D102" i="31" s="1"/>
  <c r="D103" i="31" s="1"/>
  <c r="D104" i="31" s="1"/>
  <c r="D105" i="31" s="1"/>
  <c r="D106" i="31" s="1"/>
  <c r="D107" i="31" s="1"/>
  <c r="D108" i="31" s="1"/>
  <c r="D109" i="31" s="1"/>
  <c r="D110" i="31" s="1"/>
  <c r="D111" i="31" s="1"/>
  <c r="D112" i="31" s="1"/>
  <c r="D113" i="31" s="1"/>
  <c r="D114" i="31" s="1"/>
  <c r="D115" i="31" s="1"/>
  <c r="D116" i="31" s="1"/>
  <c r="D117" i="31" s="1"/>
  <c r="D118" i="31" s="1"/>
  <c r="D119" i="31" s="1"/>
  <c r="D120" i="31" s="1"/>
  <c r="D121" i="31" s="1"/>
  <c r="D122" i="31" s="1"/>
  <c r="D123" i="31" s="1"/>
  <c r="D124" i="31" s="1"/>
  <c r="D125" i="31" s="1"/>
  <c r="D126" i="31" s="1"/>
  <c r="D127" i="31" s="1"/>
  <c r="D128" i="31" s="1"/>
  <c r="D129" i="31" s="1"/>
  <c r="D130" i="31" s="1"/>
  <c r="D131" i="31" s="1"/>
  <c r="D132" i="31" s="1"/>
  <c r="D133" i="31" s="1"/>
  <c r="D134" i="31" s="1"/>
  <c r="D135" i="31" s="1"/>
  <c r="D136" i="31" s="1"/>
  <c r="D137" i="31" s="1"/>
  <c r="D138" i="31" s="1"/>
  <c r="D139" i="31" s="1"/>
  <c r="D140" i="31" s="1"/>
  <c r="D141" i="31" s="1"/>
  <c r="D142" i="31" s="1"/>
  <c r="D143" i="31" s="1"/>
  <c r="D144" i="31" s="1"/>
  <c r="D145" i="31" s="1"/>
  <c r="D146" i="31" s="1"/>
  <c r="D147" i="31" s="1"/>
  <c r="D148" i="31" s="1"/>
  <c r="D149" i="31" s="1"/>
  <c r="D150" i="31" s="1"/>
  <c r="D151" i="31" s="1"/>
  <c r="D152" i="31" s="1"/>
  <c r="D153" i="31" s="1"/>
  <c r="D154" i="31" s="1"/>
  <c r="D155" i="31" s="1"/>
  <c r="D156" i="31" s="1"/>
  <c r="D157" i="31" s="1"/>
  <c r="D158" i="31" s="1"/>
  <c r="D159" i="31" s="1"/>
  <c r="D160" i="31" s="1"/>
  <c r="D161" i="31" s="1"/>
  <c r="D162" i="31" s="1"/>
  <c r="D163" i="31" s="1"/>
  <c r="D164" i="31" s="1"/>
  <c r="D165" i="31" s="1"/>
  <c r="D166" i="31" s="1"/>
  <c r="D167" i="31" s="1"/>
  <c r="D168" i="31" s="1"/>
  <c r="D169" i="31" s="1"/>
  <c r="D170" i="31" s="1"/>
  <c r="D171" i="31" s="1"/>
  <c r="D172" i="31" s="1"/>
  <c r="D173" i="31" s="1"/>
  <c r="D174" i="31" s="1"/>
  <c r="D175" i="31" s="1"/>
  <c r="D176" i="31" s="1"/>
  <c r="D177" i="31" s="1"/>
  <c r="D178" i="31" s="1"/>
  <c r="D179" i="31" s="1"/>
  <c r="D180" i="31" s="1"/>
  <c r="D181" i="31" s="1"/>
  <c r="D182" i="31" s="1"/>
  <c r="D183" i="31" s="1"/>
  <c r="D184" i="31" s="1"/>
  <c r="D185" i="31" s="1"/>
  <c r="D186" i="31" s="1"/>
  <c r="D187" i="31" s="1"/>
  <c r="D188" i="31" s="1"/>
  <c r="D103" i="8"/>
  <c r="E103" i="8" s="1"/>
  <c r="D104" i="8"/>
  <c r="E104" i="8" s="1"/>
  <c r="G105" i="3"/>
  <c r="D108" i="8"/>
  <c r="E108" i="8" s="1"/>
  <c r="D105" i="8"/>
  <c r="E105" i="8" s="1"/>
  <c r="G106" i="3"/>
  <c r="D109" i="8"/>
  <c r="E109" i="8" s="1"/>
  <c r="D107" i="8"/>
  <c r="E107" i="8" s="1"/>
  <c r="G108" i="3"/>
  <c r="D102" i="8"/>
  <c r="E102" i="8" s="1"/>
  <c r="G103" i="3"/>
  <c r="D106" i="8"/>
  <c r="E106" i="8" s="1"/>
  <c r="G107" i="3"/>
  <c r="D110" i="8"/>
  <c r="E110" i="8" s="1"/>
  <c r="O9" i="35"/>
  <c r="M173" i="35"/>
  <c r="I173" i="35"/>
  <c r="J173" i="35"/>
  <c r="Q12" i="37"/>
  <c r="G10" i="8"/>
  <c r="G9" i="8"/>
  <c r="D10" i="8"/>
  <c r="D9" i="8"/>
  <c r="D186" i="8"/>
  <c r="E186" i="8" s="1"/>
  <c r="D175" i="8"/>
  <c r="E175" i="8" s="1"/>
  <c r="D179" i="8"/>
  <c r="E179" i="8" s="1"/>
  <c r="D183" i="8"/>
  <c r="E183" i="8" s="1"/>
  <c r="D187" i="8"/>
  <c r="E187" i="8" s="1"/>
  <c r="P18" i="34"/>
  <c r="F179" i="33"/>
  <c r="F179" i="34"/>
  <c r="E16" i="34"/>
  <c r="E15" i="34"/>
  <c r="E19" i="33"/>
  <c r="E23" i="33"/>
  <c r="E27" i="33"/>
  <c r="E31" i="33"/>
  <c r="E35" i="33"/>
  <c r="E39" i="33"/>
  <c r="E43" i="33"/>
  <c r="E47" i="33"/>
  <c r="E51" i="33"/>
  <c r="E55" i="33"/>
  <c r="E59" i="33"/>
  <c r="E63" i="33"/>
  <c r="E67" i="33"/>
  <c r="E74" i="33"/>
  <c r="E78" i="33"/>
  <c r="E82" i="33"/>
  <c r="E86" i="33"/>
  <c r="E90" i="33"/>
  <c r="E94" i="33"/>
  <c r="E102" i="33"/>
  <c r="E106" i="33"/>
  <c r="E110" i="33"/>
  <c r="E114" i="33"/>
  <c r="E118" i="33"/>
  <c r="E122" i="33"/>
  <c r="E126" i="33"/>
  <c r="E130" i="33"/>
  <c r="E134" i="33"/>
  <c r="E138" i="33"/>
  <c r="E142" i="33"/>
  <c r="E146" i="33"/>
  <c r="E150" i="33"/>
  <c r="E154" i="33"/>
  <c r="E158" i="33"/>
  <c r="E162" i="33"/>
  <c r="E166" i="33"/>
  <c r="E170" i="33"/>
  <c r="E174" i="33"/>
  <c r="E178" i="33"/>
  <c r="E182" i="33"/>
  <c r="E16" i="33"/>
  <c r="P18" i="33"/>
  <c r="F175" i="33"/>
  <c r="F183" i="33"/>
  <c r="E20" i="33"/>
  <c r="E24" i="33"/>
  <c r="E28" i="33"/>
  <c r="E32" i="33"/>
  <c r="E36" i="33"/>
  <c r="E40" i="33"/>
  <c r="E44" i="33"/>
  <c r="E48" i="33"/>
  <c r="E52" i="33"/>
  <c r="E56" i="33"/>
  <c r="E60" i="33"/>
  <c r="E64" i="33"/>
  <c r="E68" i="33"/>
  <c r="E71" i="33"/>
  <c r="E75" i="33"/>
  <c r="E79" i="33"/>
  <c r="E83" i="33"/>
  <c r="E87" i="33"/>
  <c r="E91" i="33"/>
  <c r="E95" i="33"/>
  <c r="E99" i="33"/>
  <c r="E103" i="33"/>
  <c r="E107" i="33"/>
  <c r="E111" i="33"/>
  <c r="E115" i="33"/>
  <c r="E119" i="33"/>
  <c r="E123" i="33"/>
  <c r="E127" i="33"/>
  <c r="E131" i="33"/>
  <c r="E135" i="33"/>
  <c r="E139" i="33"/>
  <c r="E143" i="33"/>
  <c r="E147" i="33"/>
  <c r="E151" i="33"/>
  <c r="E155" i="33"/>
  <c r="E159" i="33"/>
  <c r="E163" i="33"/>
  <c r="E167" i="33"/>
  <c r="E171" i="33"/>
  <c r="E175" i="33"/>
  <c r="E179" i="33"/>
  <c r="E183" i="33"/>
  <c r="E15" i="33"/>
  <c r="E17" i="33"/>
  <c r="E21" i="33"/>
  <c r="E25" i="33"/>
  <c r="E29" i="33"/>
  <c r="E33" i="33"/>
  <c r="E37" i="33"/>
  <c r="E41" i="33"/>
  <c r="E45" i="33"/>
  <c r="E49" i="33"/>
  <c r="E53" i="33"/>
  <c r="E57" i="33"/>
  <c r="E61" i="33"/>
  <c r="E65" i="33"/>
  <c r="E69" i="33"/>
  <c r="E72" i="33"/>
  <c r="E76" i="33"/>
  <c r="E80" i="33"/>
  <c r="E84" i="33"/>
  <c r="E88" i="33"/>
  <c r="E92" i="33"/>
  <c r="E96" i="33"/>
  <c r="E100" i="33"/>
  <c r="E104" i="33"/>
  <c r="E108" i="33"/>
  <c r="E112" i="33"/>
  <c r="E116" i="33"/>
  <c r="E120" i="33"/>
  <c r="E124" i="33"/>
  <c r="E128" i="33"/>
  <c r="E132" i="33"/>
  <c r="E136" i="33"/>
  <c r="E140" i="33"/>
  <c r="E144" i="33"/>
  <c r="E148" i="33"/>
  <c r="E152" i="33"/>
  <c r="E156" i="33"/>
  <c r="E160" i="33"/>
  <c r="E164" i="33"/>
  <c r="E168" i="33"/>
  <c r="E172" i="33"/>
  <c r="E176" i="33"/>
  <c r="E180" i="33"/>
  <c r="E184" i="33"/>
  <c r="E18" i="33"/>
  <c r="E22" i="33"/>
  <c r="E26" i="33"/>
  <c r="E30" i="33"/>
  <c r="E34" i="33"/>
  <c r="E38" i="33"/>
  <c r="E42" i="33"/>
  <c r="E46" i="33"/>
  <c r="E50" i="33"/>
  <c r="E54" i="33"/>
  <c r="E58" i="33"/>
  <c r="E62" i="33"/>
  <c r="E66" i="33"/>
  <c r="E70" i="33"/>
  <c r="E73" i="33"/>
  <c r="E77" i="33"/>
  <c r="E81" i="33"/>
  <c r="E85" i="33"/>
  <c r="E89" i="33"/>
  <c r="E93" i="33"/>
  <c r="E97" i="33"/>
  <c r="E101" i="33"/>
  <c r="E105" i="33"/>
  <c r="E109" i="33"/>
  <c r="E113" i="33"/>
  <c r="E117" i="33"/>
  <c r="E121" i="33"/>
  <c r="E125" i="33"/>
  <c r="E129" i="33"/>
  <c r="E133" i="33"/>
  <c r="E137" i="33"/>
  <c r="E141" i="33"/>
  <c r="E145" i="33"/>
  <c r="E149" i="33"/>
  <c r="E153" i="33"/>
  <c r="E157" i="33"/>
  <c r="E161" i="33"/>
  <c r="E165" i="33"/>
  <c r="E169" i="33"/>
  <c r="E173" i="33"/>
  <c r="E177" i="33"/>
  <c r="E181" i="33"/>
  <c r="E185" i="33"/>
  <c r="P21" i="32"/>
  <c r="G106" i="31"/>
  <c r="G110" i="31"/>
  <c r="G114" i="31"/>
  <c r="G118" i="31"/>
  <c r="G122" i="31"/>
  <c r="G126" i="31"/>
  <c r="G130" i="31"/>
  <c r="G134" i="31"/>
  <c r="G138" i="31"/>
  <c r="G142" i="31"/>
  <c r="G146" i="31"/>
  <c r="G150" i="31"/>
  <c r="G154" i="31"/>
  <c r="G158" i="31"/>
  <c r="G162" i="31"/>
  <c r="G166" i="31"/>
  <c r="G170" i="31"/>
  <c r="G174" i="31"/>
  <c r="G107" i="31"/>
  <c r="G111" i="31"/>
  <c r="G115" i="31"/>
  <c r="G119" i="31"/>
  <c r="G123" i="31"/>
  <c r="G127" i="31"/>
  <c r="G131" i="31"/>
  <c r="G135" i="31"/>
  <c r="G139" i="31"/>
  <c r="G143" i="31"/>
  <c r="G147" i="31"/>
  <c r="G151" i="31"/>
  <c r="G155" i="31"/>
  <c r="G159" i="31"/>
  <c r="G163" i="31"/>
  <c r="G167" i="31"/>
  <c r="G171" i="31"/>
  <c r="G175" i="31"/>
  <c r="G179" i="31"/>
  <c r="G183" i="31"/>
  <c r="G187" i="31"/>
  <c r="G104" i="31"/>
  <c r="G108" i="31"/>
  <c r="G112" i="31"/>
  <c r="G116" i="31"/>
  <c r="G120" i="31"/>
  <c r="G124" i="31"/>
  <c r="G128" i="31"/>
  <c r="G132" i="31"/>
  <c r="G136" i="31"/>
  <c r="G140" i="31"/>
  <c r="G144" i="31"/>
  <c r="G148" i="31"/>
  <c r="G152" i="31"/>
  <c r="G156" i="31"/>
  <c r="G160" i="31"/>
  <c r="G164" i="31"/>
  <c r="G168" i="31"/>
  <c r="G172" i="31"/>
  <c r="G176" i="31"/>
  <c r="G180" i="31"/>
  <c r="G184" i="31"/>
  <c r="G188" i="31"/>
  <c r="G105" i="31"/>
  <c r="G109" i="31"/>
  <c r="G113" i="31"/>
  <c r="G117" i="31"/>
  <c r="G121" i="31"/>
  <c r="G125" i="31"/>
  <c r="G129" i="31"/>
  <c r="G133" i="31"/>
  <c r="G137" i="31"/>
  <c r="G141" i="31"/>
  <c r="G145" i="31"/>
  <c r="G149" i="31"/>
  <c r="G153" i="31"/>
  <c r="G157" i="31"/>
  <c r="G161" i="31"/>
  <c r="G165" i="31"/>
  <c r="G169" i="31"/>
  <c r="G173" i="31"/>
  <c r="G177" i="31"/>
  <c r="G181" i="31"/>
  <c r="G185" i="31"/>
  <c r="G104" i="3"/>
  <c r="G116" i="3"/>
  <c r="G124" i="3"/>
  <c r="G158" i="3"/>
  <c r="G162" i="3"/>
  <c r="G166" i="3"/>
  <c r="G170" i="3"/>
  <c r="G174" i="3"/>
  <c r="G177" i="3"/>
  <c r="G185" i="3"/>
  <c r="G110" i="3"/>
  <c r="G113" i="3"/>
  <c r="G115" i="3"/>
  <c r="G118" i="3"/>
  <c r="G121" i="3"/>
  <c r="G123" i="3"/>
  <c r="G126" i="3"/>
  <c r="G128" i="3"/>
  <c r="G130" i="3"/>
  <c r="G132" i="3"/>
  <c r="G134" i="3"/>
  <c r="G136" i="3"/>
  <c r="G138" i="3"/>
  <c r="G140" i="3"/>
  <c r="G142" i="3"/>
  <c r="G144" i="3"/>
  <c r="G146" i="3"/>
  <c r="G148" i="3"/>
  <c r="G150" i="3"/>
  <c r="G152" i="3"/>
  <c r="G154" i="3"/>
  <c r="G157" i="3"/>
  <c r="G161" i="3"/>
  <c r="G165" i="3"/>
  <c r="G169" i="3"/>
  <c r="G173" i="3"/>
  <c r="G176" i="3"/>
  <c r="G179" i="3"/>
  <c r="G184" i="3"/>
  <c r="G187" i="3"/>
  <c r="G112" i="3"/>
  <c r="G120" i="3"/>
  <c r="G156" i="3"/>
  <c r="G160" i="3"/>
  <c r="G164" i="3"/>
  <c r="G168" i="3"/>
  <c r="G172" i="3"/>
  <c r="G181" i="3"/>
  <c r="G178" i="31"/>
  <c r="G178" i="3"/>
  <c r="G182" i="31"/>
  <c r="G182" i="3"/>
  <c r="G186" i="31"/>
  <c r="G186" i="3"/>
  <c r="G109" i="3"/>
  <c r="G111" i="3"/>
  <c r="G114" i="3"/>
  <c r="G117" i="3"/>
  <c r="G119" i="3"/>
  <c r="G122" i="3"/>
  <c r="G125" i="3"/>
  <c r="G127" i="3"/>
  <c r="G129" i="3"/>
  <c r="G131" i="3"/>
  <c r="G133" i="3"/>
  <c r="G135" i="3"/>
  <c r="G137" i="3"/>
  <c r="G139" i="3"/>
  <c r="G141" i="3"/>
  <c r="G143" i="3"/>
  <c r="G145" i="3"/>
  <c r="G147" i="3"/>
  <c r="G149" i="3"/>
  <c r="G151" i="3"/>
  <c r="G153" i="3"/>
  <c r="G155" i="3"/>
  <c r="G159" i="3"/>
  <c r="G163" i="3"/>
  <c r="G167" i="3"/>
  <c r="G171" i="3"/>
  <c r="G175" i="3"/>
  <c r="G180" i="3"/>
  <c r="G183" i="3"/>
  <c r="G188" i="3"/>
  <c r="P21" i="31"/>
  <c r="B104" i="2" l="1"/>
  <c r="B110" i="8"/>
  <c r="O10" i="35"/>
  <c r="Q13" i="37"/>
  <c r="F182" i="33"/>
  <c r="F182" i="34"/>
  <c r="F174" i="33"/>
  <c r="F174" i="34"/>
  <c r="F166" i="33"/>
  <c r="F166" i="34"/>
  <c r="F158" i="33"/>
  <c r="F158" i="34"/>
  <c r="F150" i="33"/>
  <c r="F150" i="34"/>
  <c r="F142" i="33"/>
  <c r="F142" i="34"/>
  <c r="F134" i="33"/>
  <c r="F134" i="34"/>
  <c r="F126" i="33"/>
  <c r="F126" i="34"/>
  <c r="F118" i="33"/>
  <c r="F118" i="34"/>
  <c r="F110" i="33"/>
  <c r="F110" i="34"/>
  <c r="F102" i="33"/>
  <c r="F102" i="34"/>
  <c r="F181" i="33"/>
  <c r="F181" i="34"/>
  <c r="F173" i="33"/>
  <c r="F173" i="34"/>
  <c r="F165" i="33"/>
  <c r="F165" i="34"/>
  <c r="F157" i="33"/>
  <c r="F157" i="34"/>
  <c r="F149" i="33"/>
  <c r="F149" i="34"/>
  <c r="F141" i="33"/>
  <c r="F141" i="34"/>
  <c r="F133" i="33"/>
  <c r="F133" i="34"/>
  <c r="F125" i="33"/>
  <c r="F125" i="34"/>
  <c r="F117" i="33"/>
  <c r="F117" i="34"/>
  <c r="F109" i="33"/>
  <c r="F109" i="34"/>
  <c r="F101" i="33"/>
  <c r="F101" i="34"/>
  <c r="F180" i="33"/>
  <c r="F180" i="34"/>
  <c r="F172" i="33"/>
  <c r="F172" i="34"/>
  <c r="F164" i="33"/>
  <c r="F164" i="34"/>
  <c r="F156" i="33"/>
  <c r="F156" i="34"/>
  <c r="F148" i="33"/>
  <c r="F148" i="34"/>
  <c r="F140" i="33"/>
  <c r="F140" i="34"/>
  <c r="F132" i="33"/>
  <c r="F132" i="34"/>
  <c r="F124" i="33"/>
  <c r="F124" i="34"/>
  <c r="F116" i="33"/>
  <c r="F116" i="34"/>
  <c r="F108" i="33"/>
  <c r="F108" i="34"/>
  <c r="F171" i="33"/>
  <c r="F171" i="34"/>
  <c r="F163" i="33"/>
  <c r="F163" i="34"/>
  <c r="F155" i="33"/>
  <c r="F155" i="34"/>
  <c r="F147" i="33"/>
  <c r="F147" i="34"/>
  <c r="F139" i="33"/>
  <c r="F139" i="34"/>
  <c r="F131" i="33"/>
  <c r="F131" i="34"/>
  <c r="F123" i="33"/>
  <c r="F123" i="34"/>
  <c r="F115" i="33"/>
  <c r="F115" i="34"/>
  <c r="F107" i="33"/>
  <c r="F107" i="34"/>
  <c r="P19" i="34"/>
  <c r="F178" i="33"/>
  <c r="F178" i="34"/>
  <c r="F170" i="33"/>
  <c r="F170" i="34"/>
  <c r="F162" i="33"/>
  <c r="F162" i="34"/>
  <c r="F154" i="33"/>
  <c r="F154" i="34"/>
  <c r="F146" i="33"/>
  <c r="F146" i="34"/>
  <c r="F138" i="33"/>
  <c r="F138" i="34"/>
  <c r="F130" i="33"/>
  <c r="F130" i="34"/>
  <c r="F122" i="33"/>
  <c r="F122" i="34"/>
  <c r="F114" i="33"/>
  <c r="F114" i="34"/>
  <c r="F106" i="33"/>
  <c r="F106" i="34"/>
  <c r="F185" i="33"/>
  <c r="F185" i="34"/>
  <c r="F177" i="33"/>
  <c r="F177" i="34"/>
  <c r="F169" i="33"/>
  <c r="F169" i="34"/>
  <c r="F161" i="33"/>
  <c r="F161" i="34"/>
  <c r="F153" i="33"/>
  <c r="F153" i="34"/>
  <c r="F145" i="33"/>
  <c r="F145" i="34"/>
  <c r="F137" i="33"/>
  <c r="F137" i="34"/>
  <c r="F129" i="33"/>
  <c r="F129" i="34"/>
  <c r="F121" i="33"/>
  <c r="F121" i="34"/>
  <c r="F113" i="33"/>
  <c r="F113" i="34"/>
  <c r="F105" i="33"/>
  <c r="F105" i="34"/>
  <c r="F184" i="33"/>
  <c r="F184" i="34"/>
  <c r="F176" i="33"/>
  <c r="F176" i="34"/>
  <c r="F168" i="33"/>
  <c r="F168" i="34"/>
  <c r="F160" i="33"/>
  <c r="F160" i="34"/>
  <c r="F152" i="33"/>
  <c r="F152" i="34"/>
  <c r="F144" i="33"/>
  <c r="F144" i="34"/>
  <c r="F136" i="33"/>
  <c r="F136" i="34"/>
  <c r="F128" i="33"/>
  <c r="F128" i="34"/>
  <c r="F120" i="33"/>
  <c r="F120" i="34"/>
  <c r="F112" i="33"/>
  <c r="F112" i="34"/>
  <c r="F104" i="33"/>
  <c r="F104" i="34"/>
  <c r="F167" i="33"/>
  <c r="F167" i="34"/>
  <c r="F159" i="33"/>
  <c r="F159" i="34"/>
  <c r="F151" i="33"/>
  <c r="F151" i="34"/>
  <c r="F143" i="33"/>
  <c r="F143" i="34"/>
  <c r="F135" i="33"/>
  <c r="F135" i="34"/>
  <c r="F127" i="33"/>
  <c r="F127" i="34"/>
  <c r="F119" i="33"/>
  <c r="F119" i="34"/>
  <c r="F111" i="33"/>
  <c r="F111" i="34"/>
  <c r="F103" i="33"/>
  <c r="F103" i="34"/>
  <c r="P19" i="33"/>
  <c r="P22" i="32"/>
  <c r="P22" i="31"/>
  <c r="B105" i="2" l="1"/>
  <c r="B111" i="8"/>
  <c r="O11" i="35"/>
  <c r="Q14" i="37"/>
  <c r="P20" i="34"/>
  <c r="P20" i="33"/>
  <c r="P23" i="32"/>
  <c r="P23" i="31"/>
  <c r="B106" i="2" l="1"/>
  <c r="B112" i="8"/>
  <c r="O12" i="35"/>
  <c r="Q15" i="37"/>
  <c r="P21" i="34"/>
  <c r="P21" i="33"/>
  <c r="P24" i="32"/>
  <c r="P24" i="31"/>
  <c r="B107" i="2" l="1"/>
  <c r="B113" i="8"/>
  <c r="O13" i="35"/>
  <c r="Q16" i="37"/>
  <c r="P22" i="34"/>
  <c r="P22" i="33"/>
  <c r="P25" i="32"/>
  <c r="P25" i="31"/>
  <c r="B108" i="2" l="1"/>
  <c r="B114" i="8"/>
  <c r="O14" i="35"/>
  <c r="Q17" i="37"/>
  <c r="P23" i="34"/>
  <c r="P23" i="33"/>
  <c r="P26" i="32"/>
  <c r="P26" i="31"/>
  <c r="B109" i="2" l="1"/>
  <c r="B115" i="8"/>
  <c r="O15" i="35"/>
  <c r="Q18" i="37"/>
  <c r="P24" i="34"/>
  <c r="P24" i="33"/>
  <c r="P27" i="32"/>
  <c r="P27" i="31"/>
  <c r="B110" i="2" l="1"/>
  <c r="B116" i="8"/>
  <c r="O16" i="35"/>
  <c r="Q19" i="37"/>
  <c r="P25" i="34"/>
  <c r="P25" i="33"/>
  <c r="P28" i="32"/>
  <c r="P28" i="31"/>
  <c r="B111" i="2" l="1"/>
  <c r="B117" i="8"/>
  <c r="O17" i="35"/>
  <c r="Q20" i="37"/>
  <c r="P26" i="34"/>
  <c r="P26" i="33"/>
  <c r="P29" i="32"/>
  <c r="P29" i="31"/>
  <c r="B112" i="2" l="1"/>
  <c r="B118" i="8"/>
  <c r="O18" i="35"/>
  <c r="Q21" i="37"/>
  <c r="P27" i="34"/>
  <c r="P27" i="33"/>
  <c r="P30" i="32"/>
  <c r="P30" i="31"/>
  <c r="B113" i="2" l="1"/>
  <c r="B119" i="8"/>
  <c r="O19" i="35"/>
  <c r="Q22" i="37"/>
  <c r="P28" i="34"/>
  <c r="P28" i="33"/>
  <c r="P31" i="32"/>
  <c r="P31" i="31"/>
  <c r="B114" i="2" l="1"/>
  <c r="B120" i="8"/>
  <c r="O20" i="35"/>
  <c r="Q23" i="37"/>
  <c r="P29" i="34"/>
  <c r="P29" i="33"/>
  <c r="P32" i="32"/>
  <c r="P32" i="31"/>
  <c r="B115" i="2" l="1"/>
  <c r="B121" i="8"/>
  <c r="O21" i="35"/>
  <c r="Q24" i="37"/>
  <c r="P30" i="34"/>
  <c r="P30" i="33"/>
  <c r="P33" i="32"/>
  <c r="P33" i="31"/>
  <c r="B116" i="2" l="1"/>
  <c r="B122" i="8"/>
  <c r="O22" i="35"/>
  <c r="Q25" i="37"/>
  <c r="P31" i="34"/>
  <c r="P31" i="33"/>
  <c r="P34" i="32"/>
  <c r="P34" i="31"/>
  <c r="B117" i="2" l="1"/>
  <c r="B123" i="8"/>
  <c r="O23" i="35"/>
  <c r="Q26" i="37"/>
  <c r="P32" i="34"/>
  <c r="P32" i="33"/>
  <c r="P35" i="32"/>
  <c r="P35" i="31"/>
  <c r="B118" i="2" l="1"/>
  <c r="B124" i="8"/>
  <c r="O24" i="35"/>
  <c r="Q27" i="37"/>
  <c r="P33" i="34"/>
  <c r="P33" i="33"/>
  <c r="P36" i="32"/>
  <c r="P36" i="31"/>
  <c r="B119" i="2" l="1"/>
  <c r="B125" i="8"/>
  <c r="O25" i="35"/>
  <c r="Q28" i="37"/>
  <c r="P34" i="34"/>
  <c r="P34" i="33"/>
  <c r="P37" i="32"/>
  <c r="P37" i="31"/>
  <c r="B120" i="2" l="1"/>
  <c r="B126" i="8"/>
  <c r="O26" i="35"/>
  <c r="Q29" i="37"/>
  <c r="P35" i="34"/>
  <c r="P35" i="33"/>
  <c r="P38" i="32"/>
  <c r="P38" i="31"/>
  <c r="B121" i="2" l="1"/>
  <c r="B127" i="8"/>
  <c r="O27" i="35"/>
  <c r="Q30" i="37"/>
  <c r="P36" i="34"/>
  <c r="P36" i="33"/>
  <c r="P39" i="32"/>
  <c r="P39" i="31"/>
  <c r="B122" i="2" l="1"/>
  <c r="B128" i="8"/>
  <c r="O28" i="35"/>
  <c r="Q31" i="37"/>
  <c r="P37" i="34"/>
  <c r="P37" i="33"/>
  <c r="P40" i="32"/>
  <c r="P40" i="31"/>
  <c r="B123" i="2" l="1"/>
  <c r="B129" i="8"/>
  <c r="O29" i="35"/>
  <c r="Q32" i="37"/>
  <c r="P38" i="34"/>
  <c r="P38" i="33"/>
  <c r="P41" i="32"/>
  <c r="P41" i="31"/>
  <c r="B124" i="2" l="1"/>
  <c r="B130" i="8"/>
  <c r="O30" i="35"/>
  <c r="Q33" i="37"/>
  <c r="P39" i="34"/>
  <c r="P39" i="33"/>
  <c r="P42" i="32"/>
  <c r="P42" i="31"/>
  <c r="B125" i="2" l="1"/>
  <c r="B131" i="8"/>
  <c r="O31" i="35"/>
  <c r="Q34" i="37"/>
  <c r="P40" i="34"/>
  <c r="P40" i="33"/>
  <c r="P43" i="32"/>
  <c r="P43" i="31"/>
  <c r="B126" i="2" l="1"/>
  <c r="B132" i="8"/>
  <c r="O32" i="35"/>
  <c r="Q35" i="37"/>
  <c r="P41" i="34"/>
  <c r="P41" i="33"/>
  <c r="P44" i="32"/>
  <c r="P44" i="31"/>
  <c r="B127" i="2" l="1"/>
  <c r="B133" i="8"/>
  <c r="O33" i="35"/>
  <c r="Q36" i="37"/>
  <c r="P42" i="34"/>
  <c r="P42" i="33"/>
  <c r="P45" i="32"/>
  <c r="P45" i="31"/>
  <c r="B128" i="2" l="1"/>
  <c r="B134" i="8"/>
  <c r="O34" i="35"/>
  <c r="Q37" i="37"/>
  <c r="P43" i="34"/>
  <c r="P43" i="33"/>
  <c r="P46" i="32"/>
  <c r="P46" i="31"/>
  <c r="B129" i="2" l="1"/>
  <c r="B135" i="8"/>
  <c r="O35" i="35"/>
  <c r="Q38" i="37"/>
  <c r="P44" i="34"/>
  <c r="P44" i="33"/>
  <c r="P47" i="32"/>
  <c r="P47" i="31"/>
  <c r="B130" i="2" l="1"/>
  <c r="B136" i="8"/>
  <c r="O36" i="35"/>
  <c r="Q39" i="37"/>
  <c r="P45" i="34"/>
  <c r="P45" i="33"/>
  <c r="P48" i="32"/>
  <c r="P48" i="31"/>
  <c r="B131" i="2" l="1"/>
  <c r="B137" i="8"/>
  <c r="O37" i="35"/>
  <c r="Q40" i="37"/>
  <c r="P46" i="34"/>
  <c r="P46" i="33"/>
  <c r="P49" i="32"/>
  <c r="P49" i="31"/>
  <c r="B132" i="2" l="1"/>
  <c r="B138" i="8"/>
  <c r="O38" i="35"/>
  <c r="Q41" i="37"/>
  <c r="P47" i="34"/>
  <c r="P47" i="33"/>
  <c r="P50" i="32"/>
  <c r="P50" i="31"/>
  <c r="B133" i="2" l="1"/>
  <c r="B139" i="8"/>
  <c r="O39" i="35"/>
  <c r="Q42" i="37"/>
  <c r="P48" i="34"/>
  <c r="P48" i="33"/>
  <c r="P51" i="32"/>
  <c r="P51" i="31"/>
  <c r="B134" i="2" l="1"/>
  <c r="B140" i="8"/>
  <c r="O40" i="35"/>
  <c r="Q43" i="37"/>
  <c r="P49" i="34"/>
  <c r="P49" i="33"/>
  <c r="P52" i="32"/>
  <c r="P52" i="31"/>
  <c r="B135" i="2" l="1"/>
  <c r="B141" i="8"/>
  <c r="O41" i="35"/>
  <c r="Q44" i="37"/>
  <c r="P50" i="34"/>
  <c r="P50" i="33"/>
  <c r="P53" i="32"/>
  <c r="P53" i="31"/>
  <c r="B136" i="2" l="1"/>
  <c r="B142" i="8"/>
  <c r="O42" i="35"/>
  <c r="Q45" i="37"/>
  <c r="P51" i="34"/>
  <c r="P51" i="33"/>
  <c r="P54" i="32"/>
  <c r="P54" i="31"/>
  <c r="B137" i="2" l="1"/>
  <c r="B143" i="8"/>
  <c r="O43" i="35"/>
  <c r="Q46" i="37"/>
  <c r="P52" i="34"/>
  <c r="P52" i="33"/>
  <c r="P55" i="32"/>
  <c r="P55" i="31"/>
  <c r="B138" i="2" l="1"/>
  <c r="B144" i="8"/>
  <c r="O44" i="35"/>
  <c r="Q47" i="37"/>
  <c r="P53" i="34"/>
  <c r="P53" i="33"/>
  <c r="P56" i="32"/>
  <c r="P56" i="31"/>
  <c r="B139" i="2" l="1"/>
  <c r="B145" i="8"/>
  <c r="O45" i="35"/>
  <c r="Q48" i="37"/>
  <c r="P54" i="34"/>
  <c r="P54" i="33"/>
  <c r="P57" i="32"/>
  <c r="P57" i="31"/>
  <c r="B140" i="2" l="1"/>
  <c r="B146" i="8"/>
  <c r="O46" i="35"/>
  <c r="Q49" i="37"/>
  <c r="P55" i="34"/>
  <c r="P55" i="33"/>
  <c r="P58" i="32"/>
  <c r="P58" i="31"/>
  <c r="B141" i="2" l="1"/>
  <c r="B147" i="8"/>
  <c r="O47" i="35"/>
  <c r="Q50" i="37"/>
  <c r="P56" i="34"/>
  <c r="P56" i="33"/>
  <c r="P59" i="32"/>
  <c r="P59" i="31"/>
  <c r="B142" i="2" l="1"/>
  <c r="B148" i="8"/>
  <c r="O48" i="35"/>
  <c r="Q51" i="37"/>
  <c r="P57" i="34"/>
  <c r="P57" i="33"/>
  <c r="P60" i="32"/>
  <c r="P60" i="31"/>
  <c r="B143" i="2" l="1"/>
  <c r="B149" i="8"/>
  <c r="O49" i="35"/>
  <c r="Q52" i="37"/>
  <c r="P58" i="34"/>
  <c r="P58" i="33"/>
  <c r="P61" i="32"/>
  <c r="P61" i="31"/>
  <c r="B144" i="2" l="1"/>
  <c r="B150" i="8"/>
  <c r="O50" i="35"/>
  <c r="Q53" i="37"/>
  <c r="P59" i="34"/>
  <c r="P59" i="33"/>
  <c r="P62" i="32"/>
  <c r="P62" i="31"/>
  <c r="B145" i="2" l="1"/>
  <c r="B151" i="8"/>
  <c r="O51" i="35"/>
  <c r="Q54" i="37"/>
  <c r="P60" i="34"/>
  <c r="P60" i="33"/>
  <c r="P63" i="32"/>
  <c r="P63" i="31"/>
  <c r="B146" i="2" l="1"/>
  <c r="B152" i="8"/>
  <c r="O52" i="35"/>
  <c r="Q55" i="37"/>
  <c r="P61" i="34"/>
  <c r="P61" i="33"/>
  <c r="P64" i="32"/>
  <c r="P64" i="31"/>
  <c r="B147" i="2" l="1"/>
  <c r="B153" i="8"/>
  <c r="O53" i="35"/>
  <c r="Q56" i="37"/>
  <c r="P62" i="34"/>
  <c r="P62" i="33"/>
  <c r="P65" i="32"/>
  <c r="P65" i="31"/>
  <c r="B148" i="2" l="1"/>
  <c r="B154" i="8"/>
  <c r="O54" i="35"/>
  <c r="Q57" i="37"/>
  <c r="P63" i="34"/>
  <c r="P63" i="33"/>
  <c r="P66" i="32"/>
  <c r="P66" i="31"/>
  <c r="B149" i="2" l="1"/>
  <c r="B155" i="8"/>
  <c r="O55" i="35"/>
  <c r="Q58" i="37"/>
  <c r="P64" i="34"/>
  <c r="P64" i="33"/>
  <c r="P67" i="32"/>
  <c r="P67" i="31"/>
  <c r="B150" i="2" l="1"/>
  <c r="B156" i="8"/>
  <c r="O56" i="35"/>
  <c r="Q59" i="37"/>
  <c r="P65" i="34"/>
  <c r="P65" i="33"/>
  <c r="P68" i="32"/>
  <c r="P68" i="31"/>
  <c r="B151" i="2" l="1"/>
  <c r="B157" i="8"/>
  <c r="O57" i="35"/>
  <c r="Q60" i="37"/>
  <c r="P66" i="34"/>
  <c r="P66" i="33"/>
  <c r="P69" i="32"/>
  <c r="P69" i="31"/>
  <c r="B152" i="2" l="1"/>
  <c r="B158" i="8"/>
  <c r="O58" i="35"/>
  <c r="Q61" i="37"/>
  <c r="P67" i="34"/>
  <c r="P67" i="33"/>
  <c r="P70" i="32"/>
  <c r="P70" i="31"/>
  <c r="B153" i="2" l="1"/>
  <c r="B159" i="8"/>
  <c r="O59" i="35"/>
  <c r="Q62" i="37"/>
  <c r="P68" i="34"/>
  <c r="P68" i="33"/>
  <c r="P71" i="32"/>
  <c r="P71" i="31"/>
  <c r="B154" i="2" l="1"/>
  <c r="B160" i="8"/>
  <c r="O60" i="35"/>
  <c r="Q63" i="37"/>
  <c r="P69" i="34"/>
  <c r="P69" i="33"/>
  <c r="P72" i="32"/>
  <c r="P72" i="31"/>
  <c r="B155" i="2" l="1"/>
  <c r="B161" i="8"/>
  <c r="O61" i="35"/>
  <c r="Q64" i="37"/>
  <c r="P70" i="34"/>
  <c r="P70" i="33"/>
  <c r="P73" i="32"/>
  <c r="P73" i="31"/>
  <c r="B156" i="2" l="1"/>
  <c r="B162" i="8"/>
  <c r="O62" i="35"/>
  <c r="Q65" i="37"/>
  <c r="P71" i="34"/>
  <c r="P71" i="33"/>
  <c r="P74" i="32"/>
  <c r="P74" i="31"/>
  <c r="B157" i="2" l="1"/>
  <c r="B163" i="8"/>
  <c r="O63" i="35"/>
  <c r="Q66" i="37"/>
  <c r="P72" i="34"/>
  <c r="P72" i="33"/>
  <c r="P75" i="32"/>
  <c r="P75" i="31"/>
  <c r="B158" i="2" l="1"/>
  <c r="B164" i="8"/>
  <c r="O64" i="35"/>
  <c r="Q67" i="37"/>
  <c r="P73" i="34"/>
  <c r="P73" i="33"/>
  <c r="P76" i="32"/>
  <c r="P76" i="31"/>
  <c r="B159" i="2" l="1"/>
  <c r="B165" i="8"/>
  <c r="O65" i="35"/>
  <c r="Q68" i="37"/>
  <c r="P74" i="34"/>
  <c r="P74" i="33"/>
  <c r="P77" i="32"/>
  <c r="P77" i="31"/>
  <c r="B160" i="2" l="1"/>
  <c r="B166" i="8"/>
  <c r="O66" i="35"/>
  <c r="Q69" i="37"/>
  <c r="P75" i="34"/>
  <c r="P75" i="33"/>
  <c r="P78" i="32"/>
  <c r="P78" i="31"/>
  <c r="B161" i="2" l="1"/>
  <c r="B167" i="8"/>
  <c r="O67" i="35"/>
  <c r="Q70" i="37"/>
  <c r="P76" i="34"/>
  <c r="P76" i="33"/>
  <c r="P79" i="32"/>
  <c r="P79" i="31"/>
  <c r="B162" i="2" l="1"/>
  <c r="B168" i="8"/>
  <c r="O68" i="35"/>
  <c r="Q71" i="37"/>
  <c r="P77" i="34"/>
  <c r="P77" i="33"/>
  <c r="P80" i="32"/>
  <c r="P80" i="31"/>
  <c r="B163" i="2" l="1"/>
  <c r="B169" i="8"/>
  <c r="O69" i="35"/>
  <c r="Q72" i="37"/>
  <c r="P78" i="34"/>
  <c r="P78" i="33"/>
  <c r="P81" i="32"/>
  <c r="P81" i="31"/>
  <c r="B164" i="2" l="1"/>
  <c r="B170" i="8"/>
  <c r="O70" i="35"/>
  <c r="Q73" i="37"/>
  <c r="P79" i="34"/>
  <c r="P79" i="33"/>
  <c r="P82" i="32"/>
  <c r="P82" i="31"/>
  <c r="B165" i="2" l="1"/>
  <c r="B171" i="8"/>
  <c r="O71" i="35"/>
  <c r="Q74" i="37"/>
  <c r="P80" i="34"/>
  <c r="P80" i="33"/>
  <c r="P83" i="32"/>
  <c r="P83" i="31"/>
  <c r="B166" i="2" l="1"/>
  <c r="B172" i="8"/>
  <c r="O72" i="35"/>
  <c r="Q75" i="37"/>
  <c r="P81" i="34"/>
  <c r="P81" i="33"/>
  <c r="P84" i="32"/>
  <c r="P84" i="31"/>
  <c r="B167" i="2" l="1"/>
  <c r="B173" i="8"/>
  <c r="O73" i="35"/>
  <c r="Q76" i="37"/>
  <c r="P82" i="34"/>
  <c r="P82" i="33"/>
  <c r="P85" i="32"/>
  <c r="P85" i="31"/>
  <c r="B168" i="2" l="1"/>
  <c r="B174" i="8"/>
  <c r="O74" i="35"/>
  <c r="Q77" i="37"/>
  <c r="P83" i="34"/>
  <c r="P83" i="33"/>
  <c r="P86" i="32"/>
  <c r="P86" i="31"/>
  <c r="B169" i="2" l="1"/>
  <c r="B175" i="8"/>
  <c r="O75" i="35"/>
  <c r="Q78" i="37"/>
  <c r="P84" i="34"/>
  <c r="P84" i="33"/>
  <c r="P87" i="32"/>
  <c r="P87" i="31"/>
  <c r="B170" i="2" l="1"/>
  <c r="B176" i="8"/>
  <c r="O76" i="35"/>
  <c r="Q79" i="37"/>
  <c r="P85" i="34"/>
  <c r="P85" i="33"/>
  <c r="P88" i="32"/>
  <c r="P88" i="31"/>
  <c r="B171" i="2" l="1"/>
  <c r="B177" i="8"/>
  <c r="O77" i="35"/>
  <c r="Q80" i="37"/>
  <c r="P86" i="34"/>
  <c r="P86" i="33"/>
  <c r="P89" i="32"/>
  <c r="P89" i="31"/>
  <c r="B172" i="2" l="1"/>
  <c r="B178" i="8"/>
  <c r="O78" i="35"/>
  <c r="Q81" i="37"/>
  <c r="P87" i="34"/>
  <c r="P87" i="33"/>
  <c r="P90" i="32"/>
  <c r="P90" i="31"/>
  <c r="B173" i="2" l="1"/>
  <c r="B179" i="8"/>
  <c r="O79" i="35"/>
  <c r="Q82" i="37"/>
  <c r="P88" i="34"/>
  <c r="P88" i="33"/>
  <c r="P91" i="32"/>
  <c r="P91" i="31"/>
  <c r="B174" i="2" l="1"/>
  <c r="B180" i="8"/>
  <c r="O80" i="35"/>
  <c r="Q83" i="37"/>
  <c r="P89" i="34"/>
  <c r="P89" i="33"/>
  <c r="P92" i="32"/>
  <c r="P92" i="31"/>
  <c r="B175" i="2" l="1"/>
  <c r="B181" i="8"/>
  <c r="O81" i="35"/>
  <c r="Q84" i="37"/>
  <c r="P90" i="34"/>
  <c r="P90" i="33"/>
  <c r="P93" i="32"/>
  <c r="P93" i="31"/>
  <c r="B176" i="2" l="1"/>
  <c r="B182" i="8"/>
  <c r="O82" i="35"/>
  <c r="Q85" i="37"/>
  <c r="P91" i="34"/>
  <c r="P91" i="33"/>
  <c r="P94" i="32"/>
  <c r="P94" i="31"/>
  <c r="B177" i="2" l="1"/>
  <c r="B183" i="8"/>
  <c r="O83" i="35"/>
  <c r="Q86" i="37"/>
  <c r="P92" i="34"/>
  <c r="P92" i="33"/>
  <c r="P95" i="32"/>
  <c r="P95" i="31"/>
  <c r="B178" i="2" l="1"/>
  <c r="B184" i="8"/>
  <c r="O84" i="35"/>
  <c r="Q87" i="37"/>
  <c r="P93" i="34"/>
  <c r="P93" i="33"/>
  <c r="P96" i="32"/>
  <c r="P96" i="31"/>
  <c r="B179" i="2" l="1"/>
  <c r="B185" i="8"/>
  <c r="O85" i="35"/>
  <c r="Q88" i="37"/>
  <c r="P94" i="34"/>
  <c r="P94" i="33"/>
  <c r="P97" i="32"/>
  <c r="P97" i="31"/>
  <c r="B180" i="2" l="1"/>
  <c r="B187" i="8" s="1"/>
  <c r="B186" i="8"/>
  <c r="O86" i="35"/>
  <c r="Q89" i="37"/>
  <c r="P95" i="34"/>
  <c r="P95" i="33"/>
  <c r="P98" i="32"/>
  <c r="P98" i="31"/>
  <c r="O87" i="35" l="1"/>
  <c r="Q90" i="37"/>
  <c r="P96" i="34"/>
  <c r="P96" i="33"/>
  <c r="P99" i="32"/>
  <c r="P99" i="31"/>
  <c r="O88" i="35" l="1"/>
  <c r="Q91" i="37"/>
  <c r="P97" i="34"/>
  <c r="P97" i="33"/>
  <c r="P100" i="32"/>
  <c r="P100" i="31"/>
  <c r="O89" i="35" l="1"/>
  <c r="Q92" i="37"/>
  <c r="P98" i="34"/>
  <c r="P98" i="33"/>
  <c r="P101" i="32"/>
  <c r="P101" i="31"/>
  <c r="O90" i="35" l="1"/>
  <c r="Q93" i="37"/>
  <c r="P99" i="34"/>
  <c r="P99" i="33"/>
  <c r="P102" i="32"/>
  <c r="P102" i="31"/>
  <c r="O91" i="35" l="1"/>
  <c r="Q94" i="37"/>
  <c r="P100" i="34"/>
  <c r="P100" i="33"/>
  <c r="P103" i="32"/>
  <c r="P103" i="31"/>
  <c r="O92" i="35" l="1"/>
  <c r="Q95" i="37"/>
  <c r="P101" i="34"/>
  <c r="P101" i="33"/>
  <c r="P104" i="32"/>
  <c r="P104" i="31"/>
  <c r="O93" i="35" l="1"/>
  <c r="Q96" i="37"/>
  <c r="P102" i="34"/>
  <c r="P102" i="33"/>
  <c r="P105" i="32"/>
  <c r="P105" i="31"/>
  <c r="O94" i="35" l="1"/>
  <c r="Q97" i="37"/>
  <c r="P103" i="34"/>
  <c r="P103" i="33"/>
  <c r="P106" i="32"/>
  <c r="P106" i="31"/>
  <c r="O95" i="35" l="1"/>
  <c r="Q98" i="37"/>
  <c r="P104" i="34"/>
  <c r="P104" i="33"/>
  <c r="P107" i="32"/>
  <c r="P107" i="31"/>
  <c r="O96" i="35" l="1"/>
  <c r="Q99" i="37"/>
  <c r="P105" i="34"/>
  <c r="P105" i="33"/>
  <c r="P108" i="32"/>
  <c r="P108" i="31"/>
  <c r="O97" i="35" l="1"/>
  <c r="Q100" i="37"/>
  <c r="P106" i="34"/>
  <c r="P106" i="33"/>
  <c r="P109" i="32"/>
  <c r="P109" i="31"/>
  <c r="O98" i="35" l="1"/>
  <c r="Q101" i="37"/>
  <c r="P107" i="34"/>
  <c r="P107" i="33"/>
  <c r="P110" i="32"/>
  <c r="P110" i="31"/>
  <c r="O99" i="35" l="1"/>
  <c r="Q102" i="37"/>
  <c r="P108" i="34"/>
  <c r="P108" i="33"/>
  <c r="P111" i="32"/>
  <c r="P111" i="31"/>
  <c r="O100" i="35" l="1"/>
  <c r="Q103" i="37"/>
  <c r="P109" i="34"/>
  <c r="P109" i="33"/>
  <c r="P112" i="32"/>
  <c r="P112" i="31"/>
  <c r="O101" i="35" l="1"/>
  <c r="Q104" i="37"/>
  <c r="P110" i="34"/>
  <c r="P110" i="33"/>
  <c r="P113" i="32"/>
  <c r="P113" i="31"/>
  <c r="O102" i="35" l="1"/>
  <c r="Q105" i="37"/>
  <c r="P111" i="34"/>
  <c r="P111" i="33"/>
  <c r="P114" i="32"/>
  <c r="P114" i="31"/>
  <c r="O103" i="35" l="1"/>
  <c r="Q106" i="37"/>
  <c r="P112" i="34"/>
  <c r="P112" i="33"/>
  <c r="P115" i="32"/>
  <c r="P115" i="31"/>
  <c r="O104" i="35" l="1"/>
  <c r="Q107" i="37"/>
  <c r="P113" i="34"/>
  <c r="P113" i="33"/>
  <c r="P116" i="32"/>
  <c r="P116" i="31"/>
  <c r="O105" i="35" l="1"/>
  <c r="Q108" i="37"/>
  <c r="P114" i="34"/>
  <c r="P114" i="33"/>
  <c r="P117" i="32"/>
  <c r="P117" i="31"/>
  <c r="O106" i="35" l="1"/>
  <c r="Q109" i="37"/>
  <c r="O107" i="35" l="1"/>
  <c r="Q110" i="37"/>
  <c r="O108" i="35" l="1"/>
  <c r="Q111" i="37"/>
  <c r="O109" i="35" l="1"/>
  <c r="Q112" i="37"/>
  <c r="O110" i="35" l="1"/>
  <c r="Q113" i="37"/>
  <c r="O111" i="35" l="1"/>
  <c r="Q114" i="37"/>
  <c r="O112" i="35" l="1"/>
  <c r="Q115" i="37"/>
  <c r="O113" i="35" l="1"/>
  <c r="Q116" i="37"/>
  <c r="O114" i="35" l="1"/>
  <c r="Q117" i="37"/>
  <c r="O115" i="35" l="1"/>
  <c r="Q118" i="37"/>
  <c r="O116" i="35" l="1"/>
  <c r="Q119" i="37"/>
  <c r="O117" i="35" l="1"/>
  <c r="Q120" i="37"/>
  <c r="O118" i="35" l="1"/>
  <c r="Q121" i="37"/>
  <c r="O119" i="35" l="1"/>
  <c r="Q122" i="37"/>
  <c r="O120" i="35" l="1"/>
  <c r="Q123" i="37"/>
  <c r="O121" i="35" l="1"/>
  <c r="Q124" i="37"/>
  <c r="O122" i="35" l="1"/>
  <c r="Q125" i="37"/>
  <c r="O123" i="35" l="1"/>
  <c r="Q126" i="37"/>
  <c r="O124" i="35" l="1"/>
  <c r="Q127" i="37"/>
  <c r="O125" i="35" l="1"/>
  <c r="Q128" i="37"/>
  <c r="O126" i="35" l="1"/>
  <c r="Q129" i="37"/>
  <c r="O127" i="35" l="1"/>
  <c r="Q130" i="37"/>
  <c r="O128" i="35" l="1"/>
  <c r="Q131" i="37"/>
  <c r="O129" i="35" l="1"/>
  <c r="Q132" i="37"/>
  <c r="O130" i="35" l="1"/>
  <c r="Q133" i="37"/>
  <c r="O131" i="35" l="1"/>
  <c r="Q134" i="37"/>
  <c r="O132" i="35" l="1"/>
  <c r="Q135" i="37"/>
  <c r="O133" i="35" l="1"/>
  <c r="Q136" i="37"/>
  <c r="O134" i="35" l="1"/>
  <c r="Q137" i="37"/>
  <c r="O135" i="35" l="1"/>
  <c r="Q138" i="37"/>
  <c r="O136" i="35" l="1"/>
  <c r="Q139" i="37"/>
  <c r="O137" i="35" l="1"/>
  <c r="Q140" i="37"/>
  <c r="O138" i="35" l="1"/>
  <c r="Q141" i="37"/>
  <c r="O139" i="35" l="1"/>
  <c r="Q142" i="37"/>
  <c r="O140" i="35" l="1"/>
  <c r="Q143" i="37"/>
  <c r="O141" i="35" l="1"/>
  <c r="Q144" i="37"/>
  <c r="O142" i="35" l="1"/>
  <c r="Q145" i="37"/>
  <c r="O143" i="35" l="1"/>
  <c r="Q146" i="37"/>
  <c r="O144" i="35" l="1"/>
  <c r="Q147" i="37"/>
  <c r="O145" i="35" l="1"/>
  <c r="Q148" i="37"/>
  <c r="O146" i="35" l="1"/>
  <c r="Q149" i="37"/>
  <c r="O147" i="35" l="1"/>
  <c r="Q150" i="37"/>
  <c r="O148" i="35" l="1"/>
  <c r="Q151" i="37"/>
  <c r="O149" i="35" l="1"/>
  <c r="Q152" i="37"/>
  <c r="O150" i="35" l="1"/>
  <c r="Q153" i="37"/>
  <c r="O151" i="35" l="1"/>
  <c r="Q154" i="37"/>
  <c r="O152" i="35" l="1"/>
  <c r="Q155" i="37"/>
  <c r="O153" i="35" l="1"/>
  <c r="Q156" i="37"/>
  <c r="O154" i="35" l="1"/>
  <c r="Q157" i="37"/>
  <c r="O155" i="35" l="1"/>
  <c r="Q158" i="37"/>
  <c r="O156" i="35" l="1"/>
  <c r="Q159" i="37"/>
  <c r="O157" i="35" l="1"/>
  <c r="Q160" i="37"/>
  <c r="O158" i="35" l="1"/>
  <c r="Q161" i="37"/>
  <c r="O159" i="35" l="1"/>
  <c r="Q162" i="37"/>
  <c r="O160" i="35" l="1"/>
  <c r="Q163" i="37"/>
  <c r="O161" i="35" l="1"/>
  <c r="Q164" i="37"/>
  <c r="O162" i="35" l="1"/>
  <c r="Q165" i="37"/>
  <c r="O163" i="35" l="1"/>
  <c r="Q166" i="37"/>
  <c r="O164" i="35" l="1"/>
  <c r="Q167" i="37"/>
  <c r="O165" i="35" l="1"/>
  <c r="Q168" i="37"/>
  <c r="O166" i="35" l="1"/>
  <c r="Q169" i="37"/>
  <c r="O167" i="35" l="1"/>
  <c r="Q170" i="37"/>
  <c r="O168" i="35" l="1"/>
  <c r="Q171" i="37"/>
  <c r="O169" i="35" l="1"/>
  <c r="Q172" i="37"/>
  <c r="O170" i="35" l="1"/>
  <c r="Q173" i="37"/>
  <c r="O171" i="35" l="1"/>
  <c r="Q174" i="37"/>
  <c r="O172" i="35" l="1"/>
  <c r="Q175" i="37"/>
  <c r="O173" i="35" l="1"/>
  <c r="Q176" i="37"/>
  <c r="O174" i="35" l="1"/>
  <c r="Q177" i="37"/>
  <c r="O175" i="35" l="1"/>
  <c r="Q178" i="37"/>
  <c r="O176" i="35" l="1"/>
  <c r="Q179" i="37"/>
  <c r="O177" i="35" l="1"/>
  <c r="Q180" i="37"/>
  <c r="O178" i="35" l="1"/>
  <c r="Q181" i="37"/>
  <c r="O179" i="35" l="1"/>
  <c r="Q182" i="37"/>
  <c r="O180" i="35" l="1"/>
  <c r="Q183" i="37"/>
  <c r="O181" i="35" l="1"/>
  <c r="Q184" i="37"/>
  <c r="O182" i="35" l="1"/>
  <c r="Q185" i="37"/>
  <c r="O183" i="35" l="1"/>
  <c r="Q186" i="37"/>
  <c r="O184" i="35" l="1"/>
  <c r="Q187" i="37"/>
  <c r="O185" i="35" l="1"/>
  <c r="Q188" i="37"/>
  <c r="O186" i="35" l="1"/>
  <c r="Q189" i="37"/>
  <c r="O187" i="35" l="1"/>
  <c r="Q190" i="37"/>
  <c r="O188" i="35" l="1"/>
  <c r="Q191" i="37"/>
  <c r="O189" i="35" l="1"/>
  <c r="Q192" i="37"/>
  <c r="O190" i="35" l="1"/>
  <c r="Q193" i="37"/>
  <c r="O191" i="35" l="1"/>
  <c r="Q194" i="37"/>
  <c r="O192" i="35" l="1"/>
  <c r="Q195" i="37"/>
  <c r="O193" i="35" l="1"/>
  <c r="Q196" i="37"/>
  <c r="O194" i="35" l="1"/>
  <c r="Q197" i="37"/>
  <c r="O195" i="35" l="1"/>
  <c r="Q198" i="37"/>
  <c r="O196" i="35" l="1"/>
  <c r="Q199" i="37"/>
  <c r="O197" i="35" l="1"/>
  <c r="Q200" i="37"/>
  <c r="O198" i="35" l="1"/>
  <c r="Q201" i="37"/>
  <c r="O199" i="35" l="1"/>
  <c r="Q202" i="37"/>
  <c r="O200" i="35" l="1"/>
  <c r="Q203" i="37"/>
  <c r="O201" i="35" l="1"/>
  <c r="Q204" i="37"/>
  <c r="O202" i="35" l="1"/>
  <c r="Q205" i="37"/>
  <c r="O203" i="35" l="1"/>
  <c r="Q206" i="37"/>
  <c r="O204" i="35" l="1"/>
  <c r="Q207" i="37"/>
  <c r="O205" i="35" l="1"/>
  <c r="Q208" i="37"/>
  <c r="O206" i="35" l="1"/>
  <c r="Q209" i="37"/>
  <c r="O207" i="35" l="1"/>
  <c r="Q210" i="37"/>
  <c r="O208" i="35" l="1"/>
  <c r="Q211" i="37"/>
  <c r="O209" i="35" l="1"/>
  <c r="Q212" i="37"/>
  <c r="O210" i="35" l="1"/>
  <c r="Q213" i="37"/>
  <c r="O211" i="35" l="1"/>
  <c r="Q214" i="37"/>
  <c r="O212" i="35" l="1"/>
  <c r="Q215" i="37"/>
  <c r="O213" i="35" l="1"/>
  <c r="Q216" i="37"/>
  <c r="O214" i="35" l="1"/>
  <c r="Q217" i="37"/>
  <c r="O215" i="35" l="1"/>
  <c r="Q218" i="37"/>
  <c r="O216" i="35" l="1"/>
  <c r="Q219" i="37"/>
  <c r="O217" i="35" l="1"/>
  <c r="Q220" i="37"/>
  <c r="O218" i="35" l="1"/>
  <c r="Q221" i="37"/>
  <c r="O219" i="35" l="1"/>
  <c r="Q222" i="37"/>
  <c r="O220" i="35" l="1"/>
  <c r="Q223" i="37"/>
  <c r="O221" i="35" l="1"/>
  <c r="Q224" i="37"/>
  <c r="O222" i="35" l="1"/>
  <c r="Q225" i="37"/>
  <c r="O223" i="35" l="1"/>
  <c r="Q226" i="37"/>
  <c r="O224" i="35" l="1"/>
  <c r="Q227" i="37"/>
  <c r="O225" i="35" l="1"/>
  <c r="Q228" i="37"/>
  <c r="O226" i="35" l="1"/>
  <c r="Q229" i="37"/>
  <c r="O227" i="35" l="1"/>
  <c r="Q230" i="37"/>
  <c r="O228" i="35" l="1"/>
  <c r="Q231" i="37"/>
  <c r="O229" i="35" l="1"/>
  <c r="Q232" i="37"/>
  <c r="O230" i="35" l="1"/>
  <c r="Q233" i="37"/>
  <c r="O231" i="35" l="1"/>
  <c r="Q234" i="37"/>
  <c r="O232" i="35" l="1"/>
  <c r="Q235" i="37"/>
  <c r="O233" i="35" l="1"/>
  <c r="Q236" i="37"/>
  <c r="O234" i="35" l="1"/>
  <c r="Q237" i="37"/>
  <c r="O235" i="35" l="1"/>
  <c r="Q238" i="37"/>
  <c r="O236" i="35" l="1"/>
  <c r="Q239" i="37"/>
  <c r="O237" i="35" l="1"/>
  <c r="Q240" i="37"/>
  <c r="O238" i="35" l="1"/>
  <c r="Q241" i="37"/>
  <c r="O239" i="35" l="1"/>
  <c r="Q242" i="37"/>
  <c r="O240" i="35" l="1"/>
  <c r="Q243" i="37"/>
  <c r="O241" i="35" l="1"/>
  <c r="Q244" i="37"/>
  <c r="O242" i="35" l="1"/>
  <c r="Q245" i="37"/>
  <c r="O243" i="35" l="1"/>
  <c r="Q246" i="37"/>
  <c r="O244" i="35" l="1"/>
  <c r="Q247" i="37"/>
  <c r="O245" i="35" l="1"/>
  <c r="Q248" i="37"/>
  <c r="O246" i="35" l="1"/>
  <c r="Q249" i="37"/>
  <c r="O247" i="35" l="1"/>
  <c r="Q250" i="37"/>
  <c r="O248" i="35" l="1"/>
  <c r="Q251" i="37"/>
  <c r="O249" i="35" l="1"/>
  <c r="Q252" i="37"/>
  <c r="O250" i="35" l="1"/>
  <c r="Q253" i="37"/>
  <c r="O251" i="35" l="1"/>
  <c r="Q254" i="37"/>
  <c r="O252" i="35" l="1"/>
  <c r="Q255" i="37"/>
  <c r="O253" i="35" l="1"/>
  <c r="Q256" i="37"/>
  <c r="O254" i="35" l="1"/>
  <c r="Q257" i="37"/>
  <c r="O255" i="35" l="1"/>
  <c r="Q258" i="37"/>
  <c r="O256" i="35" l="1"/>
  <c r="Q259" i="37"/>
  <c r="O257" i="35" l="1"/>
  <c r="Q260" i="37"/>
  <c r="O258" i="35" l="1"/>
  <c r="Q261" i="37"/>
  <c r="O259" i="35" l="1"/>
  <c r="Q262" i="37"/>
  <c r="O260" i="35" l="1"/>
  <c r="Q263" i="37"/>
  <c r="O261" i="35" l="1"/>
  <c r="Q264" i="37"/>
  <c r="O262" i="35" l="1"/>
  <c r="Q265" i="37"/>
  <c r="O263" i="35" l="1"/>
  <c r="Q266" i="37"/>
  <c r="O264" i="35" l="1"/>
  <c r="Q267" i="37"/>
  <c r="O265" i="35" l="1"/>
  <c r="Q268" i="37"/>
  <c r="O266" i="35" l="1"/>
  <c r="Q269" i="37"/>
  <c r="O267" i="35" l="1"/>
  <c r="Q270" i="37"/>
  <c r="O268" i="35" l="1"/>
  <c r="Q271" i="37"/>
  <c r="O269" i="35" l="1"/>
  <c r="Q272" i="37"/>
  <c r="O270" i="35" l="1"/>
  <c r="Q273" i="37"/>
  <c r="O271" i="35" l="1"/>
  <c r="Q274" i="37"/>
  <c r="O272" i="35" l="1"/>
  <c r="Q275" i="37"/>
  <c r="O273" i="35" l="1"/>
  <c r="Q276" i="37"/>
  <c r="O274" i="35" l="1"/>
  <c r="Q277" i="37"/>
  <c r="O275" i="35" l="1"/>
  <c r="Q278" i="37"/>
  <c r="O276" i="35" l="1"/>
  <c r="Q279" i="37"/>
  <c r="O277" i="35" l="1"/>
  <c r="Q280" i="37"/>
  <c r="O278" i="35" l="1"/>
  <c r="Q281" i="37"/>
  <c r="O279" i="35" l="1"/>
  <c r="Q282" i="37"/>
  <c r="O280" i="35" l="1"/>
  <c r="Q283" i="37"/>
  <c r="O281" i="35" l="1"/>
  <c r="Q284" i="37"/>
  <c r="O282" i="35" l="1"/>
  <c r="Q285" i="37"/>
  <c r="O283" i="35" l="1"/>
  <c r="Q286" i="37"/>
  <c r="O284" i="35" l="1"/>
  <c r="Q287" i="37"/>
  <c r="O285" i="35" l="1"/>
  <c r="Q288" i="37"/>
  <c r="O286" i="35" l="1"/>
  <c r="Q289" i="37"/>
  <c r="O287" i="35" l="1"/>
  <c r="Q290" i="37"/>
  <c r="O288" i="35" l="1"/>
  <c r="Q291" i="37"/>
  <c r="O289" i="35" l="1"/>
  <c r="Q292" i="37"/>
  <c r="O290" i="35" l="1"/>
  <c r="Q293" i="37"/>
  <c r="O291" i="35" l="1"/>
  <c r="Q294" i="37"/>
  <c r="O292" i="35" l="1"/>
  <c r="Q295" i="37"/>
  <c r="O293" i="35" l="1"/>
  <c r="Q296" i="37"/>
  <c r="O294" i="35" l="1"/>
  <c r="Q297" i="37"/>
  <c r="O295" i="35" l="1"/>
  <c r="Q298" i="37"/>
  <c r="O296" i="35" l="1"/>
  <c r="Q299" i="37"/>
  <c r="O297" i="35" l="1"/>
  <c r="Q300" i="37"/>
  <c r="O298" i="35" l="1"/>
  <c r="Q301" i="37"/>
  <c r="O299" i="35" l="1"/>
  <c r="Q302" i="37"/>
  <c r="O300" i="35" l="1"/>
  <c r="Q303" i="37"/>
  <c r="O301" i="35" l="1"/>
  <c r="Q304" i="37"/>
  <c r="O302" i="35" l="1"/>
  <c r="Q305" i="37"/>
  <c r="O303" i="35" l="1"/>
  <c r="Q306" i="37"/>
  <c r="O304" i="35" l="1"/>
  <c r="Q307" i="37"/>
  <c r="O305" i="35" l="1"/>
  <c r="Q308" i="37"/>
  <c r="O306" i="35" l="1"/>
  <c r="Q309" i="37"/>
  <c r="O307" i="35" l="1"/>
  <c r="Q310" i="37"/>
  <c r="O308" i="35" l="1"/>
  <c r="Q311" i="37"/>
  <c r="O309" i="35" l="1"/>
  <c r="Q312" i="37"/>
  <c r="O310" i="35" l="1"/>
  <c r="Q313" i="37"/>
  <c r="O311" i="35" l="1"/>
  <c r="Q314" i="37"/>
  <c r="O312" i="35" l="1"/>
  <c r="Q315" i="37"/>
  <c r="O313" i="35" l="1"/>
  <c r="Q316" i="37"/>
  <c r="O314" i="35" l="1"/>
  <c r="Q317" i="37"/>
  <c r="O315" i="35" l="1"/>
  <c r="Q318" i="37"/>
  <c r="O316" i="35" l="1"/>
  <c r="Q319" i="37"/>
  <c r="O317" i="35" l="1"/>
  <c r="Q320" i="37"/>
  <c r="O318" i="35" l="1"/>
  <c r="Q321" i="37"/>
  <c r="O319" i="35" l="1"/>
  <c r="Q322" i="37"/>
  <c r="O320" i="35" l="1"/>
  <c r="Q323" i="37"/>
  <c r="O321" i="35" l="1"/>
  <c r="Q324" i="37"/>
  <c r="O322" i="35" l="1"/>
  <c r="Q325" i="37"/>
  <c r="O323" i="35" l="1"/>
  <c r="Q326" i="37"/>
  <c r="O324" i="35" l="1"/>
  <c r="Q327" i="37"/>
  <c r="O325" i="35" l="1"/>
  <c r="Q328" i="37"/>
  <c r="O326" i="35" l="1"/>
  <c r="Q329" i="37"/>
  <c r="O327" i="35" l="1"/>
  <c r="Q330" i="37"/>
  <c r="O328" i="35" l="1"/>
  <c r="Q331" i="37"/>
  <c r="O329" i="35" l="1"/>
  <c r="Q332" i="37"/>
  <c r="O330" i="35" l="1"/>
  <c r="Q333" i="37"/>
  <c r="O331" i="35" l="1"/>
  <c r="Q334" i="37"/>
  <c r="O332" i="35" l="1"/>
  <c r="Q335" i="37"/>
  <c r="O333" i="35" l="1"/>
  <c r="Q336" i="37"/>
  <c r="O334" i="35" l="1"/>
  <c r="Q337" i="37"/>
  <c r="O335" i="35" l="1"/>
  <c r="Q338" i="37"/>
  <c r="O336" i="35" l="1"/>
  <c r="Q339" i="37"/>
  <c r="O337" i="35" l="1"/>
  <c r="Q340" i="37"/>
  <c r="O338" i="35" l="1"/>
  <c r="Q341" i="37"/>
  <c r="O339" i="35" l="1"/>
  <c r="Q342" i="37"/>
  <c r="O340" i="35" l="1"/>
  <c r="Q343" i="37"/>
  <c r="O341" i="35" l="1"/>
  <c r="Q344" i="37"/>
  <c r="O342" i="35" l="1"/>
  <c r="Q345" i="37"/>
  <c r="O343" i="35" l="1"/>
  <c r="Q346" i="37"/>
  <c r="O344" i="35" l="1"/>
  <c r="Q347" i="37"/>
  <c r="O345" i="35" l="1"/>
  <c r="Q348" i="37"/>
  <c r="O346" i="35" l="1"/>
  <c r="Q349" i="37"/>
  <c r="O347" i="35" l="1"/>
  <c r="Q350" i="37"/>
  <c r="O348" i="35" l="1"/>
  <c r="Q351" i="37"/>
  <c r="O349" i="35" l="1"/>
  <c r="Q352" i="37"/>
  <c r="O350" i="35" l="1"/>
  <c r="Q353" i="37"/>
  <c r="O351" i="35" l="1"/>
  <c r="Q354" i="37"/>
  <c r="O352" i="35" l="1"/>
  <c r="Q355" i="37"/>
  <c r="O353" i="35" l="1"/>
  <c r="Q356" i="37"/>
  <c r="O354" i="35" l="1"/>
  <c r="Q357" i="37"/>
  <c r="O355" i="35" l="1"/>
  <c r="Q358" i="37"/>
  <c r="O356" i="35" l="1"/>
  <c r="Q359" i="37"/>
  <c r="O357" i="35" l="1"/>
  <c r="Q360" i="37"/>
  <c r="O358" i="35" l="1"/>
  <c r="Q361" i="37"/>
  <c r="O359" i="35" l="1"/>
  <c r="Q362" i="37"/>
  <c r="O360" i="35" l="1"/>
  <c r="Q363" i="37"/>
  <c r="O361" i="35" l="1"/>
  <c r="Q364" i="37"/>
  <c r="O362" i="35" l="1"/>
  <c r="Q365" i="37"/>
  <c r="O363" i="35" l="1"/>
  <c r="Q366" i="37"/>
  <c r="O364" i="35" l="1"/>
  <c r="Q367" i="37"/>
  <c r="O365" i="35" l="1"/>
  <c r="Q368" i="37"/>
  <c r="O366" i="35" l="1"/>
  <c r="Q369" i="37"/>
  <c r="O367" i="35" l="1"/>
  <c r="Q370" i="37"/>
  <c r="O368" i="35" l="1"/>
  <c r="Q371" i="37"/>
  <c r="O369" i="35" l="1"/>
  <c r="Q372" i="37"/>
  <c r="O370" i="35" l="1"/>
  <c r="Q373" i="37"/>
  <c r="O371" i="35" l="1"/>
  <c r="Q374" i="37"/>
  <c r="O372" i="35" l="1"/>
  <c r="Q375" i="37"/>
  <c r="O373" i="35" l="1"/>
  <c r="Q376" i="37"/>
  <c r="O374" i="35" l="1"/>
  <c r="Q377" i="37"/>
  <c r="O375" i="35" l="1"/>
  <c r="Q378" i="37"/>
  <c r="O376" i="35" l="1"/>
  <c r="Q379" i="37"/>
  <c r="O377" i="35" l="1"/>
  <c r="Q380" i="37"/>
  <c r="O378" i="35" l="1"/>
  <c r="Q381" i="37"/>
  <c r="O379" i="35" l="1"/>
  <c r="Q382" i="37"/>
  <c r="O380" i="35" l="1"/>
  <c r="Q383" i="37"/>
  <c r="O381" i="35" l="1"/>
  <c r="Q384" i="37"/>
  <c r="O382" i="35" l="1"/>
  <c r="Q385" i="37"/>
  <c r="O383" i="35" l="1"/>
  <c r="Q386" i="37"/>
  <c r="O384" i="35" l="1"/>
  <c r="Q387" i="37"/>
  <c r="O385" i="35" l="1"/>
  <c r="Q388" i="37"/>
  <c r="O386" i="35" l="1"/>
  <c r="Q389" i="37"/>
  <c r="O387" i="35" l="1"/>
  <c r="Q390" i="37"/>
  <c r="O388" i="35" l="1"/>
  <c r="Q391" i="37"/>
  <c r="O389" i="35" l="1"/>
  <c r="Q392" i="37"/>
  <c r="O390" i="35" l="1"/>
  <c r="Q393" i="37"/>
  <c r="O391" i="35" l="1"/>
  <c r="Q394" i="37"/>
  <c r="O392" i="35" l="1"/>
  <c r="Q395" i="37"/>
  <c r="O393" i="35" l="1"/>
  <c r="Q396" i="37"/>
  <c r="O394" i="35" l="1"/>
  <c r="Q397" i="37"/>
  <c r="O395" i="35" l="1"/>
  <c r="Q398" i="37"/>
  <c r="O396" i="35" l="1"/>
  <c r="Q399" i="37"/>
  <c r="O397" i="35" l="1"/>
  <c r="Q400" i="37"/>
  <c r="O398" i="35" l="1"/>
  <c r="Q401" i="37"/>
  <c r="O399" i="35" l="1"/>
  <c r="Q402" i="37"/>
  <c r="O400" i="35" l="1"/>
  <c r="Q403" i="37"/>
  <c r="O401" i="35" l="1"/>
  <c r="Q404" i="37"/>
  <c r="O402" i="35" l="1"/>
  <c r="Q405" i="37"/>
  <c r="O403" i="35" l="1"/>
  <c r="Q406" i="37"/>
  <c r="O404" i="35" l="1"/>
  <c r="Q407" i="37"/>
  <c r="O405" i="35" l="1"/>
  <c r="Q408" i="37"/>
  <c r="O406" i="35" l="1"/>
  <c r="Q409" i="37"/>
  <c r="O407" i="35" l="1"/>
  <c r="Q410" i="37"/>
  <c r="O408" i="35" l="1"/>
  <c r="Q411" i="37"/>
  <c r="O409" i="35" l="1"/>
  <c r="Q412" i="37"/>
  <c r="O410" i="35" l="1"/>
  <c r="Q413" i="37"/>
  <c r="O411" i="35" l="1"/>
  <c r="Q414" i="37"/>
  <c r="O412" i="35" l="1"/>
  <c r="Q415" i="37"/>
  <c r="O413" i="35" l="1"/>
  <c r="Q416" i="37"/>
  <c r="O414" i="35" l="1"/>
  <c r="Q417" i="37"/>
  <c r="O415" i="35" l="1"/>
  <c r="Q418" i="37"/>
  <c r="O416" i="35" l="1"/>
  <c r="Q419" i="37"/>
  <c r="O417" i="35" l="1"/>
  <c r="Q420" i="37"/>
  <c r="O418" i="35" l="1"/>
  <c r="Q421" i="37"/>
  <c r="O419" i="35" l="1"/>
  <c r="Q422" i="37"/>
  <c r="O420" i="35" l="1"/>
  <c r="Q423" i="37"/>
  <c r="O421" i="35" l="1"/>
  <c r="Q424" i="37"/>
  <c r="O422" i="35" l="1"/>
  <c r="Q425" i="37"/>
  <c r="O423" i="35" l="1"/>
  <c r="Q426" i="37"/>
  <c r="O424" i="35" l="1"/>
  <c r="Q427" i="37"/>
  <c r="O425" i="35" l="1"/>
  <c r="Q428" i="37"/>
  <c r="O426" i="35" l="1"/>
  <c r="Q429" i="37"/>
  <c r="O427" i="35" l="1"/>
  <c r="Q430" i="37"/>
  <c r="O428" i="35" l="1"/>
  <c r="Q431" i="37"/>
  <c r="O429" i="35" l="1"/>
  <c r="Q432" i="37"/>
  <c r="O430" i="35" l="1"/>
  <c r="Q433" i="37"/>
  <c r="O431" i="35" l="1"/>
  <c r="Q434" i="37"/>
  <c r="O432" i="35" l="1"/>
  <c r="Q435" i="37"/>
  <c r="O433" i="35" l="1"/>
  <c r="Q436" i="37"/>
  <c r="O434" i="35" l="1"/>
  <c r="Q437" i="37"/>
  <c r="O435" i="35" l="1"/>
  <c r="Q438" i="37"/>
  <c r="O436" i="35" l="1"/>
  <c r="Q439" i="37"/>
  <c r="O437" i="35" l="1"/>
  <c r="Q440" i="37"/>
  <c r="O438" i="35" l="1"/>
  <c r="Q441" i="37"/>
  <c r="O439" i="35" l="1"/>
  <c r="Q442" i="37"/>
  <c r="O440" i="35" l="1"/>
  <c r="Q443" i="37"/>
  <c r="O441" i="35" l="1"/>
  <c r="Q444" i="37"/>
  <c r="O442" i="35" l="1"/>
  <c r="Q445" i="37"/>
  <c r="O443" i="35" l="1"/>
  <c r="Q446" i="37"/>
  <c r="O444" i="35" l="1"/>
  <c r="Q447" i="37"/>
  <c r="O445" i="35" l="1"/>
  <c r="Q448" i="37"/>
  <c r="O446" i="35" l="1"/>
  <c r="Q449" i="37"/>
  <c r="O447" i="35" l="1"/>
  <c r="Q450" i="37"/>
  <c r="O448" i="35" l="1"/>
  <c r="Q451" i="37"/>
  <c r="O449" i="35" l="1"/>
  <c r="Q452" i="37"/>
  <c r="O450" i="35" l="1"/>
  <c r="Q453" i="37"/>
  <c r="O451" i="35" l="1"/>
  <c r="Q454" i="37"/>
  <c r="O452" i="35" l="1"/>
  <c r="Q455" i="37"/>
  <c r="O453" i="35" l="1"/>
  <c r="Q456" i="37"/>
  <c r="O454" i="35" l="1"/>
  <c r="Q457" i="37"/>
  <c r="O455" i="35" l="1"/>
  <c r="Q458" i="37"/>
  <c r="O456" i="35" l="1"/>
  <c r="Q459" i="37"/>
  <c r="O457" i="35" l="1"/>
  <c r="Q460" i="37"/>
  <c r="O458" i="35" l="1"/>
  <c r="Q461" i="37"/>
  <c r="O459" i="35" l="1"/>
  <c r="Q462" i="37"/>
  <c r="O460" i="35" l="1"/>
  <c r="Q463" i="37"/>
  <c r="O461" i="35" l="1"/>
  <c r="Q464" i="37"/>
  <c r="O462" i="35" l="1"/>
  <c r="Q465" i="37"/>
  <c r="O463" i="35" l="1"/>
  <c r="Q466" i="37"/>
  <c r="O464" i="35" l="1"/>
  <c r="Q467" i="37"/>
  <c r="O465" i="35" l="1"/>
  <c r="Q468" i="37"/>
  <c r="O466" i="35" l="1"/>
  <c r="Q469" i="37"/>
  <c r="O467" i="35" l="1"/>
  <c r="Q470" i="37"/>
  <c r="O468" i="35" l="1"/>
  <c r="Q471" i="37"/>
  <c r="O469" i="35" l="1"/>
  <c r="Q472" i="37"/>
  <c r="O470" i="35" l="1"/>
  <c r="Q473" i="37"/>
  <c r="O471" i="35" l="1"/>
  <c r="Q474" i="37"/>
  <c r="O472" i="35" l="1"/>
  <c r="Q475" i="37"/>
  <c r="O473" i="35" l="1"/>
  <c r="Q476" i="37"/>
  <c r="O474" i="35" l="1"/>
  <c r="Q477" i="37"/>
  <c r="O475" i="35" l="1"/>
  <c r="Q478" i="37"/>
  <c r="O476" i="35" l="1"/>
  <c r="Q479" i="37"/>
  <c r="O477" i="35" l="1"/>
  <c r="Q480" i="37"/>
  <c r="O478" i="35" l="1"/>
  <c r="Q481" i="37"/>
  <c r="O479" i="35" l="1"/>
  <c r="Q482" i="37"/>
  <c r="O480" i="35" l="1"/>
  <c r="Q483" i="37"/>
  <c r="O481" i="35" l="1"/>
  <c r="Q484" i="37"/>
  <c r="O482" i="35" l="1"/>
  <c r="Q485" i="37"/>
  <c r="O483" i="35" l="1"/>
  <c r="Q486" i="37"/>
  <c r="O484" i="35" l="1"/>
  <c r="Q487" i="37"/>
  <c r="O485" i="35" l="1"/>
  <c r="Q488" i="37"/>
  <c r="O486" i="35" l="1"/>
  <c r="Q489" i="37"/>
  <c r="O487" i="35" l="1"/>
  <c r="Q490" i="37"/>
  <c r="O488" i="35" l="1"/>
  <c r="Q491" i="37"/>
  <c r="O489" i="35" l="1"/>
  <c r="Q492" i="37"/>
  <c r="O490" i="35" l="1"/>
  <c r="Q493" i="37"/>
  <c r="O491" i="35" l="1"/>
  <c r="Q494" i="37"/>
  <c r="O492" i="35" l="1"/>
  <c r="Q495" i="37"/>
  <c r="O493" i="35" l="1"/>
  <c r="Q496" i="37"/>
  <c r="O494" i="35" l="1"/>
  <c r="Q497" i="37"/>
  <c r="O495" i="35" l="1"/>
  <c r="Q498" i="37"/>
  <c r="O496" i="35" l="1"/>
  <c r="Q499" i="37"/>
  <c r="D100" i="8"/>
  <c r="E100" i="8" s="1"/>
  <c r="D99" i="8"/>
  <c r="E99" i="8" s="1"/>
  <c r="D98" i="8"/>
  <c r="E98" i="8" s="1"/>
  <c r="D97" i="8"/>
  <c r="E97" i="8" s="1"/>
  <c r="D96" i="8"/>
  <c r="E96" i="8" s="1"/>
  <c r="D95" i="8"/>
  <c r="E95" i="8" s="1"/>
  <c r="D94" i="8"/>
  <c r="E94" i="8" s="1"/>
  <c r="D93" i="8"/>
  <c r="E93" i="8" s="1"/>
  <c r="D92" i="8"/>
  <c r="E92" i="8" s="1"/>
  <c r="D91" i="8"/>
  <c r="E91" i="8" s="1"/>
  <c r="D90" i="8"/>
  <c r="E90" i="8" s="1"/>
  <c r="D89" i="8"/>
  <c r="E89" i="8" s="1"/>
  <c r="D88" i="8"/>
  <c r="E88" i="8" s="1"/>
  <c r="D87" i="8"/>
  <c r="E87" i="8" s="1"/>
  <c r="D86" i="8"/>
  <c r="E86" i="8" s="1"/>
  <c r="D85" i="8"/>
  <c r="E85" i="8" s="1"/>
  <c r="D84" i="8"/>
  <c r="E84" i="8" s="1"/>
  <c r="D83" i="8"/>
  <c r="E83" i="8" s="1"/>
  <c r="D82" i="8"/>
  <c r="E82" i="8" s="1"/>
  <c r="D81" i="8"/>
  <c r="E81" i="8" s="1"/>
  <c r="D80" i="8"/>
  <c r="E80" i="8" s="1"/>
  <c r="D79" i="8"/>
  <c r="E79" i="8" s="1"/>
  <c r="D78" i="8"/>
  <c r="E78" i="8" s="1"/>
  <c r="D77" i="8"/>
  <c r="E77" i="8" s="1"/>
  <c r="D76" i="8"/>
  <c r="E76" i="8" s="1"/>
  <c r="D75" i="8"/>
  <c r="E75" i="8" s="1"/>
  <c r="D74" i="8"/>
  <c r="E74" i="8" s="1"/>
  <c r="D73" i="8"/>
  <c r="E73" i="8" s="1"/>
  <c r="D72" i="8"/>
  <c r="E72" i="8" s="1"/>
  <c r="D71" i="8"/>
  <c r="E71" i="8" s="1"/>
  <c r="D70" i="8"/>
  <c r="E70" i="8" s="1"/>
  <c r="D69" i="8"/>
  <c r="E69" i="8" s="1"/>
  <c r="D68" i="8"/>
  <c r="E68" i="8" s="1"/>
  <c r="D67" i="8"/>
  <c r="E67" i="8" s="1"/>
  <c r="D66" i="8"/>
  <c r="E66" i="8" s="1"/>
  <c r="D65" i="8"/>
  <c r="E65" i="8" s="1"/>
  <c r="D64" i="8"/>
  <c r="E64" i="8" s="1"/>
  <c r="D63" i="8"/>
  <c r="E63" i="8" s="1"/>
  <c r="D62" i="8"/>
  <c r="E62" i="8" s="1"/>
  <c r="D61" i="8"/>
  <c r="E61" i="8" s="1"/>
  <c r="D60" i="8"/>
  <c r="E60" i="8" s="1"/>
  <c r="D59" i="8"/>
  <c r="E59" i="8" s="1"/>
  <c r="D58" i="8"/>
  <c r="E58" i="8" s="1"/>
  <c r="D57" i="8"/>
  <c r="E57" i="8" s="1"/>
  <c r="D56" i="8"/>
  <c r="E56" i="8" s="1"/>
  <c r="D55" i="8"/>
  <c r="E55" i="8" s="1"/>
  <c r="D54" i="8"/>
  <c r="E54" i="8" s="1"/>
  <c r="D53" i="8"/>
  <c r="E53" i="8" s="1"/>
  <c r="D52" i="8"/>
  <c r="E52" i="8" s="1"/>
  <c r="D51" i="8"/>
  <c r="E51" i="8" s="1"/>
  <c r="D50" i="8"/>
  <c r="E50" i="8" s="1"/>
  <c r="D49" i="8"/>
  <c r="E49" i="8" s="1"/>
  <c r="D48" i="8"/>
  <c r="E48" i="8" s="1"/>
  <c r="D47" i="8"/>
  <c r="E47" i="8" s="1"/>
  <c r="D46" i="8"/>
  <c r="E46" i="8" s="1"/>
  <c r="D45" i="8"/>
  <c r="E45" i="8" s="1"/>
  <c r="D44" i="8"/>
  <c r="E44" i="8" s="1"/>
  <c r="D43" i="8"/>
  <c r="E43" i="8" s="1"/>
  <c r="D42" i="8"/>
  <c r="E42" i="8" s="1"/>
  <c r="D41" i="8"/>
  <c r="E41" i="8" s="1"/>
  <c r="D40" i="8"/>
  <c r="E40" i="8" s="1"/>
  <c r="D39" i="8"/>
  <c r="E39" i="8" s="1"/>
  <c r="D38" i="8"/>
  <c r="E38" i="8" s="1"/>
  <c r="D37" i="8"/>
  <c r="E37" i="8" s="1"/>
  <c r="D36" i="8"/>
  <c r="E36" i="8" s="1"/>
  <c r="D35" i="8"/>
  <c r="E35" i="8" s="1"/>
  <c r="D34" i="8"/>
  <c r="E34" i="8" s="1"/>
  <c r="D33" i="8"/>
  <c r="E33" i="8" s="1"/>
  <c r="D32" i="8"/>
  <c r="E32" i="8" s="1"/>
  <c r="D31" i="8"/>
  <c r="E31" i="8" s="1"/>
  <c r="D30" i="8"/>
  <c r="E30" i="8" s="1"/>
  <c r="D29" i="8"/>
  <c r="E29" i="8" s="1"/>
  <c r="D28" i="8"/>
  <c r="E28" i="8" s="1"/>
  <c r="D27" i="8"/>
  <c r="E27" i="8" s="1"/>
  <c r="D26" i="8"/>
  <c r="E26" i="8" s="1"/>
  <c r="D25" i="8"/>
  <c r="E25" i="8" s="1"/>
  <c r="D24" i="8"/>
  <c r="E24" i="8" s="1"/>
  <c r="D23" i="8"/>
  <c r="E23" i="8" s="1"/>
  <c r="D22" i="8"/>
  <c r="E22" i="8" s="1"/>
  <c r="D21" i="8"/>
  <c r="E21" i="8" s="1"/>
  <c r="D20" i="8"/>
  <c r="E20" i="8" s="1"/>
  <c r="D19" i="8"/>
  <c r="E19" i="8" s="1"/>
  <c r="D18" i="8"/>
  <c r="E18" i="8" s="1"/>
  <c r="D17" i="8"/>
  <c r="E17" i="8" s="1"/>
  <c r="N88" i="35"/>
  <c r="N86" i="35"/>
  <c r="N85" i="35"/>
  <c r="N84" i="35"/>
  <c r="N75" i="35"/>
  <c r="N74" i="35"/>
  <c r="N72" i="35"/>
  <c r="N70" i="35"/>
  <c r="N69" i="35"/>
  <c r="N67" i="35"/>
  <c r="N66" i="35"/>
  <c r="N65" i="35"/>
  <c r="N63" i="35"/>
  <c r="N59" i="35"/>
  <c r="N58" i="35"/>
  <c r="N57" i="35"/>
  <c r="N56" i="35"/>
  <c r="N55" i="35"/>
  <c r="N54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20" i="35"/>
  <c r="N19" i="35"/>
  <c r="N18" i="35"/>
  <c r="N17" i="35"/>
  <c r="N16" i="35"/>
  <c r="N15" i="35"/>
  <c r="N13" i="35"/>
  <c r="N12" i="35"/>
  <c r="N11" i="35"/>
  <c r="N10" i="35"/>
  <c r="N9" i="35"/>
  <c r="N8" i="35"/>
  <c r="N7" i="35"/>
  <c r="M14" i="35" l="1"/>
  <c r="N14" i="35"/>
  <c r="O497" i="35"/>
  <c r="M15" i="35"/>
  <c r="M27" i="35"/>
  <c r="M39" i="35"/>
  <c r="M51" i="35"/>
  <c r="M63" i="35"/>
  <c r="M75" i="35"/>
  <c r="M79" i="35"/>
  <c r="M83" i="35"/>
  <c r="M87" i="35"/>
  <c r="M7" i="35"/>
  <c r="M19" i="35"/>
  <c r="M31" i="35"/>
  <c r="M43" i="35"/>
  <c r="M55" i="35"/>
  <c r="M67" i="35"/>
  <c r="M8" i="35"/>
  <c r="M12" i="35"/>
  <c r="M16" i="35"/>
  <c r="M20" i="35"/>
  <c r="M24" i="35"/>
  <c r="M28" i="35"/>
  <c r="M32" i="35"/>
  <c r="M36" i="35"/>
  <c r="M40" i="35"/>
  <c r="M44" i="35"/>
  <c r="M48" i="35"/>
  <c r="M52" i="35"/>
  <c r="M56" i="35"/>
  <c r="M60" i="35"/>
  <c r="M64" i="35"/>
  <c r="M68" i="35"/>
  <c r="M72" i="35"/>
  <c r="M76" i="35"/>
  <c r="M80" i="35"/>
  <c r="M84" i="35"/>
  <c r="M88" i="35"/>
  <c r="M11" i="35"/>
  <c r="M23" i="35"/>
  <c r="M35" i="35"/>
  <c r="M47" i="35"/>
  <c r="M59" i="35"/>
  <c r="M71" i="35"/>
  <c r="M9" i="35"/>
  <c r="M13" i="35"/>
  <c r="M17" i="35"/>
  <c r="M21" i="35"/>
  <c r="M25" i="35"/>
  <c r="M29" i="35"/>
  <c r="M33" i="35"/>
  <c r="M37" i="35"/>
  <c r="M41" i="35"/>
  <c r="M45" i="35"/>
  <c r="M49" i="35"/>
  <c r="M53" i="35"/>
  <c r="M57" i="35"/>
  <c r="M61" i="35"/>
  <c r="M65" i="35"/>
  <c r="M69" i="35"/>
  <c r="M73" i="35"/>
  <c r="M77" i="35"/>
  <c r="M81" i="35"/>
  <c r="M85" i="35"/>
  <c r="M89" i="35"/>
  <c r="M10" i="35"/>
  <c r="M18" i="35"/>
  <c r="M22" i="35"/>
  <c r="M26" i="35"/>
  <c r="M30" i="35"/>
  <c r="M34" i="35"/>
  <c r="M38" i="35"/>
  <c r="M42" i="35"/>
  <c r="M46" i="35"/>
  <c r="M50" i="35"/>
  <c r="M54" i="35"/>
  <c r="M58" i="35"/>
  <c r="M62" i="35"/>
  <c r="M66" i="35"/>
  <c r="M70" i="35"/>
  <c r="M74" i="35"/>
  <c r="M78" i="35"/>
  <c r="M82" i="35"/>
  <c r="M86" i="35"/>
  <c r="M6" i="35"/>
  <c r="E18" i="35"/>
  <c r="J18" i="35"/>
  <c r="I18" i="35"/>
  <c r="E9" i="35"/>
  <c r="I9" i="35"/>
  <c r="J9" i="35"/>
  <c r="E13" i="35"/>
  <c r="J13" i="35"/>
  <c r="I13" i="35"/>
  <c r="E17" i="35"/>
  <c r="J17" i="35"/>
  <c r="I17" i="35"/>
  <c r="J21" i="35"/>
  <c r="I21" i="35"/>
  <c r="J25" i="35"/>
  <c r="I25" i="35"/>
  <c r="J29" i="35"/>
  <c r="I29" i="35"/>
  <c r="J33" i="35"/>
  <c r="I33" i="35"/>
  <c r="E37" i="35"/>
  <c r="J37" i="35"/>
  <c r="I37" i="35"/>
  <c r="E41" i="35"/>
  <c r="J41" i="35"/>
  <c r="I41" i="35"/>
  <c r="J45" i="35"/>
  <c r="I45" i="35"/>
  <c r="J49" i="35"/>
  <c r="I49" i="35"/>
  <c r="J53" i="35"/>
  <c r="I53" i="35"/>
  <c r="J57" i="35"/>
  <c r="I57" i="35"/>
  <c r="J61" i="35"/>
  <c r="I61" i="35"/>
  <c r="J64" i="35"/>
  <c r="I64" i="35"/>
  <c r="J68" i="35"/>
  <c r="I68" i="35"/>
  <c r="E72" i="35"/>
  <c r="J72" i="35"/>
  <c r="I72" i="35"/>
  <c r="J76" i="35"/>
  <c r="I76" i="35"/>
  <c r="J80" i="35"/>
  <c r="I80" i="35"/>
  <c r="J84" i="35"/>
  <c r="I84" i="35"/>
  <c r="J88" i="35"/>
  <c r="I88" i="35"/>
  <c r="J14" i="35"/>
  <c r="I14" i="35"/>
  <c r="J26" i="35"/>
  <c r="I26" i="35"/>
  <c r="J30" i="35"/>
  <c r="I30" i="35"/>
  <c r="E34" i="35"/>
  <c r="J34" i="35"/>
  <c r="I34" i="35"/>
  <c r="J38" i="35"/>
  <c r="I38" i="35"/>
  <c r="J42" i="35"/>
  <c r="I42" i="35"/>
  <c r="J46" i="35"/>
  <c r="I46" i="35"/>
  <c r="J50" i="35"/>
  <c r="I50" i="35"/>
  <c r="J54" i="35"/>
  <c r="I54" i="35"/>
  <c r="E58" i="35"/>
  <c r="J58" i="35"/>
  <c r="I58" i="35"/>
  <c r="E65" i="35"/>
  <c r="J65" i="35"/>
  <c r="I65" i="35"/>
  <c r="J69" i="35"/>
  <c r="I69" i="35"/>
  <c r="J73" i="35"/>
  <c r="I73" i="35"/>
  <c r="J77" i="35"/>
  <c r="I77" i="35"/>
  <c r="J81" i="35"/>
  <c r="I81" i="35"/>
  <c r="J85" i="35"/>
  <c r="I85" i="35"/>
  <c r="J89" i="35"/>
  <c r="I89" i="35"/>
  <c r="E10" i="35"/>
  <c r="J10" i="35"/>
  <c r="I10" i="35"/>
  <c r="I7" i="35"/>
  <c r="J7" i="35"/>
  <c r="E11" i="35"/>
  <c r="J11" i="35"/>
  <c r="I11" i="35"/>
  <c r="J15" i="35"/>
  <c r="I15" i="35"/>
  <c r="E19" i="35"/>
  <c r="J19" i="35"/>
  <c r="I19" i="35"/>
  <c r="J23" i="35"/>
  <c r="I23" i="35"/>
  <c r="J27" i="35"/>
  <c r="I27" i="35"/>
  <c r="J31" i="35"/>
  <c r="I31" i="35"/>
  <c r="E35" i="35"/>
  <c r="J35" i="35"/>
  <c r="I35" i="35"/>
  <c r="E39" i="35"/>
  <c r="J39" i="35"/>
  <c r="I39" i="35"/>
  <c r="J43" i="35"/>
  <c r="I43" i="35"/>
  <c r="J47" i="35"/>
  <c r="I47" i="35"/>
  <c r="J51" i="35"/>
  <c r="I51" i="35"/>
  <c r="E55" i="35"/>
  <c r="J55" i="35"/>
  <c r="I55" i="35"/>
  <c r="J59" i="35"/>
  <c r="I59" i="35"/>
  <c r="J62" i="35"/>
  <c r="I62" i="35"/>
  <c r="J66" i="35"/>
  <c r="I66" i="35"/>
  <c r="J70" i="35"/>
  <c r="I70" i="35"/>
  <c r="J74" i="35"/>
  <c r="I74" i="35"/>
  <c r="J78" i="35"/>
  <c r="I78" i="35"/>
  <c r="J82" i="35"/>
  <c r="I82" i="35"/>
  <c r="J86" i="35"/>
  <c r="I86" i="35"/>
  <c r="I6" i="35"/>
  <c r="J22" i="35"/>
  <c r="I22" i="35"/>
  <c r="J8" i="35"/>
  <c r="I8" i="35"/>
  <c r="J12" i="35"/>
  <c r="I12" i="35"/>
  <c r="J16" i="35"/>
  <c r="I16" i="35"/>
  <c r="J20" i="35"/>
  <c r="I20" i="35"/>
  <c r="J24" i="35"/>
  <c r="I24" i="35"/>
  <c r="J28" i="35"/>
  <c r="I28" i="35"/>
  <c r="E32" i="35"/>
  <c r="J32" i="35"/>
  <c r="I32" i="35"/>
  <c r="J36" i="35"/>
  <c r="I36" i="35"/>
  <c r="E40" i="35"/>
  <c r="J40" i="35"/>
  <c r="I40" i="35"/>
  <c r="E44" i="35"/>
  <c r="J44" i="35"/>
  <c r="I44" i="35"/>
  <c r="J48" i="35"/>
  <c r="I48" i="35"/>
  <c r="J52" i="35"/>
  <c r="I52" i="35"/>
  <c r="J56" i="35"/>
  <c r="I56" i="35"/>
  <c r="J60" i="35"/>
  <c r="I60" i="35"/>
  <c r="E63" i="35"/>
  <c r="J63" i="35"/>
  <c r="I63" i="35"/>
  <c r="J67" i="35"/>
  <c r="I67" i="35"/>
  <c r="J71" i="35"/>
  <c r="I71" i="35"/>
  <c r="E75" i="35"/>
  <c r="J75" i="35"/>
  <c r="I75" i="35"/>
  <c r="J79" i="35"/>
  <c r="I79" i="35"/>
  <c r="J83" i="35"/>
  <c r="I83" i="35"/>
  <c r="J87" i="35"/>
  <c r="I87" i="35"/>
  <c r="E14" i="35"/>
  <c r="E26" i="35"/>
  <c r="E38" i="35"/>
  <c r="E50" i="35"/>
  <c r="E22" i="35"/>
  <c r="E46" i="35"/>
  <c r="E69" i="35"/>
  <c r="E85" i="35"/>
  <c r="E7" i="35"/>
  <c r="E15" i="35"/>
  <c r="E27" i="35"/>
  <c r="E66" i="35"/>
  <c r="E74" i="35"/>
  <c r="E86" i="35"/>
  <c r="E16" i="35"/>
  <c r="E24" i="35"/>
  <c r="E28" i="35"/>
  <c r="E36" i="35"/>
  <c r="E48" i="35"/>
  <c r="E56" i="35"/>
  <c r="E67" i="35"/>
  <c r="E30" i="35"/>
  <c r="E42" i="35"/>
  <c r="E54" i="35"/>
  <c r="E23" i="35"/>
  <c r="E31" i="35"/>
  <c r="E43" i="35"/>
  <c r="E47" i="35"/>
  <c r="E59" i="35"/>
  <c r="E70" i="35"/>
  <c r="E12" i="35"/>
  <c r="E20" i="35"/>
  <c r="E21" i="35"/>
  <c r="E25" i="35"/>
  <c r="E29" i="35"/>
  <c r="E33" i="35"/>
  <c r="E45" i="35"/>
  <c r="E49" i="35"/>
  <c r="E57" i="35"/>
  <c r="E84" i="35"/>
  <c r="E88" i="35"/>
  <c r="Q500" i="37"/>
  <c r="E189" i="8"/>
  <c r="G18" i="31"/>
  <c r="F18" i="32"/>
  <c r="F15" i="34" s="1"/>
  <c r="G22" i="31"/>
  <c r="F22" i="32"/>
  <c r="G26" i="31"/>
  <c r="F26" i="32"/>
  <c r="G30" i="31"/>
  <c r="F30" i="32"/>
  <c r="G34" i="31"/>
  <c r="F34" i="32"/>
  <c r="G38" i="31"/>
  <c r="F38" i="32"/>
  <c r="G42" i="31"/>
  <c r="F42" i="32"/>
  <c r="G46" i="31"/>
  <c r="F46" i="32"/>
  <c r="G50" i="31"/>
  <c r="F50" i="32"/>
  <c r="G54" i="31"/>
  <c r="F54" i="32"/>
  <c r="G58" i="31"/>
  <c r="F58" i="32"/>
  <c r="G62" i="31"/>
  <c r="F62" i="32"/>
  <c r="G66" i="31"/>
  <c r="F66" i="32"/>
  <c r="G70" i="31"/>
  <c r="F70" i="32"/>
  <c r="G77" i="31"/>
  <c r="F77" i="32"/>
  <c r="G81" i="31"/>
  <c r="F81" i="32"/>
  <c r="G85" i="31"/>
  <c r="F85" i="32"/>
  <c r="G89" i="31"/>
  <c r="F89" i="32"/>
  <c r="G93" i="31"/>
  <c r="F93" i="32"/>
  <c r="G97" i="31"/>
  <c r="F97" i="32"/>
  <c r="G101" i="31"/>
  <c r="G19" i="31"/>
  <c r="F19" i="32"/>
  <c r="G23" i="31"/>
  <c r="F23" i="32"/>
  <c r="G27" i="31"/>
  <c r="F27" i="32"/>
  <c r="G31" i="31"/>
  <c r="F31" i="32"/>
  <c r="G35" i="31"/>
  <c r="F35" i="32"/>
  <c r="G39" i="31"/>
  <c r="F39" i="32"/>
  <c r="G43" i="31"/>
  <c r="F43" i="32"/>
  <c r="G47" i="31"/>
  <c r="F47" i="32"/>
  <c r="G51" i="31"/>
  <c r="F51" i="32"/>
  <c r="G55" i="31"/>
  <c r="F55" i="32"/>
  <c r="G59" i="31"/>
  <c r="F59" i="32"/>
  <c r="G63" i="31"/>
  <c r="F63" i="32"/>
  <c r="G67" i="31"/>
  <c r="F67" i="32"/>
  <c r="G71" i="31"/>
  <c r="F71" i="32"/>
  <c r="G74" i="31"/>
  <c r="F74" i="32"/>
  <c r="G78" i="31"/>
  <c r="F78" i="32"/>
  <c r="G82" i="31"/>
  <c r="F82" i="32"/>
  <c r="G86" i="31"/>
  <c r="F86" i="32"/>
  <c r="G90" i="31"/>
  <c r="F90" i="32"/>
  <c r="G94" i="31"/>
  <c r="F94" i="32"/>
  <c r="G98" i="31"/>
  <c r="F98" i="32"/>
  <c r="G102" i="31"/>
  <c r="G20" i="31"/>
  <c r="F20" i="32"/>
  <c r="G24" i="31"/>
  <c r="F24" i="32"/>
  <c r="G28" i="31"/>
  <c r="F28" i="32"/>
  <c r="G32" i="31"/>
  <c r="F32" i="32"/>
  <c r="G36" i="31"/>
  <c r="F36" i="32"/>
  <c r="G40" i="31"/>
  <c r="F40" i="32"/>
  <c r="G44" i="31"/>
  <c r="F44" i="32"/>
  <c r="G48" i="31"/>
  <c r="F48" i="32"/>
  <c r="G52" i="31"/>
  <c r="F52" i="32"/>
  <c r="G56" i="31"/>
  <c r="F56" i="32"/>
  <c r="G60" i="31"/>
  <c r="F60" i="32"/>
  <c r="G64" i="31"/>
  <c r="F64" i="32"/>
  <c r="G68" i="31"/>
  <c r="F68" i="32"/>
  <c r="G72" i="31"/>
  <c r="F72" i="32"/>
  <c r="G75" i="31"/>
  <c r="F75" i="32"/>
  <c r="G79" i="31"/>
  <c r="F79" i="32"/>
  <c r="G83" i="31"/>
  <c r="F83" i="32"/>
  <c r="G87" i="31"/>
  <c r="F87" i="32"/>
  <c r="G91" i="31"/>
  <c r="F91" i="32"/>
  <c r="G95" i="31"/>
  <c r="F95" i="32"/>
  <c r="G99" i="31"/>
  <c r="F99" i="32"/>
  <c r="G103" i="31"/>
  <c r="G21" i="31"/>
  <c r="F21" i="32"/>
  <c r="G25" i="31"/>
  <c r="F25" i="32"/>
  <c r="G29" i="31"/>
  <c r="F29" i="32"/>
  <c r="G33" i="31"/>
  <c r="F33" i="32"/>
  <c r="G37" i="31"/>
  <c r="F37" i="32"/>
  <c r="G41" i="31"/>
  <c r="F41" i="32"/>
  <c r="G45" i="31"/>
  <c r="F45" i="32"/>
  <c r="G49" i="31"/>
  <c r="F49" i="32"/>
  <c r="G53" i="31"/>
  <c r="F53" i="32"/>
  <c r="G57" i="31"/>
  <c r="F57" i="32"/>
  <c r="G61" i="31"/>
  <c r="F61" i="32"/>
  <c r="G65" i="31"/>
  <c r="F65" i="32"/>
  <c r="G69" i="31"/>
  <c r="F69" i="32"/>
  <c r="G73" i="31"/>
  <c r="F73" i="32"/>
  <c r="G76" i="31"/>
  <c r="F76" i="32"/>
  <c r="G80" i="31"/>
  <c r="F80" i="32"/>
  <c r="G84" i="31"/>
  <c r="F84" i="32"/>
  <c r="G88" i="31"/>
  <c r="F88" i="32"/>
  <c r="G92" i="31"/>
  <c r="F92" i="32"/>
  <c r="G96" i="31"/>
  <c r="F96" i="32"/>
  <c r="G100" i="31"/>
  <c r="F100" i="32"/>
  <c r="N6" i="35" l="1"/>
  <c r="J6" i="35"/>
  <c r="E6" i="35"/>
  <c r="O498" i="35"/>
  <c r="Q501" i="37"/>
  <c r="F93" i="33"/>
  <c r="F93" i="34"/>
  <c r="F85" i="33"/>
  <c r="F85" i="34"/>
  <c r="F77" i="33"/>
  <c r="F77" i="34"/>
  <c r="F70" i="33"/>
  <c r="F70" i="34"/>
  <c r="F62" i="33"/>
  <c r="F62" i="34"/>
  <c r="F54" i="33"/>
  <c r="F54" i="34"/>
  <c r="F46" i="33"/>
  <c r="F46" i="34"/>
  <c r="F38" i="33"/>
  <c r="F38" i="34"/>
  <c r="F30" i="33"/>
  <c r="F30" i="34"/>
  <c r="F22" i="33"/>
  <c r="F22" i="34"/>
  <c r="F100" i="33"/>
  <c r="F100" i="34"/>
  <c r="F92" i="33"/>
  <c r="F92" i="34"/>
  <c r="F84" i="33"/>
  <c r="F84" i="34"/>
  <c r="F76" i="33"/>
  <c r="F76" i="34"/>
  <c r="F69" i="33"/>
  <c r="F69" i="34"/>
  <c r="F61" i="33"/>
  <c r="F61" i="34"/>
  <c r="F53" i="33"/>
  <c r="F53" i="34"/>
  <c r="F45" i="33"/>
  <c r="F45" i="34"/>
  <c r="F37" i="33"/>
  <c r="F37" i="34"/>
  <c r="F29" i="33"/>
  <c r="F29" i="34"/>
  <c r="F21" i="33"/>
  <c r="F21" i="34"/>
  <c r="F91" i="33"/>
  <c r="F91" i="34"/>
  <c r="F83" i="33"/>
  <c r="F83" i="34"/>
  <c r="F75" i="33"/>
  <c r="F75" i="34"/>
  <c r="F68" i="33"/>
  <c r="F68" i="34"/>
  <c r="F60" i="33"/>
  <c r="F60" i="34"/>
  <c r="F52" i="33"/>
  <c r="F52" i="34"/>
  <c r="F44" i="33"/>
  <c r="F44" i="34"/>
  <c r="F36" i="33"/>
  <c r="F36" i="34"/>
  <c r="F28" i="33"/>
  <c r="F28" i="34"/>
  <c r="F20" i="33"/>
  <c r="F20" i="34"/>
  <c r="F98" i="33"/>
  <c r="F98" i="34"/>
  <c r="F90" i="33"/>
  <c r="F90" i="34"/>
  <c r="F82" i="33"/>
  <c r="F82" i="34"/>
  <c r="F74" i="33"/>
  <c r="F74" i="34"/>
  <c r="F67" i="33"/>
  <c r="F67" i="34"/>
  <c r="F59" i="33"/>
  <c r="F59" i="34"/>
  <c r="F51" i="33"/>
  <c r="F51" i="34"/>
  <c r="F43" i="33"/>
  <c r="F43" i="34"/>
  <c r="F35" i="33"/>
  <c r="F35" i="34"/>
  <c r="F27" i="33"/>
  <c r="F27" i="34"/>
  <c r="F19" i="33"/>
  <c r="F19" i="34"/>
  <c r="F97" i="33"/>
  <c r="F97" i="34"/>
  <c r="F89" i="33"/>
  <c r="F89" i="34"/>
  <c r="F81" i="33"/>
  <c r="F81" i="34"/>
  <c r="F73" i="33"/>
  <c r="F73" i="34"/>
  <c r="F66" i="33"/>
  <c r="F66" i="34"/>
  <c r="F58" i="33"/>
  <c r="F58" i="34"/>
  <c r="F50" i="33"/>
  <c r="F50" i="34"/>
  <c r="F42" i="33"/>
  <c r="F42" i="34"/>
  <c r="F34" i="33"/>
  <c r="F34" i="34"/>
  <c r="F26" i="33"/>
  <c r="F26" i="34"/>
  <c r="F18" i="33"/>
  <c r="F18" i="34"/>
  <c r="F96" i="33"/>
  <c r="F96" i="34"/>
  <c r="F88" i="33"/>
  <c r="F88" i="34"/>
  <c r="F80" i="33"/>
  <c r="F80" i="34"/>
  <c r="F72" i="33"/>
  <c r="F72" i="34"/>
  <c r="F65" i="33"/>
  <c r="F65" i="34"/>
  <c r="F57" i="33"/>
  <c r="F57" i="34"/>
  <c r="F49" i="33"/>
  <c r="F49" i="34"/>
  <c r="F41" i="33"/>
  <c r="F41" i="34"/>
  <c r="F33" i="33"/>
  <c r="F33" i="34"/>
  <c r="F25" i="33"/>
  <c r="F25" i="34"/>
  <c r="F17" i="33"/>
  <c r="F17" i="34"/>
  <c r="F95" i="33"/>
  <c r="F95" i="34"/>
  <c r="F87" i="33"/>
  <c r="F87" i="34"/>
  <c r="F79" i="33"/>
  <c r="F79" i="34"/>
  <c r="F71" i="33"/>
  <c r="F71" i="34"/>
  <c r="F64" i="33"/>
  <c r="F64" i="34"/>
  <c r="F56" i="33"/>
  <c r="F56" i="34"/>
  <c r="F48" i="33"/>
  <c r="F48" i="34"/>
  <c r="F40" i="33"/>
  <c r="F40" i="34"/>
  <c r="F32" i="33"/>
  <c r="F32" i="34"/>
  <c r="F24" i="33"/>
  <c r="F24" i="34"/>
  <c r="F16" i="33"/>
  <c r="F16" i="34"/>
  <c r="F94" i="33"/>
  <c r="F94" i="34"/>
  <c r="F86" i="33"/>
  <c r="F86" i="34"/>
  <c r="F78" i="33"/>
  <c r="F78" i="34"/>
  <c r="F63" i="33"/>
  <c r="F63" i="34"/>
  <c r="F55" i="33"/>
  <c r="F55" i="34"/>
  <c r="F47" i="33"/>
  <c r="F47" i="34"/>
  <c r="F39" i="33"/>
  <c r="F39" i="34"/>
  <c r="F31" i="33"/>
  <c r="F31" i="34"/>
  <c r="F23" i="33"/>
  <c r="F23" i="34"/>
  <c r="F15" i="33"/>
  <c r="G88" i="32"/>
  <c r="G85" i="34" s="1"/>
  <c r="G65" i="32"/>
  <c r="G62" i="34" s="1"/>
  <c r="G41" i="32"/>
  <c r="G38" i="34" s="1"/>
  <c r="G79" i="32"/>
  <c r="G76" i="34" s="1"/>
  <c r="G48" i="32"/>
  <c r="G45" i="34" s="1"/>
  <c r="G32" i="32"/>
  <c r="G29" i="34" s="1"/>
  <c r="G94" i="32"/>
  <c r="G91" i="34" s="1"/>
  <c r="G71" i="32"/>
  <c r="G68" i="34" s="1"/>
  <c r="G55" i="32"/>
  <c r="G52" i="34" s="1"/>
  <c r="G31" i="32"/>
  <c r="G28" i="34" s="1"/>
  <c r="G101" i="32"/>
  <c r="G98" i="34" s="1"/>
  <c r="G77" i="32"/>
  <c r="G74" i="34" s="1"/>
  <c r="G70" i="32"/>
  <c r="G67" i="34" s="1"/>
  <c r="G62" i="32"/>
  <c r="G59" i="34" s="1"/>
  <c r="G54" i="32"/>
  <c r="G51" i="34" s="1"/>
  <c r="G46" i="32"/>
  <c r="G43" i="34" s="1"/>
  <c r="G30" i="32"/>
  <c r="G27" i="34" s="1"/>
  <c r="G80" i="32"/>
  <c r="G77" i="34" s="1"/>
  <c r="G57" i="32"/>
  <c r="G54" i="34" s="1"/>
  <c r="G33" i="32"/>
  <c r="G30" i="34" s="1"/>
  <c r="G95" i="32"/>
  <c r="G92" i="34" s="1"/>
  <c r="G72" i="32"/>
  <c r="G69" i="34" s="1"/>
  <c r="G56" i="32"/>
  <c r="G53" i="34" s="1"/>
  <c r="G24" i="32"/>
  <c r="G21" i="34" s="1"/>
  <c r="G86" i="32"/>
  <c r="G83" i="34" s="1"/>
  <c r="G63" i="32"/>
  <c r="G60" i="34" s="1"/>
  <c r="G39" i="32"/>
  <c r="G36" i="34" s="1"/>
  <c r="G93" i="32"/>
  <c r="G90" i="34" s="1"/>
  <c r="G22" i="32"/>
  <c r="G19" i="34" s="1"/>
  <c r="G100" i="32"/>
  <c r="G97" i="34" s="1"/>
  <c r="G92" i="32"/>
  <c r="G89" i="34" s="1"/>
  <c r="G84" i="32"/>
  <c r="G81" i="34" s="1"/>
  <c r="G76" i="32"/>
  <c r="G73" i="34" s="1"/>
  <c r="G69" i="32"/>
  <c r="G66" i="34" s="1"/>
  <c r="G61" i="32"/>
  <c r="G58" i="34" s="1"/>
  <c r="G53" i="32"/>
  <c r="G50" i="34" s="1"/>
  <c r="G45" i="32"/>
  <c r="G42" i="34" s="1"/>
  <c r="G37" i="32"/>
  <c r="G34" i="34" s="1"/>
  <c r="G29" i="32"/>
  <c r="G26" i="34" s="1"/>
  <c r="G21" i="32"/>
  <c r="G18" i="34" s="1"/>
  <c r="G99" i="32"/>
  <c r="G96" i="34" s="1"/>
  <c r="G91" i="32"/>
  <c r="G88" i="34" s="1"/>
  <c r="G83" i="32"/>
  <c r="G80" i="34" s="1"/>
  <c r="G75" i="32"/>
  <c r="G72" i="34" s="1"/>
  <c r="G68" i="32"/>
  <c r="G65" i="34" s="1"/>
  <c r="G60" i="32"/>
  <c r="G57" i="34" s="1"/>
  <c r="G52" i="32"/>
  <c r="G49" i="34" s="1"/>
  <c r="G44" i="32"/>
  <c r="G41" i="34" s="1"/>
  <c r="G36" i="32"/>
  <c r="G33" i="34" s="1"/>
  <c r="G28" i="32"/>
  <c r="G25" i="34" s="1"/>
  <c r="G20" i="32"/>
  <c r="G17" i="34" s="1"/>
  <c r="G98" i="32"/>
  <c r="G95" i="34" s="1"/>
  <c r="G90" i="32"/>
  <c r="G87" i="34" s="1"/>
  <c r="G82" i="32"/>
  <c r="G79" i="34" s="1"/>
  <c r="G74" i="32"/>
  <c r="G71" i="34" s="1"/>
  <c r="G67" i="32"/>
  <c r="G64" i="34" s="1"/>
  <c r="G59" i="32"/>
  <c r="G56" i="34" s="1"/>
  <c r="G51" i="32"/>
  <c r="G48" i="34" s="1"/>
  <c r="G43" i="32"/>
  <c r="G40" i="34" s="1"/>
  <c r="G35" i="32"/>
  <c r="G32" i="34" s="1"/>
  <c r="G27" i="32"/>
  <c r="G24" i="34" s="1"/>
  <c r="G19" i="32"/>
  <c r="G16" i="34" s="1"/>
  <c r="G97" i="32"/>
  <c r="G94" i="34" s="1"/>
  <c r="G89" i="32"/>
  <c r="G86" i="34" s="1"/>
  <c r="G81" i="32"/>
  <c r="G78" i="34" s="1"/>
  <c r="G66" i="32"/>
  <c r="G63" i="34" s="1"/>
  <c r="G58" i="32"/>
  <c r="G55" i="34" s="1"/>
  <c r="G50" i="32"/>
  <c r="G47" i="34" s="1"/>
  <c r="G42" i="32"/>
  <c r="G39" i="34" s="1"/>
  <c r="G34" i="32"/>
  <c r="G31" i="34" s="1"/>
  <c r="G26" i="32"/>
  <c r="G23" i="34" s="1"/>
  <c r="G96" i="32"/>
  <c r="G93" i="34" s="1"/>
  <c r="G73" i="32"/>
  <c r="G70" i="34" s="1"/>
  <c r="G49" i="32"/>
  <c r="G46" i="34" s="1"/>
  <c r="G25" i="32"/>
  <c r="G22" i="34" s="1"/>
  <c r="G87" i="32"/>
  <c r="G84" i="34" s="1"/>
  <c r="G64" i="32"/>
  <c r="G61" i="34" s="1"/>
  <c r="G40" i="32"/>
  <c r="G37" i="34" s="1"/>
  <c r="G78" i="32"/>
  <c r="G75" i="34" s="1"/>
  <c r="G47" i="32"/>
  <c r="G44" i="34" s="1"/>
  <c r="G23" i="32"/>
  <c r="G20" i="34" s="1"/>
  <c r="G85" i="32"/>
  <c r="G82" i="34" s="1"/>
  <c r="G38" i="32"/>
  <c r="G35" i="34" s="1"/>
  <c r="G191" i="31"/>
  <c r="G192" i="31" s="1"/>
  <c r="B2" i="31" s="1"/>
  <c r="G18" i="32"/>
  <c r="T96" i="13" l="1"/>
  <c r="V96" i="13"/>
  <c r="V98" i="13"/>
  <c r="U98" i="13"/>
  <c r="T100" i="13"/>
  <c r="V100" i="13"/>
  <c r="V102" i="13"/>
  <c r="U102" i="13"/>
  <c r="U104" i="13"/>
  <c r="T104" i="13"/>
  <c r="V106" i="13"/>
  <c r="U106" i="13"/>
  <c r="U108" i="13"/>
  <c r="T108" i="13"/>
  <c r="V110" i="13"/>
  <c r="U110" i="13"/>
  <c r="U112" i="13"/>
  <c r="T112" i="13"/>
  <c r="U114" i="13"/>
  <c r="T114" i="13"/>
  <c r="U116" i="13"/>
  <c r="T116" i="13"/>
  <c r="V118" i="13"/>
  <c r="T118" i="13"/>
  <c r="T120" i="13"/>
  <c r="V120" i="13"/>
  <c r="V122" i="13"/>
  <c r="U122" i="13"/>
  <c r="T124" i="13"/>
  <c r="V124" i="13"/>
  <c r="V126" i="13"/>
  <c r="T126" i="13"/>
  <c r="T128" i="13"/>
  <c r="V128" i="13"/>
  <c r="V130" i="13"/>
  <c r="T130" i="13"/>
  <c r="T132" i="13"/>
  <c r="V132" i="13"/>
  <c r="V134" i="13"/>
  <c r="T134" i="13"/>
  <c r="U136" i="13"/>
  <c r="T136" i="13"/>
  <c r="V138" i="13"/>
  <c r="U138" i="13"/>
  <c r="U140" i="13"/>
  <c r="T140" i="13"/>
  <c r="U142" i="13"/>
  <c r="T142" i="13"/>
  <c r="U144" i="13"/>
  <c r="T144" i="13"/>
  <c r="V146" i="13"/>
  <c r="T146" i="13"/>
  <c r="U148" i="13"/>
  <c r="V148" i="13"/>
  <c r="V150" i="13"/>
  <c r="T150" i="13"/>
  <c r="U152" i="13"/>
  <c r="T152" i="13"/>
  <c r="U154" i="13"/>
  <c r="T154" i="13"/>
  <c r="T156" i="13"/>
  <c r="V156" i="13"/>
  <c r="U158" i="13"/>
  <c r="T158" i="13"/>
  <c r="T160" i="13"/>
  <c r="V160" i="13"/>
  <c r="V162" i="13"/>
  <c r="T162" i="13"/>
  <c r="U164" i="13"/>
  <c r="V164" i="13"/>
  <c r="V166" i="13"/>
  <c r="T166" i="13"/>
  <c r="U168" i="13"/>
  <c r="T168" i="13"/>
  <c r="U170" i="13"/>
  <c r="T170" i="13"/>
  <c r="U172" i="13"/>
  <c r="T172" i="13"/>
  <c r="V174" i="13"/>
  <c r="T174" i="13"/>
  <c r="U176" i="13"/>
  <c r="T176" i="13"/>
  <c r="V178" i="13"/>
  <c r="T178" i="13"/>
  <c r="U180" i="13"/>
  <c r="T180" i="13"/>
  <c r="T94" i="13"/>
  <c r="V94" i="13"/>
  <c r="D184" i="13"/>
  <c r="D186" i="13"/>
  <c r="D183" i="13"/>
  <c r="D182" i="13"/>
  <c r="D181" i="13"/>
  <c r="D185" i="13"/>
  <c r="T95" i="13"/>
  <c r="V95" i="13"/>
  <c r="V97" i="13"/>
  <c r="T97" i="13"/>
  <c r="T99" i="13"/>
  <c r="V99" i="13"/>
  <c r="V101" i="13"/>
  <c r="T101" i="13"/>
  <c r="V103" i="13"/>
  <c r="U103" i="13"/>
  <c r="U105" i="13"/>
  <c r="T105" i="13"/>
  <c r="T107" i="13"/>
  <c r="V107" i="13"/>
  <c r="U109" i="13"/>
  <c r="T109" i="13"/>
  <c r="T111" i="13"/>
  <c r="V111" i="13"/>
  <c r="U113" i="13"/>
  <c r="T113" i="13"/>
  <c r="T115" i="13"/>
  <c r="U115" i="13"/>
  <c r="U117" i="13"/>
  <c r="T117" i="13"/>
  <c r="T119" i="13"/>
  <c r="U119" i="13"/>
  <c r="U121" i="13"/>
  <c r="T121" i="13"/>
  <c r="V123" i="13"/>
  <c r="U123" i="13"/>
  <c r="V125" i="13"/>
  <c r="T125" i="13"/>
  <c r="T127" i="13"/>
  <c r="V127" i="13"/>
  <c r="V129" i="13"/>
  <c r="T129" i="13"/>
  <c r="T131" i="13"/>
  <c r="V131" i="13"/>
  <c r="V133" i="13"/>
  <c r="T133" i="13"/>
  <c r="T135" i="13"/>
  <c r="V135" i="13"/>
  <c r="U137" i="13"/>
  <c r="T137" i="13"/>
  <c r="T139" i="13"/>
  <c r="V139" i="13"/>
  <c r="U141" i="13"/>
  <c r="T141" i="13"/>
  <c r="T143" i="13"/>
  <c r="U143" i="13"/>
  <c r="V145" i="13"/>
  <c r="U145" i="13"/>
  <c r="T147" i="13"/>
  <c r="V147" i="13"/>
  <c r="U149" i="13"/>
  <c r="T149" i="13"/>
  <c r="T151" i="13"/>
  <c r="U151" i="13"/>
  <c r="V153" i="13"/>
  <c r="T153" i="13"/>
  <c r="T155" i="13"/>
  <c r="U155" i="13"/>
  <c r="V157" i="13"/>
  <c r="T157" i="13"/>
  <c r="T159" i="13"/>
  <c r="V159" i="13"/>
  <c r="V161" i="13"/>
  <c r="T161" i="13"/>
  <c r="T163" i="13"/>
  <c r="U163" i="13"/>
  <c r="V165" i="13"/>
  <c r="T165" i="13"/>
  <c r="T167" i="13"/>
  <c r="V167" i="13"/>
  <c r="U169" i="13"/>
  <c r="T169" i="13"/>
  <c r="V171" i="13"/>
  <c r="U171" i="13"/>
  <c r="U173" i="13"/>
  <c r="T173" i="13"/>
  <c r="T175" i="13"/>
  <c r="U175" i="13"/>
  <c r="V177" i="13"/>
  <c r="T177" i="13"/>
  <c r="T179" i="13"/>
  <c r="V179" i="13"/>
  <c r="O499" i="35"/>
  <c r="Q502" i="37"/>
  <c r="G15" i="33"/>
  <c r="G15" i="34"/>
  <c r="G82" i="33"/>
  <c r="G44" i="33"/>
  <c r="G61" i="33"/>
  <c r="G22" i="33"/>
  <c r="G70" i="33"/>
  <c r="G23" i="33"/>
  <c r="G39" i="33"/>
  <c r="G55" i="33"/>
  <c r="G86" i="33"/>
  <c r="G16" i="33"/>
  <c r="G32" i="33"/>
  <c r="G48" i="33"/>
  <c r="G64" i="33"/>
  <c r="G79" i="33"/>
  <c r="G95" i="33"/>
  <c r="G25" i="33"/>
  <c r="G41" i="33"/>
  <c r="G57" i="33"/>
  <c r="G72" i="33"/>
  <c r="G88" i="33"/>
  <c r="G18" i="33"/>
  <c r="G34" i="33"/>
  <c r="G50" i="33"/>
  <c r="G66" i="33"/>
  <c r="G81" i="33"/>
  <c r="G97" i="33"/>
  <c r="G90" i="33"/>
  <c r="G60" i="33"/>
  <c r="G21" i="33"/>
  <c r="G69" i="33"/>
  <c r="G30" i="33"/>
  <c r="G77" i="33"/>
  <c r="G43" i="33"/>
  <c r="G59" i="33"/>
  <c r="G74" i="33"/>
  <c r="G28" i="33"/>
  <c r="G68" i="33"/>
  <c r="G29" i="33"/>
  <c r="G76" i="33"/>
  <c r="G38" i="33"/>
  <c r="G85" i="33"/>
  <c r="G35" i="33"/>
  <c r="G20" i="33"/>
  <c r="G75" i="33"/>
  <c r="G37" i="33"/>
  <c r="G84" i="33"/>
  <c r="G46" i="33"/>
  <c r="G93" i="33"/>
  <c r="G31" i="33"/>
  <c r="G47" i="33"/>
  <c r="G63" i="33"/>
  <c r="G78" i="33"/>
  <c r="G94" i="33"/>
  <c r="G24" i="33"/>
  <c r="G40" i="33"/>
  <c r="G56" i="33"/>
  <c r="G71" i="33"/>
  <c r="G87" i="33"/>
  <c r="G17" i="33"/>
  <c r="G33" i="33"/>
  <c r="G49" i="33"/>
  <c r="G65" i="33"/>
  <c r="G80" i="33"/>
  <c r="G96" i="33"/>
  <c r="G26" i="33"/>
  <c r="G42" i="33"/>
  <c r="G58" i="33"/>
  <c r="G73" i="33"/>
  <c r="G89" i="33"/>
  <c r="G19" i="33"/>
  <c r="G36" i="33"/>
  <c r="G83" i="33"/>
  <c r="G53" i="33"/>
  <c r="G92" i="33"/>
  <c r="G54" i="33"/>
  <c r="G27" i="33"/>
  <c r="G51" i="33"/>
  <c r="G67" i="33"/>
  <c r="G98" i="33"/>
  <c r="G52" i="33"/>
  <c r="G91" i="33"/>
  <c r="G45" i="33"/>
  <c r="G62" i="33"/>
  <c r="G193" i="31"/>
  <c r="L11" i="31" s="1"/>
  <c r="N96" i="35"/>
  <c r="O500" i="35" l="1"/>
  <c r="M96" i="35"/>
  <c r="J96" i="35"/>
  <c r="I96" i="35"/>
  <c r="Q503" i="37"/>
  <c r="G194" i="31"/>
  <c r="O501" i="35" l="1"/>
  <c r="Q504" i="37"/>
  <c r="O502" i="35" l="1"/>
  <c r="Q505" i="37"/>
  <c r="O503" i="35" l="1"/>
  <c r="Q506" i="37"/>
  <c r="O504" i="35" l="1"/>
  <c r="Q507" i="37"/>
  <c r="O505" i="35" l="1"/>
  <c r="Q508" i="37"/>
  <c r="O506" i="35" l="1"/>
  <c r="Q509" i="37"/>
  <c r="O507" i="35" l="1"/>
  <c r="Q510" i="37"/>
  <c r="O508" i="35" l="1"/>
  <c r="Q511" i="37"/>
  <c r="O509" i="35" l="1"/>
  <c r="Q512" i="37"/>
  <c r="O510" i="35" l="1"/>
  <c r="Q513" i="37"/>
  <c r="O511" i="35" l="1"/>
  <c r="Q514" i="37"/>
  <c r="O512" i="35" l="1"/>
  <c r="Q515" i="37"/>
  <c r="O513" i="35" l="1"/>
  <c r="Q516" i="37"/>
  <c r="O514" i="35" l="1"/>
  <c r="Q517" i="37"/>
  <c r="O515" i="35" l="1"/>
  <c r="Q518" i="37"/>
  <c r="O516" i="35" l="1"/>
  <c r="Q519" i="37"/>
  <c r="O517" i="35" l="1"/>
  <c r="Q520" i="37"/>
  <c r="O518" i="35" l="1"/>
  <c r="Q521" i="37"/>
  <c r="O519" i="35" l="1"/>
  <c r="Q522" i="37"/>
  <c r="O520" i="35" l="1"/>
  <c r="Q523" i="37"/>
  <c r="O521" i="35" l="1"/>
  <c r="Q524" i="37"/>
  <c r="O522" i="35" l="1"/>
  <c r="Q525" i="37"/>
  <c r="O523" i="35" l="1"/>
  <c r="Q526" i="37"/>
  <c r="O524" i="35" l="1"/>
  <c r="Q527" i="37"/>
  <c r="O525" i="35" l="1"/>
  <c r="Q528" i="37"/>
  <c r="O526" i="35" l="1"/>
  <c r="Q529" i="37"/>
  <c r="O527" i="35" l="1"/>
  <c r="Q530" i="37"/>
  <c r="O528" i="35" l="1"/>
  <c r="Q531" i="37"/>
  <c r="O529" i="35" l="1"/>
  <c r="Q532" i="37"/>
  <c r="O530" i="35" l="1"/>
  <c r="Q533" i="37"/>
  <c r="O531" i="35" l="1"/>
  <c r="Q534" i="37"/>
  <c r="O532" i="35" l="1"/>
  <c r="Q535" i="37"/>
  <c r="O533" i="35" l="1"/>
  <c r="Q536" i="37"/>
  <c r="O534" i="35" l="1"/>
  <c r="Q537" i="37"/>
  <c r="O535" i="35" l="1"/>
  <c r="Q538" i="37"/>
  <c r="O536" i="35" l="1"/>
  <c r="Q539" i="37"/>
  <c r="O537" i="35" l="1"/>
  <c r="Q540" i="37"/>
  <c r="O538" i="35" l="1"/>
  <c r="Q541" i="37"/>
  <c r="O539" i="35" l="1"/>
  <c r="Q542" i="37"/>
  <c r="O540" i="35" l="1"/>
  <c r="Q543" i="37"/>
  <c r="O541" i="35" l="1"/>
  <c r="Q544" i="37"/>
  <c r="O542" i="35" l="1"/>
  <c r="Q545" i="37"/>
  <c r="O543" i="35" l="1"/>
  <c r="Q546" i="37"/>
  <c r="O544" i="35" l="1"/>
  <c r="Q547" i="37"/>
  <c r="O545" i="35" l="1"/>
  <c r="Q548" i="37"/>
  <c r="O546" i="35" l="1"/>
  <c r="Q549" i="37"/>
  <c r="O547" i="35" l="1"/>
  <c r="Q550" i="37"/>
  <c r="O548" i="35" l="1"/>
  <c r="Q551" i="37"/>
  <c r="O549" i="35" l="1"/>
  <c r="Q552" i="37"/>
  <c r="O550" i="35" l="1"/>
  <c r="Q553" i="37"/>
  <c r="O551" i="35" l="1"/>
  <c r="Q554" i="37"/>
  <c r="O552" i="35" l="1"/>
  <c r="Q555" i="37"/>
  <c r="O553" i="35" l="1"/>
  <c r="Q556" i="37"/>
  <c r="O554" i="35" l="1"/>
  <c r="Q557" i="37"/>
  <c r="O555" i="35" l="1"/>
  <c r="Q558" i="37"/>
  <c r="O556" i="35" l="1"/>
  <c r="Q559" i="37"/>
  <c r="O557" i="35" l="1"/>
  <c r="Q560" i="37"/>
  <c r="O558" i="35" l="1"/>
  <c r="Q561" i="37"/>
  <c r="O559" i="35" l="1"/>
  <c r="Q562" i="37"/>
  <c r="O560" i="35" l="1"/>
  <c r="Q563" i="37"/>
  <c r="O561" i="35" l="1"/>
  <c r="Q564" i="37"/>
  <c r="O562" i="35" l="1"/>
  <c r="Q565" i="37"/>
  <c r="O563" i="35" l="1"/>
  <c r="Q566" i="37"/>
  <c r="O564" i="35" l="1"/>
  <c r="Q567" i="37"/>
  <c r="O565" i="35" l="1"/>
  <c r="Q568" i="37"/>
  <c r="O566" i="35" l="1"/>
  <c r="Q569" i="37"/>
  <c r="O567" i="35" l="1"/>
  <c r="Q570" i="37"/>
  <c r="O568" i="35" l="1"/>
  <c r="Q571" i="37"/>
  <c r="O569" i="35" l="1"/>
  <c r="Q572" i="37"/>
  <c r="O570" i="35" l="1"/>
  <c r="Q573" i="37"/>
  <c r="O571" i="35" l="1"/>
  <c r="Q574" i="37"/>
  <c r="O572" i="35" l="1"/>
  <c r="Q575" i="37"/>
  <c r="O573" i="35" l="1"/>
  <c r="Q576" i="37"/>
  <c r="O574" i="35" l="1"/>
  <c r="Q577" i="37"/>
  <c r="O575" i="35" l="1"/>
  <c r="Q578" i="37"/>
  <c r="O576" i="35" l="1"/>
  <c r="Q579" i="37"/>
  <c r="O577" i="35" l="1"/>
  <c r="Q580" i="37"/>
  <c r="O578" i="35" l="1"/>
  <c r="Q581" i="37"/>
  <c r="O579" i="35" l="1"/>
  <c r="Q582" i="37"/>
  <c r="O580" i="35" l="1"/>
  <c r="Q583" i="37"/>
  <c r="O581" i="35" l="1"/>
  <c r="Q584" i="37"/>
  <c r="O582" i="35" l="1"/>
  <c r="Q585" i="37"/>
  <c r="O583" i="35" l="1"/>
  <c r="Q586" i="37"/>
  <c r="O584" i="35" l="1"/>
  <c r="Q587" i="37"/>
  <c r="O585" i="35" l="1"/>
  <c r="Q588" i="37"/>
  <c r="O586" i="35" l="1"/>
  <c r="Q589" i="37"/>
  <c r="O587" i="35" l="1"/>
  <c r="Q590" i="37"/>
  <c r="O588" i="35" l="1"/>
  <c r="Q591" i="37"/>
  <c r="O589" i="35" l="1"/>
  <c r="Q592" i="37"/>
  <c r="O590" i="35" l="1"/>
  <c r="Q593" i="37"/>
  <c r="O591" i="35" l="1"/>
  <c r="Q594" i="37"/>
  <c r="O592" i="35" l="1"/>
  <c r="Q595" i="37"/>
  <c r="O593" i="35" l="1"/>
  <c r="Q596" i="37"/>
  <c r="O594" i="35" l="1"/>
  <c r="Q597" i="37"/>
  <c r="O595" i="35" l="1"/>
  <c r="Q598" i="37"/>
  <c r="O596" i="35" l="1"/>
  <c r="Q599" i="37"/>
  <c r="O597" i="35" l="1"/>
  <c r="Q600" i="37"/>
  <c r="O598" i="35" l="1"/>
  <c r="Q601" i="37"/>
  <c r="O599" i="35" l="1"/>
  <c r="Q602" i="37"/>
  <c r="O600" i="35" l="1"/>
  <c r="Q603" i="37"/>
  <c r="O601" i="35" l="1"/>
  <c r="Q604" i="37"/>
  <c r="O602" i="35" l="1"/>
  <c r="Q605" i="37"/>
  <c r="O603" i="35" l="1"/>
  <c r="Q606" i="37"/>
  <c r="O604" i="35" l="1"/>
  <c r="Q607" i="37"/>
  <c r="O605" i="35" l="1"/>
  <c r="Q608" i="37"/>
  <c r="O606" i="35" l="1"/>
  <c r="Q609" i="37"/>
  <c r="O607" i="35" l="1"/>
  <c r="Q610" i="37"/>
  <c r="O608" i="35" l="1"/>
  <c r="Q611" i="37"/>
  <c r="O609" i="35" l="1"/>
  <c r="Q612" i="37"/>
  <c r="O610" i="35" l="1"/>
  <c r="Q613" i="37"/>
  <c r="O611" i="35" l="1"/>
  <c r="Q614" i="37"/>
  <c r="O612" i="35" l="1"/>
  <c r="Q615" i="37"/>
  <c r="O613" i="35" l="1"/>
  <c r="Q616" i="37"/>
  <c r="O614" i="35" l="1"/>
  <c r="Q617" i="37"/>
  <c r="O615" i="35" l="1"/>
  <c r="Q618" i="37"/>
  <c r="O616" i="35" l="1"/>
  <c r="Q619" i="37"/>
  <c r="O617" i="35" l="1"/>
  <c r="Q620" i="37"/>
  <c r="O618" i="35" l="1"/>
  <c r="Q621" i="37"/>
  <c r="O619" i="35" l="1"/>
  <c r="Q622" i="37"/>
  <c r="O620" i="35" l="1"/>
  <c r="Q623" i="37"/>
  <c r="O621" i="35" l="1"/>
  <c r="Q624" i="37"/>
  <c r="O622" i="35" l="1"/>
  <c r="Q625" i="37"/>
  <c r="O623" i="35" l="1"/>
  <c r="Q626" i="37"/>
  <c r="O624" i="35" l="1"/>
  <c r="Q627" i="37"/>
  <c r="O625" i="35" l="1"/>
  <c r="Q628" i="37"/>
  <c r="O626" i="35" l="1"/>
  <c r="Q629" i="37"/>
  <c r="O627" i="35" l="1"/>
  <c r="Q630" i="37"/>
  <c r="O628" i="35" l="1"/>
  <c r="Q631" i="37"/>
  <c r="O629" i="35" l="1"/>
  <c r="Q632" i="37"/>
  <c r="O630" i="35" l="1"/>
  <c r="Q633" i="37"/>
  <c r="O631" i="35" l="1"/>
  <c r="Q634" i="37"/>
  <c r="O632" i="35" l="1"/>
  <c r="Q635" i="37"/>
  <c r="O633" i="35" l="1"/>
  <c r="Q636" i="37"/>
  <c r="O634" i="35" l="1"/>
  <c r="Q637" i="37"/>
  <c r="O635" i="35" l="1"/>
  <c r="Q638" i="37"/>
  <c r="O636" i="35" l="1"/>
  <c r="Q639" i="37"/>
  <c r="O637" i="35" l="1"/>
  <c r="Q640" i="37"/>
  <c r="O638" i="35" l="1"/>
  <c r="Q641" i="37"/>
  <c r="O639" i="35" l="1"/>
  <c r="Q642" i="37"/>
  <c r="O640" i="35" l="1"/>
  <c r="Q643" i="37"/>
  <c r="O641" i="35" l="1"/>
  <c r="Q644" i="37"/>
  <c r="O642" i="35" l="1"/>
  <c r="Q645" i="37"/>
  <c r="O643" i="35" l="1"/>
  <c r="Q646" i="37"/>
  <c r="O644" i="35" l="1"/>
  <c r="Q647" i="37"/>
  <c r="O645" i="35" l="1"/>
  <c r="Q648" i="37"/>
  <c r="O646" i="35" l="1"/>
  <c r="Q649" i="37"/>
  <c r="O647" i="35" l="1"/>
  <c r="Q650" i="37"/>
  <c r="O648" i="35" l="1"/>
  <c r="Q651" i="37"/>
  <c r="O649" i="35" l="1"/>
  <c r="Q652" i="37"/>
  <c r="O650" i="35" l="1"/>
  <c r="Q653" i="37"/>
  <c r="O651" i="35" l="1"/>
  <c r="Q654" i="37"/>
  <c r="O652" i="35" l="1"/>
  <c r="Q655" i="37"/>
  <c r="O653" i="35" l="1"/>
  <c r="Q656" i="37"/>
  <c r="O654" i="35" l="1"/>
  <c r="Q657" i="37"/>
  <c r="O655" i="35" l="1"/>
  <c r="Q658" i="37"/>
  <c r="O656" i="35" l="1"/>
  <c r="Q659" i="37"/>
  <c r="O657" i="35" l="1"/>
  <c r="Q660" i="37"/>
  <c r="O658" i="35" l="1"/>
  <c r="Q661" i="37"/>
  <c r="O659" i="35" l="1"/>
  <c r="Q662" i="37"/>
  <c r="O660" i="35" l="1"/>
  <c r="Q663" i="37"/>
  <c r="O661" i="35" l="1"/>
  <c r="Q664" i="37"/>
  <c r="O662" i="35" l="1"/>
  <c r="Q665" i="37"/>
  <c r="O663" i="35" l="1"/>
  <c r="Q666" i="37"/>
  <c r="O664" i="35" l="1"/>
  <c r="Q667" i="37"/>
  <c r="O665" i="35" l="1"/>
  <c r="Q668" i="37"/>
  <c r="O666" i="35" l="1"/>
  <c r="Q669" i="37"/>
  <c r="O667" i="35" l="1"/>
  <c r="Q670" i="37"/>
  <c r="O668" i="35" l="1"/>
  <c r="Q671" i="37"/>
  <c r="O669" i="35" l="1"/>
  <c r="Q672" i="37"/>
  <c r="O670" i="35" l="1"/>
  <c r="Q673" i="37"/>
  <c r="O671" i="35" l="1"/>
  <c r="Q674" i="37"/>
  <c r="O672" i="35" l="1"/>
  <c r="Q675" i="37"/>
  <c r="O673" i="35" l="1"/>
  <c r="Q676" i="37"/>
  <c r="O674" i="35" l="1"/>
  <c r="Q677" i="37"/>
  <c r="O675" i="35" l="1"/>
  <c r="Q678" i="37"/>
  <c r="O676" i="35" l="1"/>
  <c r="Q679" i="37"/>
  <c r="O677" i="35" l="1"/>
  <c r="Q680" i="37"/>
  <c r="O678" i="35" l="1"/>
  <c r="Q681" i="37"/>
  <c r="O679" i="35" l="1"/>
  <c r="Q682" i="37"/>
  <c r="O680" i="35" l="1"/>
  <c r="Q683" i="37"/>
  <c r="O681" i="35" l="1"/>
  <c r="Q684" i="37"/>
  <c r="O682" i="35" l="1"/>
  <c r="Q685" i="37"/>
  <c r="O683" i="35" l="1"/>
  <c r="Q686" i="37"/>
  <c r="O684" i="35" l="1"/>
  <c r="Q687" i="37"/>
  <c r="O685" i="35" l="1"/>
  <c r="Q688" i="37"/>
  <c r="O686" i="35" l="1"/>
  <c r="Q689" i="37"/>
  <c r="O687" i="35" l="1"/>
  <c r="Q690" i="37"/>
  <c r="O688" i="35" l="1"/>
  <c r="Q691" i="37"/>
  <c r="O689" i="35" l="1"/>
  <c r="Q692" i="37"/>
  <c r="O690" i="35" l="1"/>
  <c r="Q693" i="37"/>
  <c r="O691" i="35" l="1"/>
  <c r="Q694" i="37"/>
  <c r="O692" i="35" l="1"/>
  <c r="Q695" i="37"/>
  <c r="O693" i="35" l="1"/>
  <c r="Q696" i="37"/>
  <c r="O694" i="35" l="1"/>
  <c r="Q697" i="37"/>
  <c r="O695" i="35" l="1"/>
  <c r="Q698" i="37"/>
  <c r="O696" i="35" l="1"/>
  <c r="Q699" i="37"/>
  <c r="O697" i="35" l="1"/>
  <c r="Q700" i="37"/>
  <c r="O698" i="35" l="1"/>
  <c r="Q701" i="37"/>
  <c r="O699" i="35" l="1"/>
  <c r="Q702" i="37"/>
  <c r="O700" i="35" l="1"/>
  <c r="Q703" i="37"/>
  <c r="O701" i="35" l="1"/>
  <c r="Q704" i="37"/>
  <c r="O702" i="35" l="1"/>
  <c r="Q705" i="37"/>
  <c r="O703" i="35" l="1"/>
  <c r="Q706" i="37"/>
  <c r="O704" i="35" l="1"/>
  <c r="Q707" i="37"/>
  <c r="O705" i="35" l="1"/>
  <c r="Q708" i="37"/>
  <c r="O706" i="35" l="1"/>
  <c r="Q709" i="37"/>
  <c r="O707" i="35" l="1"/>
  <c r="Q710" i="37"/>
  <c r="O708" i="35" l="1"/>
  <c r="Q711" i="37"/>
  <c r="O709" i="35" l="1"/>
  <c r="Q712" i="37"/>
  <c r="O710" i="35" l="1"/>
  <c r="Q713" i="37"/>
  <c r="O711" i="35" l="1"/>
  <c r="Q714" i="37"/>
  <c r="O712" i="35" l="1"/>
  <c r="Q715" i="37"/>
  <c r="O713" i="35" l="1"/>
  <c r="Q716" i="37"/>
  <c r="O714" i="35" l="1"/>
  <c r="Q717" i="37"/>
  <c r="O715" i="35" l="1"/>
  <c r="Q718" i="37"/>
  <c r="O716" i="35" l="1"/>
  <c r="Q719" i="37"/>
  <c r="O717" i="35" l="1"/>
  <c r="Q720" i="37"/>
  <c r="O718" i="35" l="1"/>
  <c r="Q721" i="37"/>
  <c r="O719" i="35" l="1"/>
  <c r="Q722" i="37"/>
  <c r="O720" i="35" l="1"/>
  <c r="Q723" i="37"/>
  <c r="O721" i="35" l="1"/>
  <c r="Q724" i="37"/>
  <c r="O722" i="35" l="1"/>
  <c r="Q725" i="37"/>
  <c r="O723" i="35" l="1"/>
  <c r="Q726" i="37"/>
  <c r="O724" i="35" l="1"/>
  <c r="Q727" i="37"/>
  <c r="O725" i="35" l="1"/>
  <c r="Q728" i="37"/>
  <c r="O726" i="35" l="1"/>
  <c r="Q729" i="37"/>
  <c r="O727" i="35" l="1"/>
  <c r="Q730" i="37"/>
  <c r="O728" i="35" l="1"/>
  <c r="Q731" i="37"/>
  <c r="O729" i="35" l="1"/>
  <c r="Q732" i="37"/>
  <c r="O730" i="35" l="1"/>
  <c r="Q733" i="37"/>
  <c r="O731" i="35" l="1"/>
  <c r="Q734" i="37"/>
  <c r="O732" i="35" l="1"/>
  <c r="Q735" i="37"/>
  <c r="O733" i="35" l="1"/>
  <c r="Q736" i="37"/>
  <c r="O734" i="35" l="1"/>
  <c r="Q737" i="37"/>
  <c r="O735" i="35" l="1"/>
  <c r="Q738" i="37"/>
  <c r="O736" i="35" l="1"/>
  <c r="Q739" i="37"/>
  <c r="O737" i="35" l="1"/>
  <c r="Q740" i="37"/>
  <c r="O738" i="35" l="1"/>
  <c r="Q741" i="37"/>
  <c r="O739" i="35" l="1"/>
  <c r="Q742" i="37"/>
  <c r="O740" i="35" l="1"/>
  <c r="Q743" i="37"/>
  <c r="O741" i="35" l="1"/>
  <c r="Q744" i="37"/>
  <c r="O742" i="35" l="1"/>
  <c r="Q745" i="37"/>
  <c r="O743" i="35" l="1"/>
  <c r="Q746" i="37"/>
  <c r="O744" i="35" l="1"/>
  <c r="Q747" i="37"/>
  <c r="O745" i="35" l="1"/>
  <c r="Q748" i="37"/>
  <c r="O746" i="35" l="1"/>
  <c r="Q749" i="37"/>
  <c r="O747" i="35" l="1"/>
  <c r="Q750" i="37"/>
  <c r="O748" i="35" l="1"/>
  <c r="Q751" i="37"/>
  <c r="O749" i="35" l="1"/>
  <c r="Q752" i="37"/>
  <c r="O750" i="35" l="1"/>
  <c r="Q753" i="37"/>
  <c r="O751" i="35" l="1"/>
  <c r="Q754" i="37"/>
  <c r="O752" i="35" l="1"/>
  <c r="Q755" i="37"/>
  <c r="O753" i="35" l="1"/>
  <c r="Q756" i="37"/>
  <c r="O754" i="35" l="1"/>
  <c r="Q757" i="37"/>
  <c r="O755" i="35" l="1"/>
  <c r="Q758" i="37"/>
  <c r="O756" i="35" l="1"/>
  <c r="Q759" i="37"/>
  <c r="O757" i="35" l="1"/>
  <c r="Q760" i="37"/>
  <c r="O758" i="35" l="1"/>
  <c r="Q761" i="37"/>
  <c r="O759" i="35" l="1"/>
  <c r="Q762" i="37"/>
  <c r="O760" i="35" l="1"/>
  <c r="Q763" i="37"/>
  <c r="O761" i="35" l="1"/>
  <c r="Q764" i="37"/>
  <c r="O762" i="35" l="1"/>
  <c r="Q765" i="37"/>
  <c r="O763" i="35" l="1"/>
  <c r="Q766" i="37"/>
  <c r="O764" i="35" l="1"/>
  <c r="Q767" i="37"/>
  <c r="O765" i="35" l="1"/>
  <c r="Q768" i="37"/>
  <c r="O766" i="35" l="1"/>
  <c r="Q769" i="37"/>
  <c r="O767" i="35" l="1"/>
  <c r="Q770" i="37"/>
  <c r="O768" i="35" l="1"/>
  <c r="Q771" i="37"/>
  <c r="O769" i="35" l="1"/>
  <c r="Q772" i="37"/>
  <c r="O770" i="35" l="1"/>
  <c r="Q773" i="37"/>
  <c r="O771" i="35" l="1"/>
  <c r="Q774" i="37"/>
  <c r="O772" i="35" l="1"/>
  <c r="Q775" i="37"/>
  <c r="O773" i="35" l="1"/>
  <c r="Q776" i="37"/>
  <c r="O774" i="35" l="1"/>
  <c r="Q777" i="37"/>
  <c r="O775" i="35" l="1"/>
  <c r="Q778" i="37"/>
  <c r="O776" i="35" l="1"/>
  <c r="Q779" i="37"/>
  <c r="O777" i="35" l="1"/>
  <c r="Q780" i="37"/>
  <c r="O778" i="35" l="1"/>
  <c r="Q781" i="37"/>
  <c r="O779" i="35" l="1"/>
  <c r="Q782" i="37"/>
  <c r="O780" i="35" l="1"/>
  <c r="Q783" i="37"/>
  <c r="O781" i="35" l="1"/>
  <c r="Q784" i="37"/>
  <c r="O782" i="35" l="1"/>
  <c r="Q785" i="37"/>
  <c r="O783" i="35" l="1"/>
  <c r="Q786" i="37"/>
  <c r="O784" i="35" l="1"/>
  <c r="Q787" i="37"/>
  <c r="O785" i="35" l="1"/>
  <c r="Q788" i="37"/>
  <c r="O786" i="35" l="1"/>
  <c r="Q789" i="37"/>
  <c r="O787" i="35" l="1"/>
  <c r="Q790" i="37"/>
  <c r="O788" i="35" l="1"/>
  <c r="Q791" i="37"/>
  <c r="O789" i="35" l="1"/>
  <c r="Q792" i="37"/>
  <c r="O790" i="35" l="1"/>
  <c r="Q793" i="37"/>
  <c r="O791" i="35" l="1"/>
  <c r="Q794" i="37"/>
  <c r="O792" i="35" l="1"/>
  <c r="Q795" i="37"/>
  <c r="O793" i="35" l="1"/>
  <c r="Q796" i="37"/>
  <c r="O794" i="35" l="1"/>
  <c r="Q797" i="37"/>
  <c r="O795" i="35" l="1"/>
  <c r="Q798" i="37"/>
  <c r="O796" i="35" l="1"/>
  <c r="Q799" i="37"/>
  <c r="O797" i="35" l="1"/>
  <c r="Q800" i="37"/>
  <c r="O798" i="35" l="1"/>
  <c r="Q801" i="37"/>
  <c r="O799" i="35" l="1"/>
  <c r="Q802" i="37"/>
  <c r="O800" i="35" l="1"/>
  <c r="Q803" i="37"/>
  <c r="O801" i="35" l="1"/>
  <c r="Q804" i="37"/>
  <c r="O802" i="35" l="1"/>
  <c r="Q805" i="37"/>
  <c r="O803" i="35" l="1"/>
  <c r="Q806" i="37"/>
  <c r="O804" i="35" l="1"/>
  <c r="Q807" i="37"/>
  <c r="O805" i="35" l="1"/>
  <c r="Q808" i="37"/>
  <c r="O806" i="35" l="1"/>
  <c r="Q809" i="37"/>
  <c r="O807" i="35" l="1"/>
  <c r="Q810" i="37"/>
  <c r="O808" i="35" l="1"/>
  <c r="Q811" i="37"/>
  <c r="O809" i="35" l="1"/>
  <c r="Q812" i="37"/>
  <c r="O810" i="35" l="1"/>
  <c r="Q813" i="37"/>
  <c r="O811" i="35" l="1"/>
  <c r="Q814" i="37"/>
  <c r="O812" i="35" l="1"/>
  <c r="Q815" i="37"/>
  <c r="O813" i="35" l="1"/>
  <c r="Q816" i="37"/>
  <c r="O814" i="35" l="1"/>
  <c r="Q817" i="37"/>
  <c r="O815" i="35" l="1"/>
  <c r="Q818" i="37"/>
  <c r="O816" i="35" l="1"/>
  <c r="Q819" i="37"/>
  <c r="O817" i="35" l="1"/>
  <c r="Q820" i="37"/>
  <c r="O818" i="35" l="1"/>
  <c r="Q821" i="37"/>
  <c r="O819" i="35" l="1"/>
  <c r="Q822" i="37"/>
  <c r="O820" i="35" l="1"/>
  <c r="Q823" i="37"/>
  <c r="O821" i="35" l="1"/>
  <c r="Q824" i="37"/>
  <c r="O822" i="35" l="1"/>
  <c r="Q825" i="37"/>
  <c r="O823" i="35" l="1"/>
  <c r="Q826" i="37"/>
  <c r="O824" i="35" l="1"/>
  <c r="Q827" i="37"/>
  <c r="O825" i="35" l="1"/>
  <c r="Q828" i="37"/>
  <c r="O826" i="35" l="1"/>
  <c r="Q829" i="37"/>
  <c r="O827" i="35" l="1"/>
  <c r="Q830" i="37"/>
  <c r="O828" i="35" l="1"/>
  <c r="Q831" i="37"/>
  <c r="O829" i="35" l="1"/>
  <c r="Q832" i="37"/>
  <c r="O830" i="35" l="1"/>
  <c r="Q833" i="37"/>
  <c r="O831" i="35" l="1"/>
  <c r="Q834" i="37"/>
  <c r="O832" i="35" l="1"/>
  <c r="Q835" i="37"/>
  <c r="O833" i="35" l="1"/>
  <c r="Q836" i="37"/>
  <c r="O834" i="35" l="1"/>
  <c r="Q837" i="37"/>
  <c r="O835" i="35" l="1"/>
  <c r="Q838" i="37"/>
  <c r="O836" i="35" l="1"/>
  <c r="Q839" i="37"/>
  <c r="O837" i="35" l="1"/>
  <c r="Q840" i="37"/>
  <c r="O838" i="35" l="1"/>
  <c r="Q841" i="37"/>
  <c r="O839" i="35" l="1"/>
  <c r="Q842" i="37"/>
  <c r="O840" i="35" l="1"/>
  <c r="Q843" i="37"/>
  <c r="O841" i="35" l="1"/>
  <c r="Q844" i="37"/>
  <c r="O842" i="35" l="1"/>
  <c r="Q845" i="37"/>
  <c r="O843" i="35" l="1"/>
  <c r="Q846" i="37"/>
  <c r="O844" i="35" l="1"/>
  <c r="Q847" i="37"/>
  <c r="O845" i="35" l="1"/>
  <c r="Q848" i="37"/>
  <c r="O846" i="35" l="1"/>
  <c r="Q849" i="37"/>
  <c r="O847" i="35" l="1"/>
  <c r="Q850" i="37"/>
  <c r="O848" i="35" l="1"/>
  <c r="Q851" i="37"/>
  <c r="O849" i="35" l="1"/>
  <c r="Q852" i="37"/>
  <c r="O850" i="35" l="1"/>
  <c r="Q853" i="37"/>
  <c r="O851" i="35" l="1"/>
  <c r="Q854" i="37"/>
  <c r="O852" i="35" l="1"/>
  <c r="Q855" i="37"/>
  <c r="O853" i="35" l="1"/>
  <c r="Q856" i="37"/>
  <c r="O854" i="35" l="1"/>
  <c r="Q857" i="37"/>
  <c r="O855" i="35" l="1"/>
  <c r="Q858" i="37"/>
  <c r="O856" i="35" l="1"/>
  <c r="Q859" i="37"/>
  <c r="O857" i="35" l="1"/>
  <c r="Q860" i="37"/>
  <c r="O858" i="35" l="1"/>
  <c r="Q861" i="37"/>
  <c r="O859" i="35" l="1"/>
  <c r="Q862" i="37"/>
  <c r="O860" i="35" l="1"/>
  <c r="Q863" i="37"/>
  <c r="O861" i="35" l="1"/>
  <c r="Q864" i="37"/>
  <c r="O862" i="35" l="1"/>
  <c r="Q865" i="37"/>
  <c r="O863" i="35" l="1"/>
  <c r="Q866" i="37"/>
  <c r="O864" i="35" l="1"/>
  <c r="Q867" i="37"/>
  <c r="O865" i="35" l="1"/>
  <c r="Q868" i="37"/>
  <c r="O866" i="35" l="1"/>
  <c r="Q869" i="37"/>
  <c r="O867" i="35" l="1"/>
  <c r="Q870" i="37"/>
  <c r="O868" i="35" l="1"/>
  <c r="Q871" i="37"/>
  <c r="O869" i="35" l="1"/>
  <c r="Q872" i="37"/>
  <c r="O870" i="35" l="1"/>
  <c r="Q873" i="37"/>
  <c r="O871" i="35" l="1"/>
  <c r="Q874" i="37"/>
  <c r="O872" i="35" l="1"/>
  <c r="Q875" i="37"/>
  <c r="O873" i="35" l="1"/>
  <c r="Q876" i="37"/>
  <c r="O874" i="35" l="1"/>
  <c r="Q877" i="37"/>
  <c r="O875" i="35" l="1"/>
  <c r="Q878" i="37"/>
  <c r="O876" i="35" l="1"/>
  <c r="Q879" i="37"/>
  <c r="O877" i="35" l="1"/>
  <c r="Q880" i="37"/>
  <c r="O878" i="35" l="1"/>
  <c r="Q881" i="37"/>
  <c r="O879" i="35" l="1"/>
  <c r="Q882" i="37"/>
  <c r="O880" i="35" l="1"/>
  <c r="Q883" i="37"/>
  <c r="O881" i="35" l="1"/>
  <c r="Q884" i="37"/>
  <c r="O882" i="35" l="1"/>
  <c r="Q885" i="37"/>
  <c r="O883" i="35" l="1"/>
  <c r="Q886" i="37"/>
  <c r="O884" i="35" l="1"/>
  <c r="Q887" i="37"/>
  <c r="O885" i="35" l="1"/>
  <c r="Q888" i="37"/>
  <c r="O886" i="35" l="1"/>
  <c r="Q889" i="37"/>
  <c r="O887" i="35" l="1"/>
  <c r="Q890" i="37"/>
  <c r="O888" i="35" l="1"/>
  <c r="Q891" i="37"/>
  <c r="O889" i="35" l="1"/>
  <c r="Q892" i="37"/>
  <c r="O890" i="35" l="1"/>
  <c r="Q893" i="37"/>
  <c r="O891" i="35" l="1"/>
  <c r="Q894" i="37"/>
  <c r="O892" i="35" l="1"/>
  <c r="Q895" i="37"/>
  <c r="O893" i="35" l="1"/>
  <c r="Q896" i="37"/>
  <c r="O894" i="35" l="1"/>
  <c r="Q897" i="37"/>
  <c r="O895" i="35" l="1"/>
  <c r="Q898" i="37"/>
  <c r="O896" i="35" l="1"/>
  <c r="Q899" i="37"/>
  <c r="O897" i="35" l="1"/>
  <c r="Q900" i="37"/>
  <c r="O898" i="35" l="1"/>
  <c r="Q901" i="37"/>
  <c r="O899" i="35" l="1"/>
  <c r="Q902" i="37"/>
  <c r="O900" i="35" l="1"/>
  <c r="Q903" i="37"/>
  <c r="O901" i="35" l="1"/>
  <c r="Q904" i="37"/>
  <c r="O902" i="35" l="1"/>
  <c r="Q905" i="37"/>
  <c r="O903" i="35" l="1"/>
  <c r="Q906" i="37"/>
  <c r="O904" i="35" l="1"/>
  <c r="Q907" i="37"/>
  <c r="O905" i="35" l="1"/>
  <c r="Q908" i="37"/>
  <c r="O906" i="35" l="1"/>
  <c r="Q909" i="37"/>
  <c r="O907" i="35" l="1"/>
  <c r="Q910" i="37"/>
  <c r="O908" i="35" l="1"/>
  <c r="Q911" i="37"/>
  <c r="O909" i="35" l="1"/>
  <c r="Q912" i="37"/>
  <c r="O910" i="35" l="1"/>
  <c r="Q913" i="37"/>
  <c r="O911" i="35" l="1"/>
  <c r="Q914" i="37"/>
  <c r="O912" i="35" l="1"/>
  <c r="Q915" i="37"/>
  <c r="O913" i="35" l="1"/>
  <c r="Q916" i="37"/>
  <c r="O914" i="35" l="1"/>
  <c r="Q917" i="37"/>
  <c r="O915" i="35" l="1"/>
  <c r="Q918" i="37"/>
  <c r="O916" i="35" l="1"/>
  <c r="Q919" i="37"/>
  <c r="O917" i="35" l="1"/>
  <c r="Q920" i="37"/>
  <c r="O918" i="35" l="1"/>
  <c r="Q921" i="37"/>
  <c r="O919" i="35" l="1"/>
  <c r="Q922" i="37"/>
  <c r="O920" i="35" l="1"/>
  <c r="Q923" i="37"/>
  <c r="O921" i="35" l="1"/>
  <c r="Q924" i="37"/>
  <c r="O922" i="35" l="1"/>
  <c r="Q925" i="37"/>
  <c r="O923" i="35" l="1"/>
  <c r="Q926" i="37"/>
  <c r="O924" i="35" l="1"/>
  <c r="Q927" i="37"/>
  <c r="O925" i="35" l="1"/>
  <c r="Q928" i="37"/>
  <c r="O926" i="35" l="1"/>
  <c r="Q929" i="37"/>
  <c r="O927" i="35" l="1"/>
  <c r="Q930" i="37"/>
  <c r="O928" i="35" l="1"/>
  <c r="Q931" i="37"/>
  <c r="O929" i="35" l="1"/>
  <c r="Q932" i="37"/>
  <c r="O930" i="35" l="1"/>
  <c r="Q933" i="37"/>
  <c r="O931" i="35" l="1"/>
  <c r="Q934" i="37"/>
  <c r="O932" i="35" l="1"/>
  <c r="Q935" i="37"/>
  <c r="O933" i="35" l="1"/>
  <c r="Q936" i="37"/>
  <c r="O934" i="35" l="1"/>
  <c r="Q937" i="37"/>
  <c r="O935" i="35" l="1"/>
  <c r="Q938" i="37"/>
  <c r="O936" i="35" l="1"/>
  <c r="Q939" i="37"/>
  <c r="O937" i="35" l="1"/>
  <c r="Q940" i="37"/>
  <c r="O938" i="35" l="1"/>
  <c r="Q941" i="37"/>
  <c r="O939" i="35" l="1"/>
  <c r="Q942" i="37"/>
  <c r="O940" i="35" l="1"/>
  <c r="Q943" i="37"/>
  <c r="O941" i="35" l="1"/>
  <c r="Q944" i="37"/>
  <c r="O942" i="35" l="1"/>
  <c r="Q945" i="37"/>
  <c r="O943" i="35" l="1"/>
  <c r="Q946" i="37"/>
  <c r="O944" i="35" l="1"/>
  <c r="Q947" i="37"/>
  <c r="O945" i="35" l="1"/>
  <c r="Q948" i="37"/>
  <c r="O946" i="35" l="1"/>
  <c r="Q949" i="37"/>
  <c r="O947" i="35" l="1"/>
  <c r="Q950" i="37"/>
  <c r="O948" i="35" l="1"/>
  <c r="Q951" i="37"/>
  <c r="O949" i="35" l="1"/>
  <c r="Q952" i="37"/>
  <c r="O950" i="35" l="1"/>
  <c r="Q953" i="37"/>
  <c r="O951" i="35" l="1"/>
  <c r="Q954" i="37"/>
  <c r="O952" i="35" l="1"/>
  <c r="Q955" i="37"/>
  <c r="O953" i="35" l="1"/>
  <c r="Q956" i="37"/>
  <c r="O954" i="35" l="1"/>
  <c r="Q957" i="37"/>
  <c r="O955" i="35" l="1"/>
  <c r="Q958" i="37"/>
  <c r="O956" i="35" l="1"/>
  <c r="Q959" i="37"/>
  <c r="O957" i="35" l="1"/>
  <c r="Q960" i="37"/>
  <c r="O958" i="35" l="1"/>
  <c r="Q961" i="37"/>
  <c r="O959" i="35" l="1"/>
  <c r="Q962" i="37"/>
  <c r="O960" i="35" l="1"/>
  <c r="Q963" i="37"/>
  <c r="O961" i="35" l="1"/>
  <c r="Q964" i="37"/>
  <c r="O962" i="35" l="1"/>
  <c r="Q965" i="37"/>
  <c r="O963" i="35" l="1"/>
  <c r="Q966" i="37"/>
  <c r="O964" i="35" l="1"/>
  <c r="Q967" i="37"/>
  <c r="O965" i="35" l="1"/>
  <c r="Q968" i="37"/>
  <c r="O966" i="35" l="1"/>
  <c r="Q969" i="37"/>
  <c r="O967" i="35" l="1"/>
  <c r="Q970" i="37"/>
  <c r="O968" i="35" l="1"/>
  <c r="Q971" i="37"/>
  <c r="O969" i="35" l="1"/>
  <c r="Q972" i="37"/>
  <c r="O970" i="35" l="1"/>
  <c r="Q973" i="37"/>
  <c r="O971" i="35" l="1"/>
  <c r="Q974" i="37"/>
  <c r="O972" i="35" l="1"/>
  <c r="Q975" i="37"/>
  <c r="O973" i="35" l="1"/>
  <c r="Q976" i="37"/>
  <c r="O974" i="35" l="1"/>
  <c r="Q977" i="37"/>
  <c r="O975" i="35" l="1"/>
  <c r="Q978" i="37"/>
  <c r="O976" i="35" l="1"/>
  <c r="Q979" i="37"/>
  <c r="O977" i="35" l="1"/>
  <c r="Q980" i="37"/>
  <c r="O978" i="35" l="1"/>
  <c r="Q981" i="37"/>
  <c r="O979" i="35" l="1"/>
  <c r="Q982" i="37"/>
  <c r="O980" i="35" l="1"/>
  <c r="Q983" i="37"/>
  <c r="O981" i="35" l="1"/>
  <c r="Q984" i="37"/>
  <c r="O982" i="35" l="1"/>
  <c r="Q985" i="37"/>
  <c r="O983" i="35" l="1"/>
  <c r="Q986" i="37"/>
  <c r="O984" i="35" l="1"/>
  <c r="Q987" i="37"/>
  <c r="O985" i="35" l="1"/>
  <c r="Q988" i="37"/>
  <c r="O986" i="35" l="1"/>
  <c r="Q989" i="37"/>
  <c r="O987" i="35" l="1"/>
  <c r="Q990" i="37"/>
  <c r="O988" i="35" l="1"/>
  <c r="Q991" i="37"/>
  <c r="O989" i="35" l="1"/>
  <c r="Q992" i="37"/>
  <c r="O990" i="35" l="1"/>
  <c r="Q993" i="37"/>
  <c r="O991" i="35" l="1"/>
  <c r="Q994" i="37"/>
  <c r="O992" i="35" l="1"/>
  <c r="Q995" i="37"/>
  <c r="O993" i="35" l="1"/>
  <c r="Q996" i="37"/>
  <c r="O994" i="35" l="1"/>
  <c r="Q997" i="37"/>
  <c r="O995" i="35" l="1"/>
  <c r="Q998" i="37"/>
  <c r="O996" i="35" l="1"/>
  <c r="Q999" i="37"/>
  <c r="O997" i="35" l="1"/>
  <c r="Q1000" i="37"/>
  <c r="O998" i="35" l="1"/>
  <c r="Q1001" i="37"/>
  <c r="O999" i="35" l="1"/>
  <c r="Q1002" i="37"/>
  <c r="O1000" i="35" l="1"/>
  <c r="Q1003" i="37"/>
  <c r="O1001" i="35" l="1"/>
  <c r="Q1004" i="37"/>
  <c r="O1002" i="35" l="1"/>
  <c r="Q1005" i="37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l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O1003" i="35"/>
  <c r="Q1006" i="37"/>
  <c r="A94" i="13" l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O1004" i="35"/>
  <c r="A90" i="35" l="1"/>
  <c r="A91" i="35"/>
  <c r="O1005" i="35"/>
  <c r="A92" i="35"/>
  <c r="O1006" i="35" l="1"/>
  <c r="A93" i="35"/>
  <c r="A94" i="35" l="1"/>
  <c r="A95" i="35" l="1"/>
  <c r="A96" i="35" l="1"/>
  <c r="A97" i="35" l="1"/>
  <c r="A98" i="35" l="1"/>
  <c r="A99" i="35" l="1"/>
  <c r="A100" i="35" l="1"/>
  <c r="A101" i="35" l="1"/>
  <c r="A102" i="35" l="1"/>
  <c r="A103" i="35" l="1"/>
  <c r="A104" i="35" l="1"/>
  <c r="A105" i="35" l="1"/>
  <c r="A106" i="35" l="1"/>
  <c r="A107" i="35" l="1"/>
  <c r="A108" i="35" l="1"/>
  <c r="A109" i="35" l="1"/>
  <c r="A110" i="35" l="1"/>
  <c r="A111" i="35" l="1"/>
  <c r="A112" i="35" l="1"/>
  <c r="A113" i="35" l="1"/>
  <c r="A114" i="35" l="1"/>
  <c r="A115" i="35" l="1"/>
  <c r="A116" i="35" l="1"/>
  <c r="A117" i="35" l="1"/>
  <c r="A118" i="35" l="1"/>
  <c r="A119" i="35" l="1"/>
  <c r="A120" i="35" l="1"/>
  <c r="A121" i="35" l="1"/>
  <c r="A122" i="35" l="1"/>
  <c r="A123" i="35" l="1"/>
  <c r="A124" i="35" l="1"/>
  <c r="A125" i="35" l="1"/>
  <c r="A126" i="35" l="1"/>
  <c r="A128" i="35" l="1"/>
  <c r="A129" i="35" l="1"/>
  <c r="A130" i="35" l="1"/>
  <c r="A131" i="35" l="1"/>
  <c r="A132" i="35" l="1"/>
  <c r="A133" i="35" l="1"/>
  <c r="A134" i="35" l="1"/>
  <c r="A135" i="35" l="1"/>
  <c r="A136" i="35" l="1"/>
  <c r="A137" i="35" l="1"/>
  <c r="A138" i="35" l="1"/>
  <c r="A139" i="35" l="1"/>
  <c r="A140" i="35" l="1"/>
  <c r="A141" i="35" l="1"/>
  <c r="A142" i="35" l="1"/>
  <c r="A143" i="35" l="1"/>
  <c r="A144" i="35" l="1"/>
  <c r="A145" i="35" l="1"/>
  <c r="A146" i="35" l="1"/>
  <c r="A147" i="35" l="1"/>
  <c r="A148" i="35" l="1"/>
  <c r="A149" i="35" l="1"/>
  <c r="A150" i="35" l="1"/>
  <c r="A151" i="35" l="1"/>
  <c r="A152" i="35" l="1"/>
  <c r="A153" i="35" l="1"/>
  <c r="A154" i="35" l="1"/>
  <c r="A155" i="35" l="1"/>
  <c r="A156" i="35" l="1"/>
  <c r="A157" i="35" l="1"/>
  <c r="A158" i="35" l="1"/>
  <c r="A159" i="35" l="1"/>
  <c r="A160" i="35" l="1"/>
  <c r="A161" i="35" l="1"/>
  <c r="A162" i="35" l="1"/>
  <c r="A163" i="35" l="1"/>
  <c r="A164" i="35" l="1"/>
  <c r="A165" i="35" l="1"/>
  <c r="A166" i="35" l="1"/>
  <c r="A167" i="35" l="1"/>
  <c r="A168" i="35" l="1"/>
  <c r="A169" i="35" l="1"/>
  <c r="A170" i="35" l="1"/>
  <c r="A171" i="35" l="1"/>
  <c r="A172" i="35" l="1"/>
  <c r="A173" i="35" l="1"/>
  <c r="A174" i="35" l="1"/>
  <c r="A175" i="35" l="1"/>
  <c r="A176" i="35" l="1"/>
  <c r="N104" i="35" l="1"/>
  <c r="N101" i="35"/>
  <c r="N100" i="35"/>
  <c r="N95" i="35"/>
  <c r="N94" i="35"/>
  <c r="N91" i="35"/>
  <c r="N90" i="35" l="1"/>
  <c r="M95" i="35"/>
  <c r="M101" i="35"/>
  <c r="M91" i="35"/>
  <c r="M104" i="35"/>
  <c r="M90" i="35"/>
  <c r="M100" i="35"/>
  <c r="M94" i="35"/>
  <c r="J100" i="35"/>
  <c r="I100" i="35"/>
  <c r="J90" i="35"/>
  <c r="I90" i="35"/>
  <c r="J94" i="35"/>
  <c r="I94" i="35"/>
  <c r="J95" i="35"/>
  <c r="I95" i="35"/>
  <c r="J101" i="35"/>
  <c r="I101" i="35"/>
  <c r="J91" i="35"/>
  <c r="I91" i="35"/>
  <c r="J104" i="35"/>
  <c r="I104" i="35"/>
  <c r="N92" i="35"/>
  <c r="N102" i="35"/>
  <c r="N106" i="35"/>
  <c r="N110" i="35"/>
  <c r="N114" i="35"/>
  <c r="N116" i="35"/>
  <c r="N118" i="35"/>
  <c r="N120" i="35"/>
  <c r="N122" i="35"/>
  <c r="N126" i="35"/>
  <c r="N128" i="35"/>
  <c r="N130" i="35"/>
  <c r="N132" i="35"/>
  <c r="N134" i="35"/>
  <c r="N136" i="35"/>
  <c r="N138" i="35"/>
  <c r="N140" i="35"/>
  <c r="N142" i="35"/>
  <c r="N144" i="35"/>
  <c r="N146" i="35"/>
  <c r="N148" i="35"/>
  <c r="N150" i="35"/>
  <c r="N152" i="35"/>
  <c r="N154" i="35"/>
  <c r="N156" i="35"/>
  <c r="N158" i="35"/>
  <c r="N160" i="35"/>
  <c r="N162" i="35"/>
  <c r="N164" i="35"/>
  <c r="N166" i="35"/>
  <c r="N168" i="35"/>
  <c r="N170" i="35"/>
  <c r="N172" i="35"/>
  <c r="N174" i="35"/>
  <c r="N176" i="35"/>
  <c r="N98" i="35"/>
  <c r="N108" i="35"/>
  <c r="N112" i="35"/>
  <c r="N124" i="35"/>
  <c r="N93" i="35"/>
  <c r="N97" i="35"/>
  <c r="N99" i="35"/>
  <c r="N103" i="35"/>
  <c r="N107" i="35"/>
  <c r="N111" i="35"/>
  <c r="N113" i="35"/>
  <c r="N117" i="35"/>
  <c r="N119" i="35"/>
  <c r="N121" i="35"/>
  <c r="N123" i="35"/>
  <c r="N125" i="35"/>
  <c r="N127" i="35"/>
  <c r="N131" i="35"/>
  <c r="N133" i="35"/>
  <c r="N135" i="35"/>
  <c r="N137" i="35"/>
  <c r="N139" i="35"/>
  <c r="N141" i="35"/>
  <c r="N143" i="35"/>
  <c r="N145" i="35"/>
  <c r="N147" i="35"/>
  <c r="N149" i="35"/>
  <c r="N151" i="35"/>
  <c r="N153" i="35"/>
  <c r="N155" i="35"/>
  <c r="N157" i="35"/>
  <c r="N159" i="35"/>
  <c r="N161" i="35"/>
  <c r="N163" i="35"/>
  <c r="N165" i="35"/>
  <c r="N167" i="35"/>
  <c r="N169" i="35"/>
  <c r="N171" i="35"/>
  <c r="N175" i="35"/>
  <c r="N105" i="35"/>
  <c r="N109" i="35"/>
  <c r="N115" i="35"/>
  <c r="N129" i="35"/>
  <c r="G20" i="3"/>
  <c r="P174" i="37" l="1"/>
  <c r="P167" i="37"/>
  <c r="P21" i="37"/>
  <c r="P90" i="37"/>
  <c r="P69" i="37"/>
  <c r="M175" i="35"/>
  <c r="P85" i="37"/>
  <c r="M165" i="35"/>
  <c r="M157" i="35"/>
  <c r="P46" i="37"/>
  <c r="M149" i="35"/>
  <c r="M141" i="35"/>
  <c r="M133" i="35"/>
  <c r="M113" i="35"/>
  <c r="M99" i="35"/>
  <c r="P25" i="37"/>
  <c r="M174" i="35"/>
  <c r="M166" i="35"/>
  <c r="M158" i="35"/>
  <c r="M150" i="35"/>
  <c r="M142" i="35"/>
  <c r="M134" i="35"/>
  <c r="M126" i="35"/>
  <c r="M116" i="35"/>
  <c r="M102" i="35"/>
  <c r="M129" i="35"/>
  <c r="P137" i="37"/>
  <c r="M171" i="35"/>
  <c r="P36" i="37"/>
  <c r="M163" i="35"/>
  <c r="O106" i="37" s="1"/>
  <c r="M155" i="35"/>
  <c r="P29" i="37"/>
  <c r="M147" i="35"/>
  <c r="M131" i="35"/>
  <c r="M111" i="35"/>
  <c r="M97" i="35"/>
  <c r="M124" i="35"/>
  <c r="P175" i="37"/>
  <c r="M172" i="35"/>
  <c r="M164" i="35"/>
  <c r="M156" i="35"/>
  <c r="M140" i="35"/>
  <c r="M122" i="35"/>
  <c r="P131" i="37"/>
  <c r="M114" i="35"/>
  <c r="P32" i="37"/>
  <c r="M115" i="35"/>
  <c r="F134" i="37"/>
  <c r="G134" i="37" s="1"/>
  <c r="P82" i="37"/>
  <c r="M153" i="35"/>
  <c r="M145" i="35"/>
  <c r="P34" i="37"/>
  <c r="M137" i="35"/>
  <c r="P154" i="37"/>
  <c r="M127" i="35"/>
  <c r="P6" i="37"/>
  <c r="M162" i="35"/>
  <c r="M146" i="35"/>
  <c r="M130" i="35"/>
  <c r="M120" i="35"/>
  <c r="P140" i="37"/>
  <c r="M110" i="35"/>
  <c r="M167" i="35"/>
  <c r="P12" i="37"/>
  <c r="M143" i="35"/>
  <c r="M125" i="35"/>
  <c r="P41" i="37"/>
  <c r="M117" i="35"/>
  <c r="M103" i="35"/>
  <c r="P122" i="37" s="1"/>
  <c r="P62" i="37"/>
  <c r="M108" i="35"/>
  <c r="M176" i="35"/>
  <c r="M168" i="35"/>
  <c r="P22" i="37"/>
  <c r="M160" i="35"/>
  <c r="P81" i="37"/>
  <c r="M152" i="35"/>
  <c r="P52" i="37"/>
  <c r="M144" i="35"/>
  <c r="P156" i="37"/>
  <c r="M136" i="35"/>
  <c r="O53" i="37" s="1"/>
  <c r="P17" i="37"/>
  <c r="M128" i="35"/>
  <c r="F40" i="37"/>
  <c r="G40" i="37" s="1"/>
  <c r="F84" i="37"/>
  <c r="G84" i="37" s="1"/>
  <c r="F175" i="37"/>
  <c r="G175" i="37" s="1"/>
  <c r="O123" i="37"/>
  <c r="O46" i="37"/>
  <c r="O6" i="37"/>
  <c r="M170" i="35"/>
  <c r="F33" i="37"/>
  <c r="G33" i="37" s="1"/>
  <c r="O148" i="37"/>
  <c r="M169" i="35"/>
  <c r="F101" i="37"/>
  <c r="G101" i="37" s="1"/>
  <c r="M161" i="35"/>
  <c r="F30" i="37"/>
  <c r="G30" i="37" s="1"/>
  <c r="M151" i="35"/>
  <c r="F74" i="37"/>
  <c r="G74" i="37" s="1"/>
  <c r="M135" i="35"/>
  <c r="O102" i="37" s="1"/>
  <c r="F9" i="37"/>
  <c r="G9" i="37" s="1"/>
  <c r="M123" i="35"/>
  <c r="F141" i="37"/>
  <c r="G141" i="37" s="1"/>
  <c r="F69" i="37"/>
  <c r="G69" i="37" s="1"/>
  <c r="F81" i="37"/>
  <c r="G81" i="37" s="1"/>
  <c r="F144" i="37"/>
  <c r="G144" i="37" s="1"/>
  <c r="F100" i="37"/>
  <c r="G100" i="37" s="1"/>
  <c r="M139" i="35"/>
  <c r="M121" i="35"/>
  <c r="F15" i="37"/>
  <c r="G15" i="37" s="1"/>
  <c r="M98" i="35"/>
  <c r="F170" i="37"/>
  <c r="G170" i="37" s="1"/>
  <c r="M148" i="35"/>
  <c r="F41" i="37"/>
  <c r="G41" i="37" s="1"/>
  <c r="M132" i="35"/>
  <c r="F168" i="37"/>
  <c r="G168" i="37" s="1"/>
  <c r="M119" i="35"/>
  <c r="P99" i="37" s="1"/>
  <c r="F76" i="37"/>
  <c r="G76" i="37" s="1"/>
  <c r="M107" i="35"/>
  <c r="M93" i="35"/>
  <c r="O140" i="37" s="1"/>
  <c r="F95" i="37"/>
  <c r="G95" i="37" s="1"/>
  <c r="M112" i="35"/>
  <c r="O64" i="37" s="1"/>
  <c r="F59" i="37"/>
  <c r="G59" i="37" s="1"/>
  <c r="M154" i="35"/>
  <c r="O168" i="37" s="1"/>
  <c r="F90" i="37"/>
  <c r="G90" i="37" s="1"/>
  <c r="M138" i="35"/>
  <c r="F162" i="37"/>
  <c r="G162" i="37" s="1"/>
  <c r="M92" i="35"/>
  <c r="O65" i="37" s="1"/>
  <c r="F164" i="37"/>
  <c r="G164" i="37" s="1"/>
  <c r="M109" i="35"/>
  <c r="F126" i="37"/>
  <c r="G126" i="37" s="1"/>
  <c r="M159" i="35"/>
  <c r="O169" i="37" s="1"/>
  <c r="F167" i="37"/>
  <c r="G167" i="37" s="1"/>
  <c r="M118" i="35"/>
  <c r="F37" i="37"/>
  <c r="G37" i="37" s="1"/>
  <c r="M106" i="35"/>
  <c r="F23" i="37"/>
  <c r="G23" i="37" s="1"/>
  <c r="M105" i="35"/>
  <c r="F171" i="37"/>
  <c r="G171" i="37" s="1"/>
  <c r="F128" i="37"/>
  <c r="G128" i="37" s="1"/>
  <c r="F52" i="37"/>
  <c r="G52" i="37" s="1"/>
  <c r="F98" i="37"/>
  <c r="G98" i="37" s="1"/>
  <c r="F6" i="37"/>
  <c r="G6" i="37" s="1"/>
  <c r="F145" i="37"/>
  <c r="G145" i="37" s="1"/>
  <c r="F107" i="37"/>
  <c r="G107" i="37" s="1"/>
  <c r="F13" i="37"/>
  <c r="G13" i="37" s="1"/>
  <c r="F56" i="37"/>
  <c r="G56" i="37" s="1"/>
  <c r="F133" i="37"/>
  <c r="G133" i="37" s="1"/>
  <c r="F123" i="37"/>
  <c r="G123" i="37" s="1"/>
  <c r="F65" i="37"/>
  <c r="G65" i="37" s="1"/>
  <c r="F96" i="37"/>
  <c r="G96" i="37" s="1"/>
  <c r="F137" i="37"/>
  <c r="G137" i="37" s="1"/>
  <c r="F58" i="37"/>
  <c r="G58" i="37" s="1"/>
  <c r="F83" i="37"/>
  <c r="G83" i="37" s="1"/>
  <c r="F61" i="37"/>
  <c r="G61" i="37" s="1"/>
  <c r="F7" i="37"/>
  <c r="G7" i="37" s="1"/>
  <c r="F140" i="37"/>
  <c r="G140" i="37" s="1"/>
  <c r="F174" i="37"/>
  <c r="G174" i="37" s="1"/>
  <c r="F78" i="37"/>
  <c r="G78" i="37" s="1"/>
  <c r="F125" i="37"/>
  <c r="G125" i="37" s="1"/>
  <c r="F70" i="37"/>
  <c r="G70" i="37" s="1"/>
  <c r="F114" i="37"/>
  <c r="G114" i="37" s="1"/>
  <c r="F136" i="37"/>
  <c r="G136" i="37" s="1"/>
  <c r="J115" i="35"/>
  <c r="I115" i="35"/>
  <c r="J169" i="35"/>
  <c r="I169" i="35"/>
  <c r="J161" i="35"/>
  <c r="I161" i="35"/>
  <c r="F106" i="37"/>
  <c r="G106" i="37" s="1"/>
  <c r="J153" i="35"/>
  <c r="I153" i="35"/>
  <c r="J145" i="35"/>
  <c r="I145" i="35"/>
  <c r="J137" i="35"/>
  <c r="I137" i="35"/>
  <c r="J127" i="35"/>
  <c r="I127" i="35"/>
  <c r="J119" i="35"/>
  <c r="I119" i="35"/>
  <c r="F153" i="37"/>
  <c r="G153" i="37" s="1"/>
  <c r="J107" i="35"/>
  <c r="I107" i="35"/>
  <c r="J93" i="35"/>
  <c r="I93" i="35"/>
  <c r="F103" i="37"/>
  <c r="G103" i="37" s="1"/>
  <c r="J112" i="35"/>
  <c r="I112" i="35"/>
  <c r="F132" i="37"/>
  <c r="G132" i="37" s="1"/>
  <c r="J170" i="35"/>
  <c r="I170" i="35"/>
  <c r="J162" i="35"/>
  <c r="I162" i="35"/>
  <c r="F146" i="37"/>
  <c r="G146" i="37" s="1"/>
  <c r="J154" i="35"/>
  <c r="I154" i="35"/>
  <c r="J146" i="35"/>
  <c r="I146" i="35"/>
  <c r="J138" i="35"/>
  <c r="I138" i="35"/>
  <c r="F111" i="37"/>
  <c r="G111" i="37" s="1"/>
  <c r="J130" i="35"/>
  <c r="I130" i="35"/>
  <c r="J120" i="35"/>
  <c r="I120" i="35"/>
  <c r="J110" i="35"/>
  <c r="I110" i="35"/>
  <c r="F139" i="37"/>
  <c r="G139" i="37" s="1"/>
  <c r="J92" i="35"/>
  <c r="I92" i="35"/>
  <c r="J109" i="35"/>
  <c r="I109" i="35"/>
  <c r="J167" i="35"/>
  <c r="I167" i="35"/>
  <c r="F62" i="37"/>
  <c r="G62" i="37" s="1"/>
  <c r="J159" i="35"/>
  <c r="I159" i="35"/>
  <c r="J151" i="35"/>
  <c r="I151" i="35"/>
  <c r="F75" i="37"/>
  <c r="G75" i="37" s="1"/>
  <c r="J143" i="35"/>
  <c r="I143" i="35"/>
  <c r="J135" i="35"/>
  <c r="I135" i="35"/>
  <c r="F157" i="37"/>
  <c r="G157" i="37" s="1"/>
  <c r="J125" i="35"/>
  <c r="I125" i="35"/>
  <c r="J117" i="35"/>
  <c r="I117" i="35"/>
  <c r="F57" i="37"/>
  <c r="G57" i="37" s="1"/>
  <c r="J103" i="35"/>
  <c r="I103" i="35"/>
  <c r="J108" i="35"/>
  <c r="I108" i="35"/>
  <c r="F14" i="37"/>
  <c r="G14" i="37" s="1"/>
  <c r="J176" i="35"/>
  <c r="I176" i="35"/>
  <c r="J168" i="35"/>
  <c r="I168" i="35"/>
  <c r="F110" i="37"/>
  <c r="G110" i="37" s="1"/>
  <c r="J160" i="35"/>
  <c r="I160" i="35"/>
  <c r="J152" i="35"/>
  <c r="I152" i="35"/>
  <c r="J144" i="35"/>
  <c r="I144" i="35"/>
  <c r="F122" i="37"/>
  <c r="G122" i="37" s="1"/>
  <c r="J136" i="35"/>
  <c r="I136" i="35"/>
  <c r="J128" i="35"/>
  <c r="I128" i="35"/>
  <c r="F118" i="37"/>
  <c r="G118" i="37" s="1"/>
  <c r="J118" i="35"/>
  <c r="I118" i="35"/>
  <c r="J106" i="35"/>
  <c r="I106" i="35"/>
  <c r="F112" i="37"/>
  <c r="G112" i="37" s="1"/>
  <c r="J105" i="35"/>
  <c r="I105" i="35"/>
  <c r="J175" i="35"/>
  <c r="I175" i="35"/>
  <c r="J165" i="35"/>
  <c r="I165" i="35"/>
  <c r="J157" i="35"/>
  <c r="L23" i="37" s="1"/>
  <c r="I157" i="35"/>
  <c r="F11" i="37"/>
  <c r="G11" i="37" s="1"/>
  <c r="J149" i="35"/>
  <c r="I149" i="35"/>
  <c r="J141" i="35"/>
  <c r="I141" i="35"/>
  <c r="F97" i="37"/>
  <c r="G97" i="37" s="1"/>
  <c r="J133" i="35"/>
  <c r="I133" i="35"/>
  <c r="J123" i="35"/>
  <c r="I123" i="35"/>
  <c r="J113" i="35"/>
  <c r="I113" i="35"/>
  <c r="J99" i="35"/>
  <c r="I99" i="35"/>
  <c r="F115" i="37"/>
  <c r="G115" i="37" s="1"/>
  <c r="J174" i="35"/>
  <c r="I174" i="35"/>
  <c r="F158" i="37"/>
  <c r="G158" i="37" s="1"/>
  <c r="J166" i="35"/>
  <c r="I166" i="35"/>
  <c r="F66" i="37"/>
  <c r="G66" i="37" s="1"/>
  <c r="J158" i="35"/>
  <c r="I158" i="35"/>
  <c r="J150" i="35"/>
  <c r="I150" i="35"/>
  <c r="J142" i="35"/>
  <c r="I142" i="35"/>
  <c r="F130" i="37"/>
  <c r="G130" i="37" s="1"/>
  <c r="J134" i="35"/>
  <c r="I134" i="35"/>
  <c r="J126" i="35"/>
  <c r="I126" i="35"/>
  <c r="J116" i="35"/>
  <c r="I116" i="35"/>
  <c r="J102" i="35"/>
  <c r="I102" i="35"/>
  <c r="F22" i="37"/>
  <c r="G22" i="37" s="1"/>
  <c r="J129" i="35"/>
  <c r="I129" i="35"/>
  <c r="F45" i="37"/>
  <c r="G45" i="37" s="1"/>
  <c r="J171" i="35"/>
  <c r="I171" i="35"/>
  <c r="J163" i="35"/>
  <c r="I163" i="35"/>
  <c r="K101" i="37" s="1"/>
  <c r="F53" i="37"/>
  <c r="G53" i="37" s="1"/>
  <c r="J155" i="35"/>
  <c r="I155" i="35"/>
  <c r="F148" i="37"/>
  <c r="G148" i="37" s="1"/>
  <c r="J147" i="35"/>
  <c r="I147" i="35"/>
  <c r="J139" i="35"/>
  <c r="I139" i="35"/>
  <c r="J131" i="35"/>
  <c r="I131" i="35"/>
  <c r="J121" i="35"/>
  <c r="I121" i="35"/>
  <c r="J111" i="35"/>
  <c r="I111" i="35"/>
  <c r="F154" i="37"/>
  <c r="G154" i="37" s="1"/>
  <c r="J97" i="35"/>
  <c r="I97" i="35"/>
  <c r="J124" i="35"/>
  <c r="I124" i="35"/>
  <c r="F10" i="37"/>
  <c r="G10" i="37" s="1"/>
  <c r="J98" i="35"/>
  <c r="L170" i="37" s="1"/>
  <c r="I98" i="35"/>
  <c r="J172" i="35"/>
  <c r="I172" i="35"/>
  <c r="J164" i="35"/>
  <c r="I164" i="35"/>
  <c r="J156" i="35"/>
  <c r="I156" i="35"/>
  <c r="J148" i="35"/>
  <c r="I148" i="35"/>
  <c r="J140" i="35"/>
  <c r="I140" i="35"/>
  <c r="J132" i="35"/>
  <c r="I132" i="35"/>
  <c r="J122" i="35"/>
  <c r="I122" i="35"/>
  <c r="J114" i="35"/>
  <c r="I114" i="35"/>
  <c r="F87" i="37"/>
  <c r="G87" i="37" s="1"/>
  <c r="F113" i="37"/>
  <c r="G113" i="37" s="1"/>
  <c r="F143" i="37"/>
  <c r="G143" i="37" s="1"/>
  <c r="F39" i="37"/>
  <c r="G39" i="37" s="1"/>
  <c r="F72" i="37"/>
  <c r="G72" i="37" s="1"/>
  <c r="F63" i="37"/>
  <c r="G63" i="37" s="1"/>
  <c r="F85" i="37"/>
  <c r="G85" i="37" s="1"/>
  <c r="F94" i="37"/>
  <c r="G94" i="37" s="1"/>
  <c r="F48" i="37"/>
  <c r="G48" i="37" s="1"/>
  <c r="F73" i="37"/>
  <c r="G73" i="37" s="1"/>
  <c r="F21" i="37"/>
  <c r="G21" i="37" s="1"/>
  <c r="F108" i="37"/>
  <c r="G108" i="37" s="1"/>
  <c r="F67" i="37"/>
  <c r="G67" i="37" s="1"/>
  <c r="F173" i="37"/>
  <c r="G173" i="37" s="1"/>
  <c r="F42" i="37"/>
  <c r="G42" i="37" s="1"/>
  <c r="F109" i="37"/>
  <c r="G109" i="37" s="1"/>
  <c r="F43" i="37"/>
  <c r="G43" i="37" s="1"/>
  <c r="F79" i="37"/>
  <c r="G79" i="37" s="1"/>
  <c r="F93" i="37"/>
  <c r="G93" i="37" s="1"/>
  <c r="F152" i="37"/>
  <c r="G152" i="37" s="1"/>
  <c r="F159" i="37"/>
  <c r="G159" i="37" s="1"/>
  <c r="F24" i="37"/>
  <c r="G24" i="37" s="1"/>
  <c r="F169" i="37"/>
  <c r="G169" i="37" s="1"/>
  <c r="F26" i="37"/>
  <c r="G26" i="37" s="1"/>
  <c r="F129" i="37"/>
  <c r="G129" i="37" s="1"/>
  <c r="F82" i="37"/>
  <c r="G82" i="37" s="1"/>
  <c r="F34" i="37"/>
  <c r="G34" i="37" s="1"/>
  <c r="F150" i="37"/>
  <c r="G150" i="37" s="1"/>
  <c r="F147" i="37"/>
  <c r="G147" i="37" s="1"/>
  <c r="F166" i="37"/>
  <c r="G166" i="37" s="1"/>
  <c r="F116" i="37"/>
  <c r="G116" i="37" s="1"/>
  <c r="F117" i="37"/>
  <c r="G117" i="37" s="1"/>
  <c r="F151" i="37"/>
  <c r="G151" i="37" s="1"/>
  <c r="F88" i="37"/>
  <c r="G88" i="37" s="1"/>
  <c r="F163" i="37"/>
  <c r="G163" i="37" s="1"/>
  <c r="F99" i="37"/>
  <c r="G99" i="37" s="1"/>
  <c r="F46" i="37"/>
  <c r="G46" i="37" s="1"/>
  <c r="F120" i="37"/>
  <c r="G120" i="37" s="1"/>
  <c r="F80" i="37"/>
  <c r="G80" i="37" s="1"/>
  <c r="F16" i="37"/>
  <c r="G16" i="37" s="1"/>
  <c r="F25" i="37"/>
  <c r="G25" i="37" s="1"/>
  <c r="F31" i="37"/>
  <c r="G31" i="37" s="1"/>
  <c r="F27" i="37"/>
  <c r="G27" i="37" s="1"/>
  <c r="F20" i="37"/>
  <c r="G20" i="37" s="1"/>
  <c r="F17" i="37"/>
  <c r="G17" i="37" s="1"/>
  <c r="F91" i="37"/>
  <c r="G91" i="37" s="1"/>
  <c r="F47" i="37"/>
  <c r="G47" i="37" s="1"/>
  <c r="F102" i="37"/>
  <c r="G102" i="37" s="1"/>
  <c r="F142" i="37"/>
  <c r="G142" i="37" s="1"/>
  <c r="F119" i="37"/>
  <c r="G119" i="37" s="1"/>
  <c r="F131" i="37"/>
  <c r="G131" i="37" s="1"/>
  <c r="F38" i="37"/>
  <c r="G38" i="37" s="1"/>
  <c r="F104" i="37"/>
  <c r="G104" i="37" s="1"/>
  <c r="F55" i="37"/>
  <c r="G55" i="37" s="1"/>
  <c r="F28" i="37"/>
  <c r="G28" i="37" s="1"/>
  <c r="F54" i="37"/>
  <c r="G54" i="37" s="1"/>
  <c r="F172" i="37"/>
  <c r="G172" i="37" s="1"/>
  <c r="F35" i="37"/>
  <c r="G35" i="37" s="1"/>
  <c r="F176" i="37"/>
  <c r="G176" i="37" s="1"/>
  <c r="F92" i="37"/>
  <c r="G92" i="37" s="1"/>
  <c r="F18" i="37"/>
  <c r="G18" i="37" s="1"/>
  <c r="F71" i="37"/>
  <c r="G71" i="37" s="1"/>
  <c r="F135" i="37"/>
  <c r="G135" i="37" s="1"/>
  <c r="F50" i="37"/>
  <c r="G50" i="37" s="1"/>
  <c r="F64" i="37"/>
  <c r="G64" i="37" s="1"/>
  <c r="F44" i="37"/>
  <c r="G44" i="37" s="1"/>
  <c r="F121" i="37"/>
  <c r="G121" i="37" s="1"/>
  <c r="F32" i="37"/>
  <c r="G32" i="37" s="1"/>
  <c r="F49" i="37"/>
  <c r="G49" i="37" s="1"/>
  <c r="F138" i="37"/>
  <c r="G138" i="37" s="1"/>
  <c r="F124" i="37"/>
  <c r="G124" i="37" s="1"/>
  <c r="F160" i="37"/>
  <c r="G160" i="37" s="1"/>
  <c r="F36" i="37"/>
  <c r="G36" i="37" s="1"/>
  <c r="F60" i="37"/>
  <c r="G60" i="37" s="1"/>
  <c r="F127" i="37"/>
  <c r="G127" i="37" s="1"/>
  <c r="F77" i="37"/>
  <c r="G77" i="37" s="1"/>
  <c r="F68" i="37"/>
  <c r="G68" i="37" s="1"/>
  <c r="F19" i="37"/>
  <c r="G19" i="37" s="1"/>
  <c r="F149" i="37"/>
  <c r="G149" i="37" s="1"/>
  <c r="F86" i="37"/>
  <c r="G86" i="37" s="1"/>
  <c r="F8" i="37"/>
  <c r="G8" i="37" s="1"/>
  <c r="F165" i="37"/>
  <c r="G165" i="37" s="1"/>
  <c r="F161" i="37"/>
  <c r="G161" i="37" s="1"/>
  <c r="F12" i="37"/>
  <c r="G12" i="37" s="1"/>
  <c r="F89" i="37"/>
  <c r="G89" i="37" s="1"/>
  <c r="F105" i="37"/>
  <c r="G105" i="37" s="1"/>
  <c r="F156" i="37"/>
  <c r="G156" i="37" s="1"/>
  <c r="F155" i="37"/>
  <c r="G155" i="37" s="1"/>
  <c r="G62" i="3"/>
  <c r="G22" i="3"/>
  <c r="G66" i="3"/>
  <c r="G81" i="3"/>
  <c r="G97" i="3"/>
  <c r="G89" i="3"/>
  <c r="G67" i="3"/>
  <c r="G90" i="3"/>
  <c r="G28" i="3"/>
  <c r="G36" i="3"/>
  <c r="G52" i="3"/>
  <c r="G60" i="3"/>
  <c r="G68" i="3"/>
  <c r="G83" i="3"/>
  <c r="G91" i="3"/>
  <c r="G99" i="3"/>
  <c r="L32" i="37" l="1"/>
  <c r="O76" i="37"/>
  <c r="O48" i="37"/>
  <c r="L29" i="37"/>
  <c r="O107" i="37"/>
  <c r="O158" i="37"/>
  <c r="O14" i="37"/>
  <c r="O127" i="37"/>
  <c r="O67" i="37"/>
  <c r="O139" i="37"/>
  <c r="O133" i="37"/>
  <c r="O114" i="37"/>
  <c r="O108" i="37"/>
  <c r="O155" i="37"/>
  <c r="O47" i="37"/>
  <c r="L82" i="37"/>
  <c r="L85" i="37"/>
  <c r="O96" i="37"/>
  <c r="O112" i="37"/>
  <c r="O136" i="37"/>
  <c r="K129" i="37"/>
  <c r="L101" i="37"/>
  <c r="L129" i="37"/>
  <c r="K32" i="37"/>
  <c r="K170" i="37"/>
  <c r="O29" i="37"/>
  <c r="O173" i="37"/>
  <c r="L122" i="37"/>
  <c r="O32" i="37"/>
  <c r="O118" i="37"/>
  <c r="O12" i="37"/>
  <c r="O80" i="37"/>
  <c r="O149" i="37"/>
  <c r="K122" i="37"/>
  <c r="O73" i="37"/>
  <c r="O75" i="37"/>
  <c r="K100" i="37"/>
  <c r="P124" i="37"/>
  <c r="P71" i="37"/>
  <c r="P78" i="37"/>
  <c r="P134" i="37"/>
  <c r="O144" i="37"/>
  <c r="O8" i="37"/>
  <c r="K95" i="37"/>
  <c r="L36" i="37"/>
  <c r="O63" i="37"/>
  <c r="P73" i="37"/>
  <c r="L95" i="37"/>
  <c r="O126" i="37"/>
  <c r="O23" i="37"/>
  <c r="O71" i="37"/>
  <c r="O70" i="37"/>
  <c r="P8" i="37"/>
  <c r="P7" i="37"/>
  <c r="P125" i="37"/>
  <c r="L100" i="37"/>
  <c r="O142" i="37"/>
  <c r="O62" i="37"/>
  <c r="L69" i="37"/>
  <c r="K17" i="37"/>
  <c r="K36" i="37"/>
  <c r="O45" i="37"/>
  <c r="P163" i="37"/>
  <c r="P106" i="37"/>
  <c r="O95" i="37"/>
  <c r="P160" i="37"/>
  <c r="P151" i="37"/>
  <c r="O22" i="37"/>
  <c r="O113" i="37"/>
  <c r="O82" i="37"/>
  <c r="P118" i="37"/>
  <c r="K126" i="37"/>
  <c r="O120" i="37"/>
  <c r="P100" i="37"/>
  <c r="P117" i="37"/>
  <c r="P89" i="37"/>
  <c r="K85" i="37"/>
  <c r="O85" i="37"/>
  <c r="P138" i="37"/>
  <c r="P49" i="37"/>
  <c r="K121" i="37"/>
  <c r="K78" i="37"/>
  <c r="L17" i="37"/>
  <c r="P98" i="37"/>
  <c r="P11" i="37"/>
  <c r="L121" i="37"/>
  <c r="L78" i="37"/>
  <c r="K75" i="37"/>
  <c r="O101" i="37"/>
  <c r="P101" i="37"/>
  <c r="P146" i="37"/>
  <c r="L75" i="37"/>
  <c r="P142" i="37"/>
  <c r="P75" i="37"/>
  <c r="P70" i="37"/>
  <c r="P93" i="37"/>
  <c r="P28" i="37"/>
  <c r="O44" i="37"/>
  <c r="O167" i="37"/>
  <c r="O129" i="37"/>
  <c r="P72" i="37"/>
  <c r="O175" i="37"/>
  <c r="P126" i="37"/>
  <c r="P112" i="37"/>
  <c r="P53" i="37"/>
  <c r="P148" i="37"/>
  <c r="P39" i="37"/>
  <c r="K153" i="37"/>
  <c r="O146" i="37"/>
  <c r="O100" i="37"/>
  <c r="O24" i="37"/>
  <c r="O25" i="37"/>
  <c r="L153" i="37"/>
  <c r="O153" i="37"/>
  <c r="P18" i="37"/>
  <c r="P95" i="37"/>
  <c r="P155" i="37"/>
  <c r="P129" i="37"/>
  <c r="P84" i="37"/>
  <c r="P24" i="37"/>
  <c r="K168" i="37"/>
  <c r="K29" i="37"/>
  <c r="O151" i="37"/>
  <c r="O78" i="37"/>
  <c r="P23" i="37"/>
  <c r="P35" i="37"/>
  <c r="K22" i="37"/>
  <c r="L126" i="37"/>
  <c r="O37" i="37"/>
  <c r="O162" i="37"/>
  <c r="L22" i="37"/>
  <c r="O98" i="37"/>
  <c r="O69" i="37"/>
  <c r="O165" i="37"/>
  <c r="P97" i="37"/>
  <c r="P153" i="37"/>
  <c r="P67" i="37"/>
  <c r="P87" i="37"/>
  <c r="P68" i="37"/>
  <c r="P147" i="37"/>
  <c r="P57" i="37"/>
  <c r="K69" i="37"/>
  <c r="K52" i="37"/>
  <c r="L52" i="37"/>
  <c r="O79" i="37"/>
  <c r="O39" i="37"/>
  <c r="O49" i="37"/>
  <c r="O28" i="37"/>
  <c r="P170" i="37"/>
  <c r="P162" i="37"/>
  <c r="P168" i="37"/>
  <c r="P149" i="37"/>
  <c r="P136" i="37"/>
  <c r="P132" i="37"/>
  <c r="P120" i="37"/>
  <c r="P15" i="37"/>
  <c r="P121" i="37"/>
  <c r="P102" i="37"/>
  <c r="P169" i="37"/>
  <c r="P103" i="37"/>
  <c r="P96" i="37"/>
  <c r="P144" i="37"/>
  <c r="O117" i="37"/>
  <c r="O36" i="37"/>
  <c r="O171" i="37"/>
  <c r="O121" i="37"/>
  <c r="K157" i="37"/>
  <c r="K35" i="37"/>
  <c r="O160" i="37"/>
  <c r="O56" i="37"/>
  <c r="O21" i="37"/>
  <c r="P171" i="37"/>
  <c r="P159" i="37"/>
  <c r="P127" i="37"/>
  <c r="P50" i="37"/>
  <c r="P173" i="37"/>
  <c r="P161" i="37"/>
  <c r="L157" i="37"/>
  <c r="L35" i="37"/>
  <c r="O157" i="37"/>
  <c r="O35" i="37"/>
  <c r="O104" i="37"/>
  <c r="O176" i="37"/>
  <c r="O138" i="37"/>
  <c r="O131" i="37"/>
  <c r="O156" i="37"/>
  <c r="O17" i="37"/>
  <c r="O88" i="37"/>
  <c r="O109" i="37"/>
  <c r="O164" i="37"/>
  <c r="O40" i="37"/>
  <c r="O150" i="37"/>
  <c r="O55" i="37"/>
  <c r="O99" i="37"/>
  <c r="O122" i="37"/>
  <c r="P166" i="37"/>
  <c r="K37" i="37"/>
  <c r="O170" i="37"/>
  <c r="P47" i="37"/>
  <c r="P64" i="37"/>
  <c r="L37" i="37"/>
  <c r="P61" i="37"/>
  <c r="P107" i="37"/>
  <c r="P133" i="37"/>
  <c r="P48" i="37"/>
  <c r="P83" i="37"/>
  <c r="P44" i="37"/>
  <c r="L105" i="37"/>
  <c r="K116" i="37"/>
  <c r="K91" i="37"/>
  <c r="L152" i="37"/>
  <c r="L99" i="37"/>
  <c r="P56" i="37"/>
  <c r="P158" i="37"/>
  <c r="P114" i="37"/>
  <c r="P26" i="37"/>
  <c r="P77" i="37"/>
  <c r="P76" i="37"/>
  <c r="P165" i="37"/>
  <c r="P74" i="37"/>
  <c r="P43" i="37"/>
  <c r="P59" i="37"/>
  <c r="P172" i="37"/>
  <c r="P10" i="37"/>
  <c r="P110" i="37"/>
  <c r="P30" i="37"/>
  <c r="P16" i="37"/>
  <c r="P37" i="37"/>
  <c r="P80" i="37"/>
  <c r="P27" i="37"/>
  <c r="P145" i="37"/>
  <c r="P31" i="37"/>
  <c r="P55" i="37"/>
  <c r="P130" i="37"/>
  <c r="P58" i="37"/>
  <c r="P115" i="37"/>
  <c r="P119" i="37"/>
  <c r="P79" i="37"/>
  <c r="P13" i="37"/>
  <c r="L20" i="37"/>
  <c r="P128" i="37"/>
  <c r="P152" i="37"/>
  <c r="P38" i="37"/>
  <c r="P94" i="37"/>
  <c r="P141" i="37"/>
  <c r="O31" i="37"/>
  <c r="O105" i="37"/>
  <c r="P86" i="37"/>
  <c r="P45" i="37"/>
  <c r="P108" i="37"/>
  <c r="P109" i="37"/>
  <c r="P33" i="37"/>
  <c r="P176" i="37"/>
  <c r="P20" i="37"/>
  <c r="P92" i="37"/>
  <c r="P139" i="37"/>
  <c r="P63" i="37"/>
  <c r="P135" i="37"/>
  <c r="P88" i="37"/>
  <c r="P113" i="37"/>
  <c r="P123" i="37"/>
  <c r="P91" i="37"/>
  <c r="P116" i="37"/>
  <c r="P14" i="37"/>
  <c r="P9" i="37"/>
  <c r="P111" i="37"/>
  <c r="P164" i="37"/>
  <c r="P60" i="37"/>
  <c r="P157" i="37"/>
  <c r="P40" i="37"/>
  <c r="P105" i="37"/>
  <c r="P143" i="37"/>
  <c r="P54" i="37"/>
  <c r="P104" i="37"/>
  <c r="P150" i="37"/>
  <c r="P66" i="37"/>
  <c r="P42" i="37"/>
  <c r="P65" i="37"/>
  <c r="P19" i="37"/>
  <c r="O91" i="37"/>
  <c r="K45" i="37"/>
  <c r="L116" i="37"/>
  <c r="K99" i="37"/>
  <c r="L55" i="37"/>
  <c r="L91" i="37"/>
  <c r="K141" i="37"/>
  <c r="K151" i="37"/>
  <c r="K165" i="37"/>
  <c r="K65" i="37"/>
  <c r="K111" i="37"/>
  <c r="K54" i="37"/>
  <c r="O38" i="37"/>
  <c r="O128" i="37"/>
  <c r="O141" i="37"/>
  <c r="K113" i="37"/>
  <c r="L88" i="37"/>
  <c r="K53" i="37"/>
  <c r="K158" i="37"/>
  <c r="K105" i="37"/>
  <c r="L151" i="37"/>
  <c r="L165" i="37"/>
  <c r="L45" i="37"/>
  <c r="L111" i="37"/>
  <c r="K79" i="37"/>
  <c r="L141" i="37"/>
  <c r="O130" i="37"/>
  <c r="O15" i="37"/>
  <c r="O77" i="37"/>
  <c r="O92" i="37"/>
  <c r="L53" i="37"/>
  <c r="L158" i="37"/>
  <c r="K88" i="37"/>
  <c r="L76" i="37"/>
  <c r="L79" i="37"/>
  <c r="O74" i="37"/>
  <c r="O166" i="37"/>
  <c r="O10" i="37"/>
  <c r="O152" i="37"/>
  <c r="O119" i="37"/>
  <c r="O84" i="37"/>
  <c r="L171" i="37"/>
  <c r="O61" i="37"/>
  <c r="O43" i="37"/>
  <c r="O145" i="37"/>
  <c r="L93" i="37"/>
  <c r="K171" i="37"/>
  <c r="L65" i="37"/>
  <c r="K130" i="37"/>
  <c r="K31" i="37"/>
  <c r="L54" i="37"/>
  <c r="L84" i="37"/>
  <c r="K14" i="37"/>
  <c r="O54" i="37"/>
  <c r="O7" i="37"/>
  <c r="O89" i="37"/>
  <c r="O137" i="37"/>
  <c r="K173" i="37"/>
  <c r="K169" i="37"/>
  <c r="L130" i="37"/>
  <c r="L31" i="37"/>
  <c r="L14" i="37"/>
  <c r="O19" i="37"/>
  <c r="O86" i="37"/>
  <c r="K93" i="37"/>
  <c r="L43" i="37"/>
  <c r="L173" i="37"/>
  <c r="L169" i="37"/>
  <c r="K20" i="37"/>
  <c r="O154" i="37"/>
  <c r="O52" i="37"/>
  <c r="O172" i="37"/>
  <c r="O66" i="37"/>
  <c r="O34" i="37"/>
  <c r="O93" i="37"/>
  <c r="O20" i="37"/>
  <c r="K86" i="37"/>
  <c r="K49" i="37"/>
  <c r="L162" i="37"/>
  <c r="L113" i="37"/>
  <c r="K150" i="37"/>
  <c r="K28" i="37"/>
  <c r="L145" i="37"/>
  <c r="L34" i="37"/>
  <c r="L154" i="37"/>
  <c r="L7" i="37"/>
  <c r="L156" i="37"/>
  <c r="K84" i="37"/>
  <c r="K98" i="37"/>
  <c r="K114" i="37"/>
  <c r="L115" i="37"/>
  <c r="L134" i="37"/>
  <c r="O124" i="37"/>
  <c r="L86" i="37"/>
  <c r="L49" i="37"/>
  <c r="L46" i="37"/>
  <c r="L168" i="37"/>
  <c r="K96" i="37"/>
  <c r="K131" i="37"/>
  <c r="L150" i="37"/>
  <c r="L28" i="37"/>
  <c r="K76" i="37"/>
  <c r="L98" i="37"/>
  <c r="L114" i="37"/>
  <c r="K43" i="37"/>
  <c r="L96" i="37"/>
  <c r="L131" i="37"/>
  <c r="K120" i="37"/>
  <c r="K40" i="37"/>
  <c r="K152" i="37"/>
  <c r="K55" i="37"/>
  <c r="K25" i="37"/>
  <c r="O135" i="37"/>
  <c r="O116" i="37"/>
  <c r="O41" i="37"/>
  <c r="O111" i="37"/>
  <c r="O115" i="37"/>
  <c r="O134" i="37"/>
  <c r="O59" i="37"/>
  <c r="O13" i="37"/>
  <c r="K162" i="37"/>
  <c r="L120" i="37"/>
  <c r="L40" i="37"/>
  <c r="K145" i="37"/>
  <c r="K34" i="37"/>
  <c r="K154" i="37"/>
  <c r="K7" i="37"/>
  <c r="L25" i="37"/>
  <c r="K156" i="37"/>
  <c r="K115" i="37"/>
  <c r="K134" i="37"/>
  <c r="O163" i="37"/>
  <c r="K46" i="37"/>
  <c r="K133" i="37"/>
  <c r="K108" i="37"/>
  <c r="K8" i="37"/>
  <c r="K140" i="37"/>
  <c r="K77" i="37"/>
  <c r="K89" i="37"/>
  <c r="K12" i="37"/>
  <c r="K61" i="37"/>
  <c r="L62" i="37"/>
  <c r="L127" i="37"/>
  <c r="K132" i="37"/>
  <c r="K9" i="37"/>
  <c r="K27" i="37"/>
  <c r="L72" i="37"/>
  <c r="L175" i="37"/>
  <c r="K70" i="37"/>
  <c r="K92" i="37"/>
  <c r="L68" i="37"/>
  <c r="L87" i="37"/>
  <c r="L147" i="37"/>
  <c r="L90" i="37"/>
  <c r="L50" i="37"/>
  <c r="K142" i="37"/>
  <c r="K10" i="37"/>
  <c r="K167" i="37"/>
  <c r="K57" i="37"/>
  <c r="K33" i="37"/>
  <c r="L11" i="37"/>
  <c r="L110" i="37"/>
  <c r="L81" i="37"/>
  <c r="L6" i="37"/>
  <c r="L71" i="37"/>
  <c r="L137" i="37"/>
  <c r="K107" i="37"/>
  <c r="L123" i="37"/>
  <c r="L133" i="37"/>
  <c r="L108" i="37"/>
  <c r="L8" i="37"/>
  <c r="L140" i="37"/>
  <c r="L89" i="37"/>
  <c r="L77" i="37"/>
  <c r="L12" i="37"/>
  <c r="L61" i="37"/>
  <c r="K149" i="37"/>
  <c r="K104" i="37"/>
  <c r="L132" i="37"/>
  <c r="L9" i="37"/>
  <c r="L27" i="37"/>
  <c r="K136" i="37"/>
  <c r="K48" i="37"/>
  <c r="K155" i="37"/>
  <c r="K21" i="37"/>
  <c r="K13" i="37"/>
  <c r="K66" i="37"/>
  <c r="L92" i="37"/>
  <c r="L70" i="37"/>
  <c r="K119" i="37"/>
  <c r="L142" i="37"/>
  <c r="L167" i="37"/>
  <c r="L10" i="37"/>
  <c r="L57" i="37"/>
  <c r="L33" i="37"/>
  <c r="O90" i="37"/>
  <c r="O147" i="37"/>
  <c r="O50" i="37"/>
  <c r="O68" i="37"/>
  <c r="O87" i="37"/>
  <c r="K82" i="37"/>
  <c r="K137" i="37"/>
  <c r="K106" i="37"/>
  <c r="K138" i="37"/>
  <c r="L149" i="37"/>
  <c r="L104" i="37"/>
  <c r="K144" i="37"/>
  <c r="L136" i="37"/>
  <c r="L155" i="37"/>
  <c r="L48" i="37"/>
  <c r="L13" i="37"/>
  <c r="L66" i="37"/>
  <c r="L21" i="37"/>
  <c r="K112" i="37"/>
  <c r="K164" i="37"/>
  <c r="L119" i="37"/>
  <c r="K103" i="37"/>
  <c r="K83" i="37"/>
  <c r="K125" i="37"/>
  <c r="K163" i="37"/>
  <c r="K139" i="37"/>
  <c r="K24" i="37"/>
  <c r="L63" i="37"/>
  <c r="K63" i="37"/>
  <c r="O161" i="37"/>
  <c r="L106" i="37"/>
  <c r="L138" i="37"/>
  <c r="K62" i="37"/>
  <c r="K127" i="37"/>
  <c r="L144" i="37"/>
  <c r="K72" i="37"/>
  <c r="K175" i="37"/>
  <c r="L112" i="37"/>
  <c r="L164" i="37"/>
  <c r="K68" i="37"/>
  <c r="K87" i="37"/>
  <c r="K50" i="37"/>
  <c r="K147" i="37"/>
  <c r="K90" i="37"/>
  <c r="L103" i="37"/>
  <c r="L125" i="37"/>
  <c r="L83" i="37"/>
  <c r="K11" i="37"/>
  <c r="K110" i="37"/>
  <c r="K81" i="37"/>
  <c r="K71" i="37"/>
  <c r="K6" i="37"/>
  <c r="L163" i="37"/>
  <c r="L139" i="37"/>
  <c r="L24" i="37"/>
  <c r="O103" i="37"/>
  <c r="O83" i="37"/>
  <c r="O125" i="37"/>
  <c r="O11" i="37"/>
  <c r="O110" i="37"/>
  <c r="O81" i="37"/>
  <c r="O132" i="37"/>
  <c r="O9" i="37"/>
  <c r="O27" i="37"/>
  <c r="L107" i="37"/>
  <c r="O60" i="37"/>
  <c r="O57" i="37"/>
  <c r="O33" i="37"/>
  <c r="O72" i="37"/>
  <c r="K123" i="37"/>
  <c r="K41" i="37"/>
  <c r="K47" i="37"/>
  <c r="K73" i="37"/>
  <c r="L128" i="37"/>
  <c r="K143" i="37"/>
  <c r="K94" i="37"/>
  <c r="K166" i="37"/>
  <c r="K161" i="37"/>
  <c r="K19" i="37"/>
  <c r="K64" i="37"/>
  <c r="K124" i="37"/>
  <c r="L80" i="37"/>
  <c r="L176" i="37"/>
  <c r="O42" i="37"/>
  <c r="O26" i="37"/>
  <c r="O58" i="37"/>
  <c r="L41" i="37"/>
  <c r="L73" i="37"/>
  <c r="L47" i="37"/>
  <c r="L172" i="37"/>
  <c r="L148" i="37"/>
  <c r="L146" i="37"/>
  <c r="L74" i="37"/>
  <c r="L67" i="37"/>
  <c r="L56" i="37"/>
  <c r="L118" i="37"/>
  <c r="L143" i="37"/>
  <c r="L94" i="37"/>
  <c r="L161" i="37"/>
  <c r="L166" i="37"/>
  <c r="K159" i="37"/>
  <c r="K30" i="37"/>
  <c r="K18" i="37"/>
  <c r="K174" i="37"/>
  <c r="L64" i="37"/>
  <c r="L124" i="37"/>
  <c r="L19" i="37"/>
  <c r="K102" i="37"/>
  <c r="K44" i="37"/>
  <c r="K172" i="37"/>
  <c r="K148" i="37"/>
  <c r="K74" i="37"/>
  <c r="K146" i="37"/>
  <c r="K56" i="37"/>
  <c r="K67" i="37"/>
  <c r="K118" i="37"/>
  <c r="L15" i="37"/>
  <c r="L39" i="37"/>
  <c r="K60" i="37"/>
  <c r="K135" i="37"/>
  <c r="K160" i="37"/>
  <c r="L18" i="37"/>
  <c r="L159" i="37"/>
  <c r="L174" i="37"/>
  <c r="L30" i="37"/>
  <c r="K97" i="37"/>
  <c r="K16" i="37"/>
  <c r="L44" i="37"/>
  <c r="L102" i="37"/>
  <c r="O143" i="37"/>
  <c r="O94" i="37"/>
  <c r="O174" i="37"/>
  <c r="O159" i="37"/>
  <c r="O18" i="37"/>
  <c r="O30" i="37"/>
  <c r="L59" i="37"/>
  <c r="L38" i="37"/>
  <c r="L26" i="37"/>
  <c r="L42" i="37"/>
  <c r="L58" i="37"/>
  <c r="L109" i="37"/>
  <c r="L117" i="37"/>
  <c r="O97" i="37"/>
  <c r="O16" i="37"/>
  <c r="L135" i="37"/>
  <c r="L60" i="37"/>
  <c r="L160" i="37"/>
  <c r="K59" i="37"/>
  <c r="K38" i="37"/>
  <c r="K128" i="37"/>
  <c r="K23" i="37"/>
  <c r="K58" i="37"/>
  <c r="K26" i="37"/>
  <c r="K42" i="37"/>
  <c r="K39" i="37"/>
  <c r="K15" i="37"/>
  <c r="K117" i="37"/>
  <c r="K109" i="37"/>
  <c r="L16" i="37"/>
  <c r="L97" i="37"/>
  <c r="K80" i="37"/>
  <c r="K176" i="37"/>
  <c r="F29" i="37"/>
  <c r="G29" i="37" s="1"/>
  <c r="G63" i="3"/>
  <c r="G46" i="3"/>
  <c r="G23" i="3"/>
  <c r="G94" i="3"/>
  <c r="G51" i="3"/>
  <c r="G35" i="3"/>
  <c r="G85" i="3"/>
  <c r="G31" i="3"/>
  <c r="G70" i="3"/>
  <c r="G98" i="3"/>
  <c r="G50" i="3"/>
  <c r="G74" i="3"/>
  <c r="G43" i="3"/>
  <c r="G26" i="3"/>
  <c r="G38" i="3"/>
  <c r="G39" i="3"/>
  <c r="G82" i="3"/>
  <c r="G78" i="3"/>
  <c r="G18" i="3"/>
  <c r="G55" i="3"/>
  <c r="G101" i="3"/>
  <c r="G86" i="3"/>
  <c r="G71" i="3"/>
  <c r="G93" i="3"/>
  <c r="G30" i="3"/>
  <c r="G42" i="3"/>
  <c r="G27" i="3"/>
  <c r="G58" i="3"/>
  <c r="G59" i="3"/>
  <c r="G54" i="3"/>
  <c r="G47" i="3"/>
  <c r="G77" i="3"/>
  <c r="G34" i="3"/>
  <c r="G41" i="3"/>
  <c r="G69" i="3"/>
  <c r="G92" i="3"/>
  <c r="G61" i="3"/>
  <c r="G75" i="3"/>
  <c r="G37" i="3"/>
  <c r="G79" i="3"/>
  <c r="G56" i="3"/>
  <c r="G25" i="3"/>
  <c r="G21" i="3"/>
  <c r="G40" i="3"/>
  <c r="G57" i="3"/>
  <c r="G84" i="3"/>
  <c r="G32" i="3"/>
  <c r="G100" i="3"/>
  <c r="G76" i="3"/>
  <c r="G33" i="3"/>
  <c r="G48" i="3"/>
  <c r="G96" i="3"/>
  <c r="G73" i="3"/>
  <c r="G49" i="3"/>
  <c r="G29" i="3"/>
  <c r="G24" i="3"/>
  <c r="G88" i="3"/>
  <c r="G53" i="3"/>
  <c r="G65" i="3"/>
  <c r="G45" i="3"/>
  <c r="G87" i="3"/>
  <c r="G72" i="3"/>
  <c r="G80" i="3"/>
  <c r="G95" i="3"/>
  <c r="G44" i="3"/>
  <c r="G64" i="3"/>
  <c r="E13" i="37" l="1"/>
  <c r="E22" i="37"/>
  <c r="E92" i="37"/>
  <c r="E14" i="37"/>
  <c r="E49" i="37"/>
  <c r="E60" i="37"/>
  <c r="E102" i="37"/>
  <c r="E124" i="37"/>
  <c r="E50" i="37"/>
  <c r="E112" i="37"/>
  <c r="E136" i="37"/>
  <c r="E89" i="37"/>
  <c r="E173" i="37"/>
  <c r="E43" i="37"/>
  <c r="E44" i="37"/>
  <c r="E7" i="37"/>
  <c r="E160" i="37"/>
  <c r="E151" i="37"/>
  <c r="E47" i="37"/>
  <c r="E82" i="37"/>
  <c r="E56" i="37"/>
  <c r="E100" i="37"/>
  <c r="E157" i="37"/>
  <c r="E28" i="37"/>
  <c r="E85" i="37"/>
  <c r="E103" i="37"/>
  <c r="E11" i="37"/>
  <c r="E158" i="37"/>
  <c r="E150" i="37"/>
  <c r="E54" i="37"/>
  <c r="E155" i="37"/>
  <c r="E104" i="37"/>
  <c r="E21" i="37"/>
  <c r="E63" i="37"/>
  <c r="E159" i="37"/>
  <c r="E164" i="37"/>
  <c r="E99" i="37"/>
  <c r="E154" i="37"/>
  <c r="E12" i="37"/>
  <c r="E142" i="37"/>
  <c r="E146" i="37"/>
  <c r="E42" i="37"/>
  <c r="E40" i="37"/>
  <c r="E166" i="37"/>
  <c r="E169" i="37"/>
  <c r="E94" i="37"/>
  <c r="E176" i="37"/>
  <c r="E91" i="37"/>
  <c r="E36" i="37"/>
  <c r="E57" i="37"/>
  <c r="E46" i="37"/>
  <c r="E106" i="37"/>
  <c r="E17" i="37"/>
  <c r="E156" i="37"/>
  <c r="E88" i="37"/>
  <c r="E131" i="37"/>
  <c r="E128" i="37"/>
  <c r="E110" i="37"/>
  <c r="E115" i="37"/>
  <c r="E8" i="37"/>
  <c r="E87" i="37"/>
  <c r="E77" i="37"/>
  <c r="E129" i="37"/>
  <c r="E175" i="37"/>
  <c r="E83" i="37"/>
  <c r="E71" i="37"/>
  <c r="E161" i="37"/>
  <c r="E143" i="37"/>
  <c r="E116" i="37"/>
  <c r="E65" i="37"/>
  <c r="E55" i="37"/>
  <c r="E19" i="37"/>
  <c r="E133" i="37"/>
  <c r="E172" i="37"/>
  <c r="E53" i="37"/>
  <c r="E138" i="37"/>
  <c r="E45" i="37"/>
  <c r="E167" i="37"/>
  <c r="E96" i="37"/>
  <c r="E51" i="37"/>
  <c r="E33" i="37"/>
  <c r="E114" i="37"/>
  <c r="E170" i="37"/>
  <c r="E135" i="37"/>
  <c r="E23" i="37"/>
  <c r="E141" i="37"/>
  <c r="E37" i="37"/>
  <c r="E35" i="37"/>
  <c r="E140" i="37"/>
  <c r="E117" i="37"/>
  <c r="E147" i="37"/>
  <c r="E27" i="37"/>
  <c r="E162" i="37"/>
  <c r="E32" i="37"/>
  <c r="E120" i="37"/>
  <c r="E153" i="37"/>
  <c r="E38" i="37"/>
  <c r="E76" i="37"/>
  <c r="E62" i="37"/>
  <c r="E113" i="37"/>
  <c r="E127" i="37"/>
  <c r="E137" i="37"/>
  <c r="E39" i="37"/>
  <c r="E148" i="37"/>
  <c r="E165" i="37"/>
  <c r="E67" i="37"/>
  <c r="E121" i="37"/>
  <c r="E97" i="37"/>
  <c r="E86" i="37"/>
  <c r="E58" i="37"/>
  <c r="E64" i="37"/>
  <c r="E149" i="37"/>
  <c r="E119" i="37"/>
  <c r="E105" i="37"/>
  <c r="E6" i="37"/>
  <c r="E18" i="37"/>
  <c r="E68" i="37"/>
  <c r="E16" i="37"/>
  <c r="E125" i="37"/>
  <c r="E72" i="37"/>
  <c r="E132" i="37"/>
  <c r="E48" i="37"/>
  <c r="E79" i="37"/>
  <c r="E107" i="37"/>
  <c r="E122" i="37"/>
  <c r="E30" i="37"/>
  <c r="E70" i="37"/>
  <c r="E174" i="37"/>
  <c r="E10" i="37"/>
  <c r="E84" i="37"/>
  <c r="E26" i="37"/>
  <c r="E59" i="37"/>
  <c r="E152" i="37"/>
  <c r="E20" i="37"/>
  <c r="E134" i="37"/>
  <c r="E31" i="37"/>
  <c r="E130" i="37"/>
  <c r="E126" i="37"/>
  <c r="E78" i="37"/>
  <c r="E168" i="37"/>
  <c r="E66" i="37"/>
  <c r="E95" i="37"/>
  <c r="E109" i="37"/>
  <c r="E41" i="37"/>
  <c r="E15" i="37"/>
  <c r="E139" i="37"/>
  <c r="E34" i="37"/>
  <c r="E81" i="37"/>
  <c r="E144" i="37"/>
  <c r="E108" i="37"/>
  <c r="E111" i="37"/>
  <c r="E123" i="37"/>
  <c r="E101" i="37"/>
  <c r="E90" i="37"/>
  <c r="E118" i="37"/>
  <c r="E171" i="37"/>
  <c r="E9" i="37"/>
  <c r="E29" i="37"/>
  <c r="E25" i="37"/>
  <c r="E73" i="37"/>
  <c r="E98" i="37"/>
  <c r="E52" i="37"/>
  <c r="E69" i="37"/>
  <c r="E75" i="37"/>
  <c r="E93" i="37"/>
  <c r="E145" i="37"/>
  <c r="E80" i="37"/>
  <c r="E74" i="37"/>
  <c r="E163" i="37"/>
  <c r="E24" i="37"/>
  <c r="E61" i="37"/>
  <c r="G191" i="3"/>
  <c r="G193" i="3" s="1"/>
  <c r="G194" i="3" s="1"/>
  <c r="G192" i="3" l="1"/>
  <c r="B2" i="8" l="1"/>
  <c r="V55" i="13" l="1"/>
  <c r="V44" i="13"/>
  <c r="V38" i="13"/>
  <c r="V27" i="13"/>
  <c r="V19" i="13"/>
  <c r="V18" i="13"/>
  <c r="V17" i="13"/>
  <c r="V16" i="13"/>
  <c r="V15" i="13"/>
  <c r="V14" i="13"/>
  <c r="V13" i="13"/>
  <c r="V12" i="13"/>
  <c r="V11" i="13"/>
  <c r="V10" i="13"/>
  <c r="U90" i="13"/>
  <c r="U79" i="13"/>
  <c r="U78" i="13"/>
  <c r="U73" i="13"/>
  <c r="U67" i="13"/>
  <c r="U19" i="13"/>
  <c r="T93" i="13"/>
  <c r="T92" i="13"/>
  <c r="T91" i="13"/>
  <c r="T89" i="13"/>
  <c r="T88" i="13"/>
  <c r="T87" i="13"/>
  <c r="T80" i="13"/>
  <c r="T78" i="13"/>
  <c r="T77" i="13"/>
  <c r="T76" i="13"/>
  <c r="T75" i="13"/>
  <c r="T74" i="13"/>
  <c r="T73" i="13"/>
  <c r="T72" i="13"/>
  <c r="T71" i="13"/>
  <c r="T70" i="13"/>
  <c r="T69" i="13"/>
  <c r="T63" i="13"/>
  <c r="T62" i="13"/>
  <c r="T60" i="13"/>
  <c r="T59" i="13"/>
  <c r="T58" i="13"/>
  <c r="T53" i="13"/>
  <c r="T52" i="13"/>
  <c r="T51" i="13"/>
  <c r="T50" i="13"/>
  <c r="T49" i="13"/>
  <c r="T48" i="13"/>
  <c r="T47" i="13"/>
  <c r="T46" i="13"/>
  <c r="T45" i="13"/>
  <c r="T43" i="13"/>
  <c r="T42" i="13"/>
  <c r="T40" i="13"/>
  <c r="T37" i="13"/>
  <c r="T36" i="13"/>
  <c r="T35" i="13"/>
  <c r="T34" i="13"/>
  <c r="T33" i="13"/>
  <c r="T32" i="13"/>
  <c r="T31" i="13"/>
  <c r="T30" i="13"/>
  <c r="T24" i="13"/>
  <c r="I4" i="21" l="1"/>
  <c r="E4" i="21"/>
  <c r="D4" i="21"/>
  <c r="C4" i="21"/>
  <c r="F4" i="21" s="1"/>
  <c r="B5" i="21"/>
  <c r="C5" i="21" l="1"/>
  <c r="I5" i="21"/>
  <c r="D5" i="21"/>
  <c r="E5" i="21"/>
  <c r="B6" i="21"/>
  <c r="B7" i="21" l="1"/>
  <c r="C6" i="21"/>
  <c r="I6" i="21"/>
  <c r="E6" i="21"/>
  <c r="D6" i="21"/>
  <c r="B8" i="21" l="1"/>
  <c r="C7" i="21"/>
  <c r="I7" i="21"/>
  <c r="E7" i="21"/>
  <c r="D7" i="21"/>
  <c r="B10" i="21" l="1"/>
  <c r="C8" i="21"/>
  <c r="I8" i="21"/>
  <c r="E8" i="21"/>
  <c r="D8" i="21"/>
  <c r="B11" i="21" l="1"/>
  <c r="C10" i="21"/>
  <c r="I10" i="21"/>
  <c r="E10" i="21"/>
  <c r="D10" i="21"/>
  <c r="B12" i="21" l="1"/>
  <c r="C11" i="21"/>
  <c r="I11" i="21"/>
  <c r="E11" i="21"/>
  <c r="D11" i="21"/>
  <c r="B13" i="21" l="1"/>
  <c r="C12" i="21"/>
  <c r="I12" i="21"/>
  <c r="E12" i="21"/>
  <c r="D12" i="21"/>
  <c r="B14" i="21" l="1"/>
  <c r="C13" i="21"/>
  <c r="I13" i="21"/>
  <c r="E13" i="21"/>
  <c r="D13" i="21"/>
  <c r="B15" i="21" l="1"/>
  <c r="C14" i="21"/>
  <c r="I14" i="21"/>
  <c r="E14" i="21"/>
  <c r="D14" i="21"/>
  <c r="B16" i="21" l="1"/>
  <c r="C15" i="21"/>
  <c r="I15" i="21"/>
  <c r="E15" i="21"/>
  <c r="D15" i="21"/>
  <c r="B17" i="21" l="1"/>
  <c r="C16" i="21"/>
  <c r="F16" i="21" s="1"/>
  <c r="I16" i="21"/>
  <c r="E16" i="21"/>
  <c r="H16" i="21" s="1"/>
  <c r="D16" i="21"/>
  <c r="G16" i="21" s="1"/>
  <c r="F5" i="21"/>
  <c r="G13" i="21"/>
  <c r="G12" i="21"/>
  <c r="F6" i="21"/>
  <c r="F7" i="21"/>
  <c r="G14" i="21"/>
  <c r="H8" i="21"/>
  <c r="H10" i="21"/>
  <c r="H15" i="21"/>
  <c r="H6" i="21"/>
  <c r="H12" i="21"/>
  <c r="H14" i="21"/>
  <c r="G7" i="21"/>
  <c r="G10" i="21"/>
  <c r="G11" i="21"/>
  <c r="G6" i="21"/>
  <c r="F11" i="21"/>
  <c r="F12" i="21"/>
  <c r="F10" i="21"/>
  <c r="F14" i="21"/>
  <c r="F8" i="21"/>
  <c r="F13" i="21"/>
  <c r="F15" i="21"/>
  <c r="G8" i="21"/>
  <c r="H13" i="21"/>
  <c r="H11" i="21"/>
  <c r="G15" i="21"/>
  <c r="H7" i="21"/>
  <c r="H4" i="21"/>
  <c r="H5" i="21"/>
  <c r="G4" i="21"/>
  <c r="G5" i="21"/>
  <c r="L3" i="14"/>
  <c r="L4" i="14"/>
  <c r="B18" i="21" l="1"/>
  <c r="C17" i="21"/>
  <c r="F17" i="21" s="1"/>
  <c r="I17" i="21"/>
  <c r="E17" i="21"/>
  <c r="H17" i="21" s="1"/>
  <c r="D17" i="21"/>
  <c r="G17" i="21" s="1"/>
  <c r="B19" i="21" l="1"/>
  <c r="C18" i="21"/>
  <c r="F18" i="21" s="1"/>
  <c r="I18" i="21"/>
  <c r="E18" i="21"/>
  <c r="H18" i="21" s="1"/>
  <c r="D18" i="21"/>
  <c r="G18" i="21" s="1"/>
  <c r="Q13" i="14"/>
  <c r="B20" i="21" l="1"/>
  <c r="C19" i="21"/>
  <c r="F19" i="21" s="1"/>
  <c r="I19" i="21"/>
  <c r="E19" i="21"/>
  <c r="H19" i="21" s="1"/>
  <c r="D19" i="21"/>
  <c r="G19" i="21" s="1"/>
  <c r="P16" i="1"/>
  <c r="P19" i="3"/>
  <c r="P20" i="3" s="1"/>
  <c r="B21" i="21" l="1"/>
  <c r="C20" i="21"/>
  <c r="F20" i="21" s="1"/>
  <c r="I20" i="21"/>
  <c r="E20" i="21"/>
  <c r="H20" i="21" s="1"/>
  <c r="D20" i="21"/>
  <c r="G20" i="21" s="1"/>
  <c r="P17" i="1"/>
  <c r="P21" i="3"/>
  <c r="B22" i="21" l="1"/>
  <c r="C21" i="21"/>
  <c r="F21" i="21" s="1"/>
  <c r="I21" i="21"/>
  <c r="E21" i="21"/>
  <c r="H21" i="21" s="1"/>
  <c r="D21" i="21"/>
  <c r="G21" i="21" s="1"/>
  <c r="P18" i="1"/>
  <c r="P22" i="3"/>
  <c r="B23" i="21" l="1"/>
  <c r="C22" i="21"/>
  <c r="F22" i="21" s="1"/>
  <c r="I22" i="21"/>
  <c r="E22" i="21"/>
  <c r="H22" i="21" s="1"/>
  <c r="D22" i="21"/>
  <c r="G22" i="21" s="1"/>
  <c r="P19" i="1"/>
  <c r="P23" i="3"/>
  <c r="B24" i="21" l="1"/>
  <c r="C23" i="21"/>
  <c r="F23" i="21" s="1"/>
  <c r="I23" i="21"/>
  <c r="E23" i="21"/>
  <c r="H23" i="21" s="1"/>
  <c r="D23" i="21"/>
  <c r="G23" i="21" s="1"/>
  <c r="P20" i="1"/>
  <c r="P24" i="3"/>
  <c r="B25" i="21" l="1"/>
  <c r="C24" i="21"/>
  <c r="F24" i="21" s="1"/>
  <c r="I24" i="21"/>
  <c r="E24" i="21"/>
  <c r="H24" i="21" s="1"/>
  <c r="D24" i="21"/>
  <c r="G24" i="21" s="1"/>
  <c r="P21" i="1"/>
  <c r="P25" i="3"/>
  <c r="K2" i="13"/>
  <c r="J2" i="13"/>
  <c r="I2" i="13"/>
  <c r="H2" i="13"/>
  <c r="G2" i="13"/>
  <c r="F2" i="13"/>
  <c r="E2" i="13"/>
  <c r="B26" i="21" l="1"/>
  <c r="C25" i="21"/>
  <c r="F25" i="21" s="1"/>
  <c r="I25" i="21"/>
  <c r="E25" i="21"/>
  <c r="H25" i="21" s="1"/>
  <c r="D25" i="21"/>
  <c r="G25" i="21" s="1"/>
  <c r="P22" i="1"/>
  <c r="P26" i="3"/>
  <c r="B27" i="21" l="1"/>
  <c r="C26" i="21"/>
  <c r="F26" i="21" s="1"/>
  <c r="I26" i="21"/>
  <c r="E26" i="21"/>
  <c r="H26" i="21" s="1"/>
  <c r="D26" i="21"/>
  <c r="G26" i="21" s="1"/>
  <c r="P23" i="1"/>
  <c r="P27" i="3"/>
  <c r="B28" i="21" l="1"/>
  <c r="C27" i="21"/>
  <c r="F27" i="21" s="1"/>
  <c r="I27" i="21"/>
  <c r="E27" i="21"/>
  <c r="H27" i="21" s="1"/>
  <c r="D27" i="21"/>
  <c r="G27" i="21" s="1"/>
  <c r="P24" i="1"/>
  <c r="P28" i="3"/>
  <c r="F9" i="14"/>
  <c r="D9" i="14"/>
  <c r="A24" i="14"/>
  <c r="Q29" i="14" l="1"/>
  <c r="D25" i="14"/>
  <c r="N29" i="14" s="1"/>
  <c r="F25" i="14"/>
  <c r="P29" i="14" s="1"/>
  <c r="E25" i="14"/>
  <c r="O29" i="14" s="1"/>
  <c r="A40" i="14"/>
  <c r="B29" i="21"/>
  <c r="C28" i="21"/>
  <c r="F28" i="21" s="1"/>
  <c r="I28" i="21"/>
  <c r="E28" i="21"/>
  <c r="H28" i="21" s="1"/>
  <c r="D28" i="21"/>
  <c r="G28" i="21" s="1"/>
  <c r="P25" i="1"/>
  <c r="P29" i="3"/>
  <c r="E41" i="14" l="1"/>
  <c r="O45" i="14" s="1"/>
  <c r="F41" i="14"/>
  <c r="P45" i="14" s="1"/>
  <c r="D41" i="14"/>
  <c r="N45" i="14" s="1"/>
  <c r="Q45" i="14"/>
  <c r="A56" i="14"/>
  <c r="B30" i="21"/>
  <c r="C29" i="21"/>
  <c r="F29" i="21" s="1"/>
  <c r="I29" i="21"/>
  <c r="E29" i="21"/>
  <c r="H29" i="21" s="1"/>
  <c r="D29" i="21"/>
  <c r="G29" i="21" s="1"/>
  <c r="P26" i="1"/>
  <c r="P30" i="3"/>
  <c r="P13" i="14"/>
  <c r="O13" i="14"/>
  <c r="N13" i="14"/>
  <c r="R9" i="13"/>
  <c r="P9" i="13"/>
  <c r="N9" i="13"/>
  <c r="L9" i="13"/>
  <c r="J9" i="13"/>
  <c r="H9" i="13"/>
  <c r="F9" i="13"/>
  <c r="B10" i="13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F57" i="14" l="1"/>
  <c r="P61" i="14" s="1"/>
  <c r="E57" i="14"/>
  <c r="O61" i="14" s="1"/>
  <c r="D57" i="14"/>
  <c r="B66" i="13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95" i="13" s="1"/>
  <c r="B96" i="13" s="1"/>
  <c r="B97" i="13" s="1"/>
  <c r="B98" i="13" s="1"/>
  <c r="B99" i="13" s="1"/>
  <c r="B100" i="13" s="1"/>
  <c r="B101" i="13" s="1"/>
  <c r="B102" i="13" s="1"/>
  <c r="B103" i="13" s="1"/>
  <c r="B104" i="13" s="1"/>
  <c r="B105" i="13" s="1"/>
  <c r="B106" i="13" s="1"/>
  <c r="B107" i="13" s="1"/>
  <c r="B108" i="13" s="1"/>
  <c r="B109" i="13" s="1"/>
  <c r="B110" i="13" s="1"/>
  <c r="B111" i="13" s="1"/>
  <c r="B112" i="13" s="1"/>
  <c r="B113" i="13" s="1"/>
  <c r="B114" i="13" s="1"/>
  <c r="B115" i="13" s="1"/>
  <c r="B116" i="13" s="1"/>
  <c r="B117" i="13" s="1"/>
  <c r="B118" i="13" s="1"/>
  <c r="B119" i="13" s="1"/>
  <c r="B120" i="13" s="1"/>
  <c r="B121" i="13" s="1"/>
  <c r="B122" i="13" s="1"/>
  <c r="B123" i="13" s="1"/>
  <c r="B124" i="13" s="1"/>
  <c r="B125" i="13" s="1"/>
  <c r="B126" i="13" s="1"/>
  <c r="B127" i="13" s="1"/>
  <c r="B128" i="13" s="1"/>
  <c r="B129" i="13" s="1"/>
  <c r="B130" i="13" s="1"/>
  <c r="B131" i="13" s="1"/>
  <c r="B132" i="13" s="1"/>
  <c r="B133" i="13" s="1"/>
  <c r="B134" i="13" s="1"/>
  <c r="B135" i="13" s="1"/>
  <c r="B136" i="13" s="1"/>
  <c r="B137" i="13" s="1"/>
  <c r="B138" i="13" s="1"/>
  <c r="B139" i="13" s="1"/>
  <c r="B140" i="13" s="1"/>
  <c r="B141" i="13" s="1"/>
  <c r="B142" i="13" s="1"/>
  <c r="B143" i="13" s="1"/>
  <c r="B144" i="13" s="1"/>
  <c r="B145" i="13" s="1"/>
  <c r="B146" i="13" s="1"/>
  <c r="B147" i="13" s="1"/>
  <c r="B148" i="13" s="1"/>
  <c r="B149" i="13" s="1"/>
  <c r="B150" i="13" s="1"/>
  <c r="B151" i="13" s="1"/>
  <c r="B152" i="13" s="1"/>
  <c r="B153" i="13" s="1"/>
  <c r="B154" i="13" s="1"/>
  <c r="B155" i="13" s="1"/>
  <c r="B156" i="13" s="1"/>
  <c r="B157" i="13" s="1"/>
  <c r="B158" i="13" s="1"/>
  <c r="B159" i="13" s="1"/>
  <c r="B160" i="13" s="1"/>
  <c r="B161" i="13" s="1"/>
  <c r="B162" i="13" s="1"/>
  <c r="B163" i="13" s="1"/>
  <c r="B164" i="13" s="1"/>
  <c r="B165" i="13" s="1"/>
  <c r="B166" i="13" s="1"/>
  <c r="B167" i="13" s="1"/>
  <c r="B168" i="13" s="1"/>
  <c r="B169" i="13" s="1"/>
  <c r="B170" i="13" s="1"/>
  <c r="B171" i="13" s="1"/>
  <c r="B172" i="13" s="1"/>
  <c r="B173" i="13" s="1"/>
  <c r="B174" i="13" s="1"/>
  <c r="B175" i="13" s="1"/>
  <c r="B176" i="13" s="1"/>
  <c r="B177" i="13" s="1"/>
  <c r="B178" i="13" s="1"/>
  <c r="B179" i="13" s="1"/>
  <c r="B180" i="13" s="1"/>
  <c r="Q61" i="14"/>
  <c r="A72" i="14"/>
  <c r="B31" i="21"/>
  <c r="C30" i="21"/>
  <c r="F30" i="21" s="1"/>
  <c r="I30" i="21"/>
  <c r="E30" i="21"/>
  <c r="H30" i="21" s="1"/>
  <c r="D30" i="21"/>
  <c r="G30" i="21" s="1"/>
  <c r="P27" i="1"/>
  <c r="P31" i="3"/>
  <c r="AL41" i="12"/>
  <c r="AK41" i="12"/>
  <c r="AJ41" i="12"/>
  <c r="AL40" i="12"/>
  <c r="AK40" i="12"/>
  <c r="AJ40" i="12"/>
  <c r="AL39" i="12"/>
  <c r="AK39" i="12"/>
  <c r="AJ39" i="12"/>
  <c r="AL38" i="12"/>
  <c r="AK38" i="12"/>
  <c r="AJ38" i="12"/>
  <c r="AL37" i="12"/>
  <c r="AK37" i="12"/>
  <c r="AJ37" i="12"/>
  <c r="AL36" i="12"/>
  <c r="AK36" i="12"/>
  <c r="AJ36" i="12"/>
  <c r="AL35" i="12"/>
  <c r="AK35" i="12"/>
  <c r="AJ35" i="12"/>
  <c r="AL34" i="12"/>
  <c r="AK34" i="12"/>
  <c r="AJ34" i="12"/>
  <c r="AL33" i="12"/>
  <c r="AK33" i="12"/>
  <c r="AJ33" i="12"/>
  <c r="AL32" i="12"/>
  <c r="AK32" i="12"/>
  <c r="AJ32" i="12"/>
  <c r="AL31" i="12"/>
  <c r="AK31" i="12"/>
  <c r="AJ31" i="12"/>
  <c r="AL30" i="12"/>
  <c r="AK30" i="12"/>
  <c r="AJ30" i="12"/>
  <c r="AL29" i="12"/>
  <c r="AK29" i="12"/>
  <c r="AJ29" i="12"/>
  <c r="AL28" i="12"/>
  <c r="AK28" i="12"/>
  <c r="AJ28" i="12"/>
  <c r="AL27" i="12"/>
  <c r="AK27" i="12"/>
  <c r="AJ27" i="12"/>
  <c r="AL26" i="12"/>
  <c r="AK26" i="12"/>
  <c r="AJ26" i="12"/>
  <c r="AL25" i="12"/>
  <c r="AK25" i="12"/>
  <c r="AJ25" i="12"/>
  <c r="AL24" i="12"/>
  <c r="AK24" i="12"/>
  <c r="AJ24" i="12"/>
  <c r="AL23" i="12"/>
  <c r="AK23" i="12"/>
  <c r="AJ23" i="12"/>
  <c r="AL22" i="12"/>
  <c r="AK22" i="12"/>
  <c r="AJ22" i="12"/>
  <c r="AL21" i="12"/>
  <c r="AK21" i="12"/>
  <c r="AJ21" i="12"/>
  <c r="AL20" i="12"/>
  <c r="AK20" i="12"/>
  <c r="AJ20" i="12"/>
  <c r="AL19" i="12"/>
  <c r="AK19" i="12"/>
  <c r="AJ19" i="12"/>
  <c r="AL18" i="12"/>
  <c r="AK18" i="12"/>
  <c r="AJ18" i="12"/>
  <c r="AL17" i="12"/>
  <c r="AK17" i="12"/>
  <c r="AJ17" i="12"/>
  <c r="AL16" i="12"/>
  <c r="AK16" i="12"/>
  <c r="AJ16" i="12"/>
  <c r="AL15" i="12"/>
  <c r="AK15" i="12"/>
  <c r="AJ15" i="12"/>
  <c r="AL14" i="12"/>
  <c r="AK14" i="12"/>
  <c r="AJ14" i="12"/>
  <c r="AL13" i="12"/>
  <c r="AK13" i="12"/>
  <c r="AJ13" i="12"/>
  <c r="AL12" i="12"/>
  <c r="AK12" i="12"/>
  <c r="AJ12" i="12"/>
  <c r="AL11" i="12"/>
  <c r="F72" i="14" s="1"/>
  <c r="AK11" i="12"/>
  <c r="AJ11" i="12"/>
  <c r="AL10" i="12"/>
  <c r="F56" i="14" s="1"/>
  <c r="AK10" i="12"/>
  <c r="E56" i="14" s="1"/>
  <c r="AJ10" i="12"/>
  <c r="D56" i="14" s="1"/>
  <c r="AL9" i="12"/>
  <c r="F40" i="14" s="1"/>
  <c r="AK9" i="12"/>
  <c r="E40" i="14" s="1"/>
  <c r="AJ9" i="12"/>
  <c r="D40" i="14" s="1"/>
  <c r="AL8" i="12"/>
  <c r="F24" i="14" s="1"/>
  <c r="AK8" i="12"/>
  <c r="E24" i="14" s="1"/>
  <c r="AJ8" i="12"/>
  <c r="D24" i="14" s="1"/>
  <c r="AK7" i="12"/>
  <c r="AJ7" i="12"/>
  <c r="AL7" i="12"/>
  <c r="A8" i="12"/>
  <c r="B8" i="12" s="1"/>
  <c r="F8" i="12" s="1"/>
  <c r="B7" i="12"/>
  <c r="F7" i="12" s="1"/>
  <c r="V6" i="12"/>
  <c r="W6" i="12" s="1"/>
  <c r="X6" i="12" s="1"/>
  <c r="Y6" i="12" s="1"/>
  <c r="Z6" i="12" s="1"/>
  <c r="AA6" i="12" s="1"/>
  <c r="D6" i="12"/>
  <c r="E6" i="12" s="1"/>
  <c r="F6" i="12" s="1"/>
  <c r="G6" i="12" s="1"/>
  <c r="H6" i="12" s="1"/>
  <c r="I6" i="12" s="1"/>
  <c r="D72" i="14" l="1"/>
  <c r="E72" i="14"/>
  <c r="F73" i="14"/>
  <c r="P77" i="14" s="1"/>
  <c r="D73" i="14"/>
  <c r="N77" i="14" s="1"/>
  <c r="E73" i="14"/>
  <c r="N61" i="14"/>
  <c r="G7" i="12"/>
  <c r="A9" i="12"/>
  <c r="B9" i="12" s="1"/>
  <c r="F9" i="12" s="1"/>
  <c r="D7" i="12"/>
  <c r="E7" i="12"/>
  <c r="C7" i="12"/>
  <c r="H7" i="12"/>
  <c r="I7" i="12"/>
  <c r="Q77" i="14"/>
  <c r="A88" i="14"/>
  <c r="B32" i="21"/>
  <c r="C31" i="21"/>
  <c r="F31" i="21" s="1"/>
  <c r="I31" i="21"/>
  <c r="E31" i="21"/>
  <c r="H31" i="21" s="1"/>
  <c r="D31" i="21"/>
  <c r="G31" i="21" s="1"/>
  <c r="P28" i="1"/>
  <c r="P32" i="3"/>
  <c r="B3" i="2"/>
  <c r="B4" i="2"/>
  <c r="E8" i="14"/>
  <c r="F8" i="14"/>
  <c r="D8" i="14"/>
  <c r="B5" i="2"/>
  <c r="H8" i="12"/>
  <c r="C8" i="12"/>
  <c r="I8" i="12"/>
  <c r="D8" i="12"/>
  <c r="E8" i="12"/>
  <c r="G8" i="12"/>
  <c r="J177" i="2" l="1"/>
  <c r="J173" i="2"/>
  <c r="J165" i="2"/>
  <c r="J161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149" i="2"/>
  <c r="J145" i="2"/>
  <c r="J141" i="2"/>
  <c r="J137" i="2"/>
  <c r="J133" i="2"/>
  <c r="J169" i="2"/>
  <c r="J157" i="2"/>
  <c r="J153" i="2"/>
  <c r="J178" i="2"/>
  <c r="J174" i="2"/>
  <c r="J170" i="2"/>
  <c r="J166" i="2"/>
  <c r="J162" i="2"/>
  <c r="J158" i="2"/>
  <c r="J154" i="2"/>
  <c r="J138" i="2"/>
  <c r="J135" i="2"/>
  <c r="J179" i="2"/>
  <c r="J163" i="2"/>
  <c r="J134" i="2"/>
  <c r="J131" i="2"/>
  <c r="J123" i="2"/>
  <c r="J115" i="2"/>
  <c r="J107" i="2"/>
  <c r="J99" i="2"/>
  <c r="J167" i="2"/>
  <c r="J130" i="2"/>
  <c r="J122" i="2"/>
  <c r="J114" i="2"/>
  <c r="J106" i="2"/>
  <c r="J98" i="2"/>
  <c r="J110" i="2"/>
  <c r="J102" i="2"/>
  <c r="J125" i="2"/>
  <c r="J117" i="2"/>
  <c r="J109" i="2"/>
  <c r="J101" i="2"/>
  <c r="J151" i="2"/>
  <c r="J171" i="2"/>
  <c r="J155" i="2"/>
  <c r="J150" i="2"/>
  <c r="J147" i="2"/>
  <c r="J127" i="2"/>
  <c r="J119" i="2"/>
  <c r="J111" i="2"/>
  <c r="J103" i="2"/>
  <c r="J95" i="2"/>
  <c r="J146" i="2"/>
  <c r="J143" i="2"/>
  <c r="J129" i="2"/>
  <c r="J121" i="2"/>
  <c r="J113" i="2"/>
  <c r="J105" i="2"/>
  <c r="J97" i="2"/>
  <c r="J175" i="2"/>
  <c r="J159" i="2"/>
  <c r="J142" i="2"/>
  <c r="J139" i="2"/>
  <c r="J126" i="2"/>
  <c r="J118" i="2"/>
  <c r="H168" i="2"/>
  <c r="H144" i="2"/>
  <c r="H140" i="2"/>
  <c r="H136" i="2"/>
  <c r="H132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164" i="2"/>
  <c r="H160" i="2"/>
  <c r="H156" i="2"/>
  <c r="H152" i="2"/>
  <c r="H180" i="2"/>
  <c r="H176" i="2"/>
  <c r="H172" i="2"/>
  <c r="H148" i="2"/>
  <c r="H177" i="2"/>
  <c r="H173" i="2"/>
  <c r="H169" i="2"/>
  <c r="H165" i="2"/>
  <c r="H161" i="2"/>
  <c r="H157" i="2"/>
  <c r="H153" i="2"/>
  <c r="H149" i="2"/>
  <c r="H146" i="2"/>
  <c r="H174" i="2"/>
  <c r="H158" i="2"/>
  <c r="H145" i="2"/>
  <c r="H142" i="2"/>
  <c r="H126" i="2"/>
  <c r="H118" i="2"/>
  <c r="H110" i="2"/>
  <c r="H102" i="2"/>
  <c r="H178" i="2"/>
  <c r="H162" i="2"/>
  <c r="H137" i="2"/>
  <c r="H134" i="2"/>
  <c r="H125" i="2"/>
  <c r="H117" i="2"/>
  <c r="H109" i="2"/>
  <c r="H101" i="2"/>
  <c r="H154" i="2"/>
  <c r="H121" i="2"/>
  <c r="H105" i="2"/>
  <c r="H141" i="2"/>
  <c r="H138" i="2"/>
  <c r="H128" i="2"/>
  <c r="H120" i="2"/>
  <c r="H112" i="2"/>
  <c r="H104" i="2"/>
  <c r="H96" i="2"/>
  <c r="H133" i="2"/>
  <c r="H166" i="2"/>
  <c r="H130" i="2"/>
  <c r="H122" i="2"/>
  <c r="H114" i="2"/>
  <c r="H106" i="2"/>
  <c r="H98" i="2"/>
  <c r="H124" i="2"/>
  <c r="H116" i="2"/>
  <c r="H108" i="2"/>
  <c r="H100" i="2"/>
  <c r="H170" i="2"/>
  <c r="H150" i="2"/>
  <c r="H129" i="2"/>
  <c r="H113" i="2"/>
  <c r="H97" i="2"/>
  <c r="F175" i="2"/>
  <c r="F159" i="2"/>
  <c r="F155" i="2"/>
  <c r="F151" i="2"/>
  <c r="F147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179" i="2"/>
  <c r="F171" i="2"/>
  <c r="F167" i="2"/>
  <c r="F163" i="2"/>
  <c r="F143" i="2"/>
  <c r="F139" i="2"/>
  <c r="F135" i="2"/>
  <c r="F180" i="2"/>
  <c r="F176" i="2"/>
  <c r="F172" i="2"/>
  <c r="F168" i="2"/>
  <c r="F164" i="2"/>
  <c r="F160" i="2"/>
  <c r="F156" i="2"/>
  <c r="F169" i="2"/>
  <c r="F153" i="2"/>
  <c r="F129" i="2"/>
  <c r="F121" i="2"/>
  <c r="F113" i="2"/>
  <c r="F105" i="2"/>
  <c r="F97" i="2"/>
  <c r="F173" i="2"/>
  <c r="F157" i="2"/>
  <c r="F148" i="2"/>
  <c r="F145" i="2"/>
  <c r="F128" i="2"/>
  <c r="F120" i="2"/>
  <c r="F112" i="2"/>
  <c r="F104" i="2"/>
  <c r="F96" i="2"/>
  <c r="F95" i="2"/>
  <c r="F165" i="2"/>
  <c r="F100" i="2"/>
  <c r="F152" i="2"/>
  <c r="F149" i="2"/>
  <c r="F131" i="2"/>
  <c r="F123" i="2"/>
  <c r="F115" i="2"/>
  <c r="F107" i="2"/>
  <c r="F99" i="2"/>
  <c r="F144" i="2"/>
  <c r="F141" i="2"/>
  <c r="F177" i="2"/>
  <c r="F161" i="2"/>
  <c r="F140" i="2"/>
  <c r="F137" i="2"/>
  <c r="F125" i="2"/>
  <c r="F117" i="2"/>
  <c r="F109" i="2"/>
  <c r="F101" i="2"/>
  <c r="F136" i="2"/>
  <c r="F133" i="2"/>
  <c r="F127" i="2"/>
  <c r="F119" i="2"/>
  <c r="F111" i="2"/>
  <c r="F103" i="2"/>
  <c r="F132" i="2"/>
  <c r="F124" i="2"/>
  <c r="F108" i="2"/>
  <c r="F116" i="2"/>
  <c r="F11" i="2"/>
  <c r="F88" i="2"/>
  <c r="F80" i="2"/>
  <c r="F72" i="2"/>
  <c r="F64" i="2"/>
  <c r="F56" i="2"/>
  <c r="F48" i="2"/>
  <c r="F40" i="2"/>
  <c r="F32" i="2"/>
  <c r="F24" i="2"/>
  <c r="F16" i="2"/>
  <c r="F89" i="2"/>
  <c r="F81" i="2"/>
  <c r="F73" i="2"/>
  <c r="F65" i="2"/>
  <c r="F90" i="2"/>
  <c r="F82" i="2"/>
  <c r="F74" i="2"/>
  <c r="F66" i="2"/>
  <c r="F58" i="2"/>
  <c r="F50" i="2"/>
  <c r="F42" i="2"/>
  <c r="F34" i="2"/>
  <c r="F26" i="2"/>
  <c r="F18" i="2"/>
  <c r="F91" i="2"/>
  <c r="F83" i="2"/>
  <c r="F75" i="2"/>
  <c r="F67" i="2"/>
  <c r="F86" i="2"/>
  <c r="F78" i="2"/>
  <c r="F70" i="2"/>
  <c r="F62" i="2"/>
  <c r="F54" i="2"/>
  <c r="F46" i="2"/>
  <c r="F76" i="2"/>
  <c r="F60" i="2"/>
  <c r="F39" i="2"/>
  <c r="F36" i="2"/>
  <c r="F33" i="2"/>
  <c r="F23" i="2"/>
  <c r="F20" i="2"/>
  <c r="F17" i="2"/>
  <c r="F93" i="2"/>
  <c r="F71" i="2"/>
  <c r="F53" i="2"/>
  <c r="F43" i="2"/>
  <c r="F27" i="2"/>
  <c r="F68" i="2"/>
  <c r="F51" i="2"/>
  <c r="F92" i="2"/>
  <c r="F29" i="2"/>
  <c r="F25" i="2"/>
  <c r="F14" i="2"/>
  <c r="F85" i="2"/>
  <c r="F79" i="2"/>
  <c r="F69" i="2"/>
  <c r="F38" i="2"/>
  <c r="F55" i="2"/>
  <c r="F41" i="2"/>
  <c r="F21" i="2"/>
  <c r="F12" i="2"/>
  <c r="F57" i="2"/>
  <c r="F45" i="2"/>
  <c r="F30" i="2"/>
  <c r="F19" i="2"/>
  <c r="F31" i="2"/>
  <c r="F84" i="2"/>
  <c r="F59" i="2"/>
  <c r="F49" i="2"/>
  <c r="F47" i="2"/>
  <c r="F37" i="2"/>
  <c r="F28" i="2"/>
  <c r="F87" i="2"/>
  <c r="F77" i="2"/>
  <c r="F61" i="2"/>
  <c r="F52" i="2"/>
  <c r="F35" i="2"/>
  <c r="F15" i="2"/>
  <c r="F44" i="2"/>
  <c r="F13" i="2"/>
  <c r="F63" i="2"/>
  <c r="F22" i="2"/>
  <c r="H11" i="2"/>
  <c r="H90" i="2"/>
  <c r="H82" i="2"/>
  <c r="H74" i="2"/>
  <c r="H66" i="2"/>
  <c r="H58" i="2"/>
  <c r="H50" i="2"/>
  <c r="H42" i="2"/>
  <c r="H34" i="2"/>
  <c r="H26" i="2"/>
  <c r="H18" i="2"/>
  <c r="H91" i="2"/>
  <c r="H83" i="2"/>
  <c r="H75" i="2"/>
  <c r="H67" i="2"/>
  <c r="H92" i="2"/>
  <c r="H84" i="2"/>
  <c r="H76" i="2"/>
  <c r="H68" i="2"/>
  <c r="H60" i="2"/>
  <c r="H52" i="2"/>
  <c r="H44" i="2"/>
  <c r="H36" i="2"/>
  <c r="H28" i="2"/>
  <c r="H20" i="2"/>
  <c r="H12" i="2"/>
  <c r="H93" i="2"/>
  <c r="H85" i="2"/>
  <c r="H77" i="2"/>
  <c r="H69" i="2"/>
  <c r="H88" i="2"/>
  <c r="H80" i="2"/>
  <c r="H72" i="2"/>
  <c r="H64" i="2"/>
  <c r="H56" i="2"/>
  <c r="H48" i="2"/>
  <c r="H71" i="2"/>
  <c r="H43" i="2"/>
  <c r="H30" i="2"/>
  <c r="H27" i="2"/>
  <c r="H14" i="2"/>
  <c r="H78" i="2"/>
  <c r="H73" i="2"/>
  <c r="H61" i="2"/>
  <c r="H51" i="2"/>
  <c r="H46" i="2"/>
  <c r="H40" i="2"/>
  <c r="H37" i="2"/>
  <c r="H24" i="2"/>
  <c r="H21" i="2"/>
  <c r="H63" i="2"/>
  <c r="H49" i="2"/>
  <c r="H79" i="2"/>
  <c r="H53" i="2"/>
  <c r="H23" i="2"/>
  <c r="H16" i="2"/>
  <c r="H45" i="2"/>
  <c r="H65" i="2"/>
  <c r="H55" i="2"/>
  <c r="H41" i="2"/>
  <c r="H62" i="2"/>
  <c r="H57" i="2"/>
  <c r="H39" i="2"/>
  <c r="H32" i="2"/>
  <c r="H19" i="2"/>
  <c r="H81" i="2"/>
  <c r="H59" i="2"/>
  <c r="H47" i="2"/>
  <c r="H17" i="2"/>
  <c r="H15" i="2"/>
  <c r="H38" i="2"/>
  <c r="H25" i="2"/>
  <c r="H87" i="2"/>
  <c r="H54" i="2"/>
  <c r="H35" i="2"/>
  <c r="H13" i="2"/>
  <c r="H70" i="2"/>
  <c r="H33" i="2"/>
  <c r="H31" i="2"/>
  <c r="H22" i="2"/>
  <c r="H29" i="2"/>
  <c r="H89" i="2"/>
  <c r="H86" i="2"/>
  <c r="J11" i="2"/>
  <c r="J92" i="2"/>
  <c r="J84" i="2"/>
  <c r="J76" i="2"/>
  <c r="J68" i="2"/>
  <c r="J60" i="2"/>
  <c r="J52" i="2"/>
  <c r="J44" i="2"/>
  <c r="J36" i="2"/>
  <c r="J28" i="2"/>
  <c r="J20" i="2"/>
  <c r="J12" i="2"/>
  <c r="J93" i="2"/>
  <c r="J85" i="2"/>
  <c r="J77" i="2"/>
  <c r="J69" i="2"/>
  <c r="J61" i="2"/>
  <c r="J86" i="2"/>
  <c r="J78" i="2"/>
  <c r="J70" i="2"/>
  <c r="J62" i="2"/>
  <c r="J54" i="2"/>
  <c r="J46" i="2"/>
  <c r="J38" i="2"/>
  <c r="J30" i="2"/>
  <c r="J22" i="2"/>
  <c r="J14" i="2"/>
  <c r="J87" i="2"/>
  <c r="J79" i="2"/>
  <c r="J71" i="2"/>
  <c r="J63" i="2"/>
  <c r="J90" i="2"/>
  <c r="J82" i="2"/>
  <c r="J74" i="2"/>
  <c r="J66" i="2"/>
  <c r="J58" i="2"/>
  <c r="J50" i="2"/>
  <c r="J83" i="2"/>
  <c r="J73" i="2"/>
  <c r="J56" i="2"/>
  <c r="J51" i="2"/>
  <c r="J37" i="2"/>
  <c r="J34" i="2"/>
  <c r="J31" i="2"/>
  <c r="J21" i="2"/>
  <c r="J18" i="2"/>
  <c r="J15" i="2"/>
  <c r="J80" i="2"/>
  <c r="J49" i="2"/>
  <c r="J41" i="2"/>
  <c r="J25" i="2"/>
  <c r="J75" i="2"/>
  <c r="J65" i="2"/>
  <c r="J59" i="2"/>
  <c r="J47" i="2"/>
  <c r="J72" i="2"/>
  <c r="J45" i="2"/>
  <c r="J39" i="2"/>
  <c r="J32" i="2"/>
  <c r="J17" i="2"/>
  <c r="J88" i="2"/>
  <c r="J57" i="2"/>
  <c r="J43" i="2"/>
  <c r="J19" i="2"/>
  <c r="J91" i="2"/>
  <c r="J81" i="2"/>
  <c r="J26" i="2"/>
  <c r="J64" i="2"/>
  <c r="J35" i="2"/>
  <c r="J33" i="2"/>
  <c r="J24" i="2"/>
  <c r="J13" i="2"/>
  <c r="J48" i="2"/>
  <c r="J67" i="2"/>
  <c r="J42" i="2"/>
  <c r="J40" i="2"/>
  <c r="J29" i="2"/>
  <c r="J89" i="2"/>
  <c r="J23" i="2"/>
  <c r="J16" i="2"/>
  <c r="J55" i="2"/>
  <c r="J53" i="2"/>
  <c r="J27" i="2"/>
  <c r="J94" i="2"/>
  <c r="H94" i="2"/>
  <c r="F10" i="2"/>
  <c r="F94" i="2"/>
  <c r="J10" i="2"/>
  <c r="H10" i="2"/>
  <c r="D89" i="14"/>
  <c r="D90" i="14" s="1"/>
  <c r="F89" i="14"/>
  <c r="P93" i="14" s="1"/>
  <c r="E89" i="14"/>
  <c r="E88" i="14"/>
  <c r="D88" i="14"/>
  <c r="F88" i="14"/>
  <c r="D74" i="14"/>
  <c r="G9" i="12"/>
  <c r="E9" i="12"/>
  <c r="H9" i="12"/>
  <c r="D9" i="12"/>
  <c r="A10" i="12"/>
  <c r="B10" i="12" s="1"/>
  <c r="C9" i="12"/>
  <c r="I9" i="12"/>
  <c r="J7" i="12"/>
  <c r="Q93" i="14"/>
  <c r="A104" i="14"/>
  <c r="J8" i="12"/>
  <c r="O77" i="14"/>
  <c r="B33" i="21"/>
  <c r="C32" i="21"/>
  <c r="F32" i="21" s="1"/>
  <c r="I32" i="21"/>
  <c r="E32" i="21"/>
  <c r="H32" i="21" s="1"/>
  <c r="D32" i="21"/>
  <c r="G32" i="21" s="1"/>
  <c r="P29" i="1"/>
  <c r="P33" i="3"/>
  <c r="N93" i="14" l="1"/>
  <c r="G122" i="34"/>
  <c r="G122" i="33"/>
  <c r="E105" i="14"/>
  <c r="F105" i="14"/>
  <c r="D105" i="14"/>
  <c r="D106" i="14" s="1"/>
  <c r="D104" i="14"/>
  <c r="E104" i="14"/>
  <c r="F104" i="14"/>
  <c r="A11" i="12"/>
  <c r="B11" i="12" s="1"/>
  <c r="J9" i="12"/>
  <c r="N94" i="14"/>
  <c r="O93" i="14"/>
  <c r="Q109" i="14"/>
  <c r="A120" i="14"/>
  <c r="B34" i="21"/>
  <c r="C33" i="21"/>
  <c r="F33" i="21" s="1"/>
  <c r="I33" i="21"/>
  <c r="E33" i="21"/>
  <c r="H33" i="21" s="1"/>
  <c r="D33" i="21"/>
  <c r="G33" i="21" s="1"/>
  <c r="N78" i="14"/>
  <c r="P30" i="1"/>
  <c r="P34" i="3"/>
  <c r="F10" i="12"/>
  <c r="H10" i="12"/>
  <c r="C10" i="12"/>
  <c r="E10" i="12"/>
  <c r="D10" i="12"/>
  <c r="G10" i="12"/>
  <c r="I10" i="12"/>
  <c r="P18" i="8"/>
  <c r="F121" i="14" l="1"/>
  <c r="P125" i="14" s="1"/>
  <c r="E121" i="14"/>
  <c r="O125" i="14" s="1"/>
  <c r="D121" i="14"/>
  <c r="D122" i="14" s="1"/>
  <c r="E120" i="14"/>
  <c r="F120" i="14"/>
  <c r="D120" i="14"/>
  <c r="A12" i="12"/>
  <c r="B12" i="12" s="1"/>
  <c r="P19" i="8"/>
  <c r="N109" i="14"/>
  <c r="N110" i="14"/>
  <c r="O109" i="14"/>
  <c r="Q125" i="14"/>
  <c r="A136" i="14"/>
  <c r="P109" i="14"/>
  <c r="B35" i="21"/>
  <c r="C34" i="21"/>
  <c r="F34" i="21" s="1"/>
  <c r="I34" i="21"/>
  <c r="E34" i="21"/>
  <c r="H34" i="21" s="1"/>
  <c r="D34" i="21"/>
  <c r="G34" i="21" s="1"/>
  <c r="P31" i="1"/>
  <c r="P35" i="3"/>
  <c r="J10" i="12"/>
  <c r="F11" i="12"/>
  <c r="E11" i="12"/>
  <c r="C11" i="12"/>
  <c r="I11" i="12"/>
  <c r="D11" i="12"/>
  <c r="H11" i="12"/>
  <c r="G11" i="12"/>
  <c r="F137" i="14" l="1"/>
  <c r="E137" i="14"/>
  <c r="O141" i="14" s="1"/>
  <c r="D137" i="14"/>
  <c r="D138" i="14" s="1"/>
  <c r="D136" i="14"/>
  <c r="F136" i="14"/>
  <c r="E136" i="14"/>
  <c r="A13" i="12"/>
  <c r="A14" i="12" s="1"/>
  <c r="P20" i="8"/>
  <c r="Q141" i="14"/>
  <c r="A152" i="14"/>
  <c r="N125" i="14"/>
  <c r="N126" i="14"/>
  <c r="B36" i="21"/>
  <c r="C35" i="21"/>
  <c r="F35" i="21" s="1"/>
  <c r="I35" i="21"/>
  <c r="E35" i="21"/>
  <c r="H35" i="21" s="1"/>
  <c r="D35" i="21"/>
  <c r="G35" i="21" s="1"/>
  <c r="P32" i="1"/>
  <c r="P36" i="3"/>
  <c r="J11" i="12"/>
  <c r="F12" i="12"/>
  <c r="H12" i="12"/>
  <c r="C12" i="12"/>
  <c r="I12" i="12"/>
  <c r="G12" i="12"/>
  <c r="E12" i="12"/>
  <c r="D12" i="12"/>
  <c r="B13" i="12" l="1"/>
  <c r="D153" i="14"/>
  <c r="D154" i="14" s="1"/>
  <c r="E153" i="14"/>
  <c r="O157" i="14" s="1"/>
  <c r="F153" i="14"/>
  <c r="D152" i="14"/>
  <c r="E152" i="14"/>
  <c r="F152" i="14"/>
  <c r="P21" i="8"/>
  <c r="P141" i="14"/>
  <c r="Q157" i="14"/>
  <c r="A168" i="14"/>
  <c r="N141" i="14"/>
  <c r="N142" i="14"/>
  <c r="B37" i="21"/>
  <c r="C36" i="21"/>
  <c r="F36" i="21" s="1"/>
  <c r="I36" i="21"/>
  <c r="E36" i="21"/>
  <c r="H36" i="21" s="1"/>
  <c r="D36" i="21"/>
  <c r="G36" i="21" s="1"/>
  <c r="P33" i="1"/>
  <c r="P37" i="3"/>
  <c r="J12" i="12"/>
  <c r="B14" i="12"/>
  <c r="A15" i="12"/>
  <c r="F13" i="12"/>
  <c r="E13" i="12"/>
  <c r="G7" i="8"/>
  <c r="H7" i="8" s="1"/>
  <c r="G6" i="8"/>
  <c r="H6" i="8" s="1"/>
  <c r="G4" i="8"/>
  <c r="H4" i="8" s="1"/>
  <c r="G3" i="8"/>
  <c r="H3" i="8" s="1"/>
  <c r="D7" i="8"/>
  <c r="E7" i="8" s="1"/>
  <c r="D6" i="8"/>
  <c r="E6" i="8" s="1"/>
  <c r="D4" i="8"/>
  <c r="E4" i="8" s="1"/>
  <c r="D3" i="8"/>
  <c r="E3" i="8" s="1"/>
  <c r="C13" i="12" l="1"/>
  <c r="G13" i="12"/>
  <c r="I13" i="12"/>
  <c r="D13" i="12"/>
  <c r="H13" i="12"/>
  <c r="E169" i="14"/>
  <c r="F169" i="14"/>
  <c r="P173" i="14" s="1"/>
  <c r="D169" i="14"/>
  <c r="D170" i="14" s="1"/>
  <c r="D168" i="14"/>
  <c r="E168" i="14"/>
  <c r="F168" i="14"/>
  <c r="P22" i="8"/>
  <c r="P157" i="14"/>
  <c r="N157" i="14"/>
  <c r="N158" i="14"/>
  <c r="Q173" i="14"/>
  <c r="A184" i="14"/>
  <c r="B38" i="21"/>
  <c r="C37" i="21"/>
  <c r="F37" i="21" s="1"/>
  <c r="I37" i="21"/>
  <c r="E37" i="21"/>
  <c r="H37" i="21" s="1"/>
  <c r="D37" i="21"/>
  <c r="G37" i="21" s="1"/>
  <c r="P34" i="1"/>
  <c r="P38" i="3"/>
  <c r="B15" i="12"/>
  <c r="A16" i="12"/>
  <c r="J13" i="12"/>
  <c r="F14" i="12"/>
  <c r="H14" i="12"/>
  <c r="C14" i="12"/>
  <c r="G14" i="12"/>
  <c r="E14" i="12"/>
  <c r="I14" i="12"/>
  <c r="D14" i="12"/>
  <c r="G11" i="8"/>
  <c r="H11" i="8" s="1"/>
  <c r="E9" i="3"/>
  <c r="F185" i="14" l="1"/>
  <c r="P189" i="14" s="1"/>
  <c r="E185" i="14"/>
  <c r="D185" i="14"/>
  <c r="D186" i="14" s="1"/>
  <c r="D184" i="14"/>
  <c r="E184" i="14"/>
  <c r="F184" i="14"/>
  <c r="B6" i="35"/>
  <c r="B7" i="35" s="1"/>
  <c r="B8" i="35" s="1"/>
  <c r="B9" i="35" s="1"/>
  <c r="B10" i="35" s="1"/>
  <c r="B11" i="35" s="1"/>
  <c r="B12" i="35" s="1"/>
  <c r="B13" i="35" s="1"/>
  <c r="B14" i="35" s="1"/>
  <c r="B15" i="35" s="1"/>
  <c r="B16" i="35" s="1"/>
  <c r="B17" i="35" s="1"/>
  <c r="B18" i="35" s="1"/>
  <c r="B19" i="35" s="1"/>
  <c r="B20" i="35" s="1"/>
  <c r="B21" i="35" s="1"/>
  <c r="B22" i="35" s="1"/>
  <c r="B23" i="35" s="1"/>
  <c r="B24" i="35" s="1"/>
  <c r="B25" i="35" s="1"/>
  <c r="B26" i="35" s="1"/>
  <c r="B27" i="35" s="1"/>
  <c r="B28" i="35" s="1"/>
  <c r="B29" i="35" s="1"/>
  <c r="B30" i="35" s="1"/>
  <c r="B31" i="35" s="1"/>
  <c r="B32" i="35" s="1"/>
  <c r="B33" i="35" s="1"/>
  <c r="B34" i="35" s="1"/>
  <c r="B35" i="35" s="1"/>
  <c r="B36" i="35" s="1"/>
  <c r="B37" i="35" s="1"/>
  <c r="B38" i="35" s="1"/>
  <c r="B39" i="35" s="1"/>
  <c r="B40" i="35" s="1"/>
  <c r="B41" i="35" s="1"/>
  <c r="B42" i="35" s="1"/>
  <c r="B43" i="35" s="1"/>
  <c r="B44" i="35" s="1"/>
  <c r="B45" i="35" s="1"/>
  <c r="B46" i="35" s="1"/>
  <c r="B47" i="35" s="1"/>
  <c r="B48" i="35" s="1"/>
  <c r="B49" i="35" s="1"/>
  <c r="B50" i="35" s="1"/>
  <c r="B51" i="35" s="1"/>
  <c r="B52" i="35" s="1"/>
  <c r="B53" i="35" s="1"/>
  <c r="B54" i="35" s="1"/>
  <c r="B55" i="35" s="1"/>
  <c r="B56" i="35" s="1"/>
  <c r="B57" i="35" s="1"/>
  <c r="B58" i="35" s="1"/>
  <c r="B59" i="35" s="1"/>
  <c r="B60" i="35" s="1"/>
  <c r="B61" i="35" s="1"/>
  <c r="B62" i="35" s="1"/>
  <c r="B63" i="35" s="1"/>
  <c r="B64" i="35" s="1"/>
  <c r="B65" i="35" s="1"/>
  <c r="B66" i="35" s="1"/>
  <c r="B67" i="35" s="1"/>
  <c r="B68" i="35" s="1"/>
  <c r="B69" i="35" s="1"/>
  <c r="B70" i="35" s="1"/>
  <c r="B71" i="35" s="1"/>
  <c r="B72" i="35" s="1"/>
  <c r="B73" i="35" s="1"/>
  <c r="B74" i="35" s="1"/>
  <c r="B75" i="35" s="1"/>
  <c r="B76" i="35" s="1"/>
  <c r="B77" i="35" s="1"/>
  <c r="B78" i="35" s="1"/>
  <c r="B79" i="35" s="1"/>
  <c r="B80" i="35" s="1"/>
  <c r="B81" i="35" s="1"/>
  <c r="B82" i="35" s="1"/>
  <c r="B83" i="35" s="1"/>
  <c r="B84" i="35" s="1"/>
  <c r="B85" i="35" s="1"/>
  <c r="B86" i="35" s="1"/>
  <c r="B87" i="35" s="1"/>
  <c r="B88" i="35" s="1"/>
  <c r="B89" i="35" s="1"/>
  <c r="B90" i="35" s="1"/>
  <c r="B91" i="35" s="1"/>
  <c r="B92" i="35" s="1"/>
  <c r="B93" i="35" s="1"/>
  <c r="B94" i="35" s="1"/>
  <c r="B95" i="35" s="1"/>
  <c r="B96" i="35" s="1"/>
  <c r="B97" i="35" s="1"/>
  <c r="B98" i="35" s="1"/>
  <c r="B99" i="35" s="1"/>
  <c r="B100" i="35" s="1"/>
  <c r="B101" i="35" s="1"/>
  <c r="B102" i="35" s="1"/>
  <c r="B103" i="35" s="1"/>
  <c r="B104" i="35" s="1"/>
  <c r="B105" i="35" s="1"/>
  <c r="B106" i="35" s="1"/>
  <c r="B107" i="35" s="1"/>
  <c r="B108" i="35" s="1"/>
  <c r="B109" i="35" s="1"/>
  <c r="B110" i="35" s="1"/>
  <c r="B111" i="35" s="1"/>
  <c r="B112" i="35" s="1"/>
  <c r="B113" i="35" s="1"/>
  <c r="B114" i="35" s="1"/>
  <c r="B115" i="35" s="1"/>
  <c r="B116" i="35" s="1"/>
  <c r="B117" i="35" s="1"/>
  <c r="B118" i="35" s="1"/>
  <c r="B119" i="35" s="1"/>
  <c r="B120" i="35" s="1"/>
  <c r="B121" i="35" s="1"/>
  <c r="B122" i="35" s="1"/>
  <c r="B123" i="35" s="1"/>
  <c r="B124" i="35" s="1"/>
  <c r="B125" i="35" s="1"/>
  <c r="B126" i="35" s="1"/>
  <c r="B127" i="35" s="1"/>
  <c r="B128" i="35" s="1"/>
  <c r="B129" i="35" s="1"/>
  <c r="B130" i="35" s="1"/>
  <c r="B131" i="35" s="1"/>
  <c r="B132" i="35" s="1"/>
  <c r="B133" i="35" s="1"/>
  <c r="B134" i="35" s="1"/>
  <c r="B135" i="35" s="1"/>
  <c r="B136" i="35" s="1"/>
  <c r="B137" i="35" s="1"/>
  <c r="B138" i="35" s="1"/>
  <c r="B139" i="35" s="1"/>
  <c r="B140" i="35" s="1"/>
  <c r="B141" i="35" s="1"/>
  <c r="B142" i="35" s="1"/>
  <c r="B143" i="35" s="1"/>
  <c r="B144" i="35" s="1"/>
  <c r="B145" i="35" s="1"/>
  <c r="B146" i="35" s="1"/>
  <c r="B147" i="35" s="1"/>
  <c r="B148" i="35" s="1"/>
  <c r="B149" i="35" s="1"/>
  <c r="B150" i="35" s="1"/>
  <c r="B151" i="35" s="1"/>
  <c r="B152" i="35" s="1"/>
  <c r="B153" i="35" s="1"/>
  <c r="B154" i="35" s="1"/>
  <c r="B155" i="35" s="1"/>
  <c r="B156" i="35" s="1"/>
  <c r="B157" i="35" s="1"/>
  <c r="B158" i="35" s="1"/>
  <c r="B159" i="35" s="1"/>
  <c r="B160" i="35" s="1"/>
  <c r="B161" i="35" s="1"/>
  <c r="B162" i="35" s="1"/>
  <c r="B163" i="35" s="1"/>
  <c r="B164" i="35" s="1"/>
  <c r="B165" i="35" s="1"/>
  <c r="B166" i="35" s="1"/>
  <c r="B167" i="35" s="1"/>
  <c r="B168" i="35" s="1"/>
  <c r="B169" i="35" s="1"/>
  <c r="B170" i="35" s="1"/>
  <c r="B171" i="35" s="1"/>
  <c r="B172" i="35" s="1"/>
  <c r="B173" i="35" s="1"/>
  <c r="B174" i="35" s="1"/>
  <c r="B175" i="35" s="1"/>
  <c r="B176" i="35" s="1"/>
  <c r="P23" i="8"/>
  <c r="N173" i="14"/>
  <c r="N174" i="14"/>
  <c r="Q189" i="14"/>
  <c r="A200" i="14"/>
  <c r="O173" i="14"/>
  <c r="B39" i="21"/>
  <c r="C38" i="21"/>
  <c r="F38" i="21" s="1"/>
  <c r="E38" i="21"/>
  <c r="H38" i="21" s="1"/>
  <c r="D38" i="21"/>
  <c r="G38" i="21" s="1"/>
  <c r="P35" i="1"/>
  <c r="P39" i="3"/>
  <c r="B17" i="8"/>
  <c r="O7" i="12"/>
  <c r="X7" i="12" s="1"/>
  <c r="Q7" i="12"/>
  <c r="Z7" i="12" s="1"/>
  <c r="L7" i="12"/>
  <c r="U7" i="12" s="1"/>
  <c r="N7" i="12"/>
  <c r="W7" i="12" s="1"/>
  <c r="R7" i="12"/>
  <c r="AA7" i="12" s="1"/>
  <c r="M7" i="12"/>
  <c r="V7" i="12" s="1"/>
  <c r="P7" i="12"/>
  <c r="Y7" i="12" s="1"/>
  <c r="J14" i="12"/>
  <c r="B16" i="12"/>
  <c r="A17" i="12"/>
  <c r="F15" i="12"/>
  <c r="E15" i="12"/>
  <c r="H15" i="12"/>
  <c r="I15" i="12"/>
  <c r="D15" i="12"/>
  <c r="C15" i="12"/>
  <c r="G15" i="12"/>
  <c r="K5" i="8"/>
  <c r="K8" i="8"/>
  <c r="D11" i="8"/>
  <c r="E11" i="8" s="1"/>
  <c r="K9" i="8"/>
  <c r="E10" i="8"/>
  <c r="E9" i="8"/>
  <c r="H9" i="8"/>
  <c r="H10" i="8"/>
  <c r="K6" i="8"/>
  <c r="K7" i="8"/>
  <c r="K4" i="8"/>
  <c r="E14" i="3"/>
  <c r="E13" i="3"/>
  <c r="F201" i="14" l="1"/>
  <c r="E201" i="14"/>
  <c r="D201" i="14"/>
  <c r="D202" i="14" s="1"/>
  <c r="F200" i="14"/>
  <c r="E200" i="14"/>
  <c r="D200" i="14"/>
  <c r="P24" i="8"/>
  <c r="Q205" i="14"/>
  <c r="A216" i="14"/>
  <c r="N189" i="14"/>
  <c r="N190" i="14"/>
  <c r="O189" i="14"/>
  <c r="C39" i="21"/>
  <c r="F39" i="21" s="1"/>
  <c r="I39" i="21"/>
  <c r="E39" i="21"/>
  <c r="H39" i="21" s="1"/>
  <c r="D39" i="21"/>
  <c r="G39" i="21" s="1"/>
  <c r="P36" i="1"/>
  <c r="P40" i="3"/>
  <c r="B18" i="8"/>
  <c r="J15" i="12"/>
  <c r="B17" i="12"/>
  <c r="A18" i="12"/>
  <c r="F16" i="12"/>
  <c r="H16" i="12"/>
  <c r="C16" i="12"/>
  <c r="E16" i="12"/>
  <c r="I16" i="12"/>
  <c r="G16" i="12"/>
  <c r="D16" i="12"/>
  <c r="D217" i="14" l="1"/>
  <c r="D218" i="14" s="1"/>
  <c r="E217" i="14"/>
  <c r="O221" i="14" s="1"/>
  <c r="F217" i="14"/>
  <c r="P221" i="14" s="1"/>
  <c r="D216" i="14"/>
  <c r="E216" i="14"/>
  <c r="F216" i="14"/>
  <c r="P25" i="8"/>
  <c r="B19" i="8"/>
  <c r="O205" i="14"/>
  <c r="P205" i="14"/>
  <c r="N205" i="14"/>
  <c r="N206" i="14"/>
  <c r="Q221" i="14"/>
  <c r="A232" i="14"/>
  <c r="P37" i="1"/>
  <c r="P41" i="3"/>
  <c r="B18" i="12"/>
  <c r="A19" i="12"/>
  <c r="J16" i="12"/>
  <c r="F17" i="12"/>
  <c r="E17" i="12"/>
  <c r="G17" i="12"/>
  <c r="I17" i="12"/>
  <c r="D17" i="12"/>
  <c r="H17" i="12"/>
  <c r="C17" i="12"/>
  <c r="F6" i="1"/>
  <c r="F5" i="1"/>
  <c r="F4" i="1"/>
  <c r="F3" i="1"/>
  <c r="D16" i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l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E233" i="14"/>
  <c r="O237" i="14" s="1"/>
  <c r="D233" i="14"/>
  <c r="D234" i="14" s="1"/>
  <c r="F233" i="14"/>
  <c r="D232" i="14"/>
  <c r="E232" i="14"/>
  <c r="F232" i="14"/>
  <c r="P26" i="8"/>
  <c r="B20" i="8"/>
  <c r="N221" i="14"/>
  <c r="N222" i="14"/>
  <c r="Q237" i="14"/>
  <c r="A248" i="14"/>
  <c r="L11" i="3"/>
  <c r="P38" i="1"/>
  <c r="P42" i="3"/>
  <c r="J17" i="12"/>
  <c r="B19" i="12"/>
  <c r="A20" i="12"/>
  <c r="F18" i="12"/>
  <c r="H18" i="12"/>
  <c r="C18" i="12"/>
  <c r="D18" i="12"/>
  <c r="G18" i="12"/>
  <c r="E18" i="12"/>
  <c r="I18" i="12"/>
  <c r="G6" i="1"/>
  <c r="G8" i="8"/>
  <c r="H8" i="8" s="1"/>
  <c r="G3" i="1"/>
  <c r="D5" i="8"/>
  <c r="E5" i="8" s="1"/>
  <c r="G5" i="1"/>
  <c r="G5" i="8"/>
  <c r="H5" i="8" s="1"/>
  <c r="G4" i="1"/>
  <c r="D8" i="8"/>
  <c r="E8" i="8" s="1"/>
  <c r="F249" i="14" l="1"/>
  <c r="E249" i="14"/>
  <c r="O253" i="14" s="1"/>
  <c r="D249" i="14"/>
  <c r="D250" i="14" s="1"/>
  <c r="E248" i="14"/>
  <c r="F248" i="14"/>
  <c r="D248" i="14"/>
  <c r="P27" i="8"/>
  <c r="B21" i="8"/>
  <c r="N237" i="14"/>
  <c r="N238" i="14"/>
  <c r="B2" i="3"/>
  <c r="K11" i="8"/>
  <c r="Q253" i="14"/>
  <c r="A264" i="14"/>
  <c r="P237" i="14"/>
  <c r="P39" i="1"/>
  <c r="P43" i="3"/>
  <c r="B20" i="12"/>
  <c r="A21" i="12"/>
  <c r="J18" i="12"/>
  <c r="F19" i="12"/>
  <c r="E19" i="12"/>
  <c r="I19" i="12"/>
  <c r="D19" i="12"/>
  <c r="H19" i="12"/>
  <c r="C19" i="12"/>
  <c r="G19" i="12"/>
  <c r="O8" i="12"/>
  <c r="X8" i="12" s="1"/>
  <c r="N8" i="12"/>
  <c r="W8" i="12" s="1"/>
  <c r="L8" i="12"/>
  <c r="U8" i="12" s="1"/>
  <c r="P8" i="12"/>
  <c r="Y8" i="12" s="1"/>
  <c r="R8" i="12"/>
  <c r="AA8" i="12" s="1"/>
  <c r="M8" i="12"/>
  <c r="V8" i="12" s="1"/>
  <c r="Q8" i="12"/>
  <c r="Z8" i="12" s="1"/>
  <c r="D265" i="14" l="1"/>
  <c r="D266" i="14" s="1"/>
  <c r="F265" i="14"/>
  <c r="P269" i="14" s="1"/>
  <c r="E265" i="14"/>
  <c r="E266" i="14" s="1"/>
  <c r="E264" i="14"/>
  <c r="D264" i="14"/>
  <c r="F264" i="14"/>
  <c r="P28" i="8"/>
  <c r="B22" i="8"/>
  <c r="Q269" i="14"/>
  <c r="A280" i="14"/>
  <c r="N253" i="14"/>
  <c r="N254" i="14"/>
  <c r="P253" i="14"/>
  <c r="P40" i="1"/>
  <c r="P44" i="3"/>
  <c r="B21" i="12"/>
  <c r="A22" i="12"/>
  <c r="J19" i="12"/>
  <c r="F20" i="12"/>
  <c r="H20" i="12"/>
  <c r="C20" i="12"/>
  <c r="E20" i="12"/>
  <c r="I20" i="12"/>
  <c r="G20" i="12"/>
  <c r="D20" i="12"/>
  <c r="D281" i="14" l="1"/>
  <c r="D282" i="14" s="1"/>
  <c r="E281" i="14"/>
  <c r="E282" i="14" s="1"/>
  <c r="F281" i="14"/>
  <c r="F280" i="14"/>
  <c r="D280" i="14"/>
  <c r="E280" i="14"/>
  <c r="B23" i="8"/>
  <c r="P29" i="8"/>
  <c r="Q285" i="14"/>
  <c r="A296" i="14"/>
  <c r="N269" i="14"/>
  <c r="N270" i="14"/>
  <c r="O269" i="14"/>
  <c r="O270" i="14"/>
  <c r="P41" i="1"/>
  <c r="P45" i="3"/>
  <c r="O9" i="12"/>
  <c r="X9" i="12" s="1"/>
  <c r="Q9" i="12"/>
  <c r="Z9" i="12" s="1"/>
  <c r="L9" i="12"/>
  <c r="U9" i="12" s="1"/>
  <c r="R9" i="12"/>
  <c r="AA9" i="12" s="1"/>
  <c r="P9" i="12"/>
  <c r="Y9" i="12" s="1"/>
  <c r="N9" i="12"/>
  <c r="W9" i="12" s="1"/>
  <c r="M9" i="12"/>
  <c r="V9" i="12" s="1"/>
  <c r="J20" i="12"/>
  <c r="B22" i="12"/>
  <c r="A23" i="12"/>
  <c r="F21" i="12"/>
  <c r="E21" i="12"/>
  <c r="G21" i="12"/>
  <c r="I21" i="12"/>
  <c r="D21" i="12"/>
  <c r="H21" i="12"/>
  <c r="C21" i="12"/>
  <c r="E297" i="14" l="1"/>
  <c r="E298" i="14" s="1"/>
  <c r="D297" i="14"/>
  <c r="D298" i="14" s="1"/>
  <c r="F297" i="14"/>
  <c r="D296" i="14"/>
  <c r="E296" i="14"/>
  <c r="F296" i="14"/>
  <c r="P30" i="8"/>
  <c r="B24" i="8"/>
  <c r="Q301" i="14"/>
  <c r="A312" i="14"/>
  <c r="P285" i="14"/>
  <c r="N285" i="14"/>
  <c r="N286" i="14"/>
  <c r="O285" i="14"/>
  <c r="P42" i="1"/>
  <c r="P46" i="3"/>
  <c r="O10" i="12"/>
  <c r="X10" i="12" s="1"/>
  <c r="N10" i="12"/>
  <c r="W10" i="12" s="1"/>
  <c r="Q10" i="12"/>
  <c r="Z10" i="12" s="1"/>
  <c r="P10" i="12"/>
  <c r="Y10" i="12" s="1"/>
  <c r="R10" i="12"/>
  <c r="AA10" i="12" s="1"/>
  <c r="M10" i="12"/>
  <c r="V10" i="12" s="1"/>
  <c r="L10" i="12"/>
  <c r="U10" i="12" s="1"/>
  <c r="B23" i="12"/>
  <c r="A24" i="12"/>
  <c r="J21" i="12"/>
  <c r="F22" i="12"/>
  <c r="H22" i="12"/>
  <c r="C22" i="12"/>
  <c r="I22" i="12"/>
  <c r="G22" i="12"/>
  <c r="E22" i="12"/>
  <c r="D22" i="12"/>
  <c r="F313" i="14" l="1"/>
  <c r="E313" i="14"/>
  <c r="E314" i="14" s="1"/>
  <c r="D313" i="14"/>
  <c r="D314" i="14" s="1"/>
  <c r="D312" i="14"/>
  <c r="E312" i="14"/>
  <c r="F312" i="14"/>
  <c r="P31" i="8"/>
  <c r="B25" i="8"/>
  <c r="N301" i="14"/>
  <c r="N302" i="14"/>
  <c r="O301" i="14"/>
  <c r="O286" i="14"/>
  <c r="P301" i="14"/>
  <c r="Q317" i="14"/>
  <c r="M4" i="14" s="1"/>
  <c r="A328" i="14"/>
  <c r="P43" i="1"/>
  <c r="P47" i="3"/>
  <c r="G23" i="12"/>
  <c r="F23" i="12"/>
  <c r="E23" i="12"/>
  <c r="H23" i="12"/>
  <c r="D23" i="12"/>
  <c r="I23" i="12"/>
  <c r="C23" i="12"/>
  <c r="J22" i="12"/>
  <c r="B24" i="12"/>
  <c r="A25" i="12"/>
  <c r="D329" i="14" l="1"/>
  <c r="D330" i="14" s="1"/>
  <c r="N318" i="14" s="1"/>
  <c r="F329" i="14"/>
  <c r="P317" i="14" s="1"/>
  <c r="E329" i="14"/>
  <c r="O317" i="14" s="1"/>
  <c r="D328" i="14"/>
  <c r="E328" i="14"/>
  <c r="F328" i="14"/>
  <c r="P32" i="8"/>
  <c r="B26" i="8"/>
  <c r="Q333" i="14"/>
  <c r="A344" i="14"/>
  <c r="O302" i="14"/>
  <c r="P44" i="1"/>
  <c r="P48" i="3"/>
  <c r="G24" i="12"/>
  <c r="C24" i="12"/>
  <c r="F24" i="12"/>
  <c r="E24" i="12"/>
  <c r="D24" i="12"/>
  <c r="I24" i="12"/>
  <c r="H24" i="12"/>
  <c r="J23" i="12"/>
  <c r="B25" i="12"/>
  <c r="A26" i="12"/>
  <c r="N317" i="14" l="1"/>
  <c r="F345" i="14"/>
  <c r="P333" i="14" s="1"/>
  <c r="E345" i="14"/>
  <c r="O333" i="14" s="1"/>
  <c r="D345" i="14"/>
  <c r="E344" i="14"/>
  <c r="F344" i="14"/>
  <c r="D344" i="14"/>
  <c r="P33" i="8"/>
  <c r="B27" i="8"/>
  <c r="Q349" i="14"/>
  <c r="A360" i="14"/>
  <c r="P45" i="1"/>
  <c r="P49" i="3"/>
  <c r="J24" i="12"/>
  <c r="G25" i="12"/>
  <c r="C25" i="12"/>
  <c r="F25" i="12"/>
  <c r="E25" i="12"/>
  <c r="H25" i="12"/>
  <c r="D25" i="12"/>
  <c r="I25" i="12"/>
  <c r="B26" i="12"/>
  <c r="A27" i="12"/>
  <c r="P349" i="14" l="1"/>
  <c r="E361" i="14"/>
  <c r="D361" i="14"/>
  <c r="D362" i="14" s="1"/>
  <c r="F361" i="14"/>
  <c r="D360" i="14"/>
  <c r="E360" i="14"/>
  <c r="F360" i="14"/>
  <c r="N333" i="14"/>
  <c r="D346" i="14"/>
  <c r="N334" i="14" s="1"/>
  <c r="P34" i="8"/>
  <c r="B28" i="8"/>
  <c r="Q365" i="14"/>
  <c r="A376" i="14"/>
  <c r="N349" i="14"/>
  <c r="O349" i="14"/>
  <c r="P46" i="1"/>
  <c r="P50" i="3"/>
  <c r="J25" i="12"/>
  <c r="G26" i="12"/>
  <c r="C26" i="12"/>
  <c r="F26" i="12"/>
  <c r="E26" i="12"/>
  <c r="D26" i="12"/>
  <c r="I26" i="12"/>
  <c r="H26" i="12"/>
  <c r="B27" i="12"/>
  <c r="A28" i="12"/>
  <c r="N350" i="14" l="1"/>
  <c r="D377" i="14"/>
  <c r="D378" i="14" s="1"/>
  <c r="F377" i="14"/>
  <c r="P381" i="14" s="1"/>
  <c r="E377" i="14"/>
  <c r="O381" i="14" s="1"/>
  <c r="D376" i="14"/>
  <c r="E376" i="14"/>
  <c r="F376" i="14"/>
  <c r="P35" i="8"/>
  <c r="B29" i="8"/>
  <c r="O365" i="14"/>
  <c r="N365" i="14"/>
  <c r="N366" i="14"/>
  <c r="P365" i="14"/>
  <c r="Q381" i="14"/>
  <c r="A392" i="14"/>
  <c r="P47" i="1"/>
  <c r="P51" i="3"/>
  <c r="G27" i="12"/>
  <c r="C27" i="12"/>
  <c r="F27" i="12"/>
  <c r="E27" i="12"/>
  <c r="H27" i="12"/>
  <c r="D27" i="12"/>
  <c r="I27" i="12"/>
  <c r="J26" i="12"/>
  <c r="B28" i="12"/>
  <c r="A29" i="12"/>
  <c r="O11" i="12"/>
  <c r="X11" i="12" s="1"/>
  <c r="Q11" i="12"/>
  <c r="Z11" i="12" s="1"/>
  <c r="L11" i="12"/>
  <c r="U11" i="12" s="1"/>
  <c r="N11" i="12"/>
  <c r="W11" i="12" s="1"/>
  <c r="M11" i="12"/>
  <c r="V11" i="12" s="1"/>
  <c r="P11" i="12"/>
  <c r="Y11" i="12" s="1"/>
  <c r="R11" i="12"/>
  <c r="AA11" i="12" s="1"/>
  <c r="F393" i="14" l="1"/>
  <c r="E393" i="14"/>
  <c r="O397" i="14" s="1"/>
  <c r="D393" i="14"/>
  <c r="D394" i="14" s="1"/>
  <c r="D392" i="14"/>
  <c r="E392" i="14"/>
  <c r="F392" i="14"/>
  <c r="P36" i="8"/>
  <c r="B30" i="8"/>
  <c r="N381" i="14"/>
  <c r="N382" i="14"/>
  <c r="Q397" i="14"/>
  <c r="A408" i="14"/>
  <c r="P48" i="1"/>
  <c r="P52" i="3"/>
  <c r="B29" i="12"/>
  <c r="A30" i="12"/>
  <c r="J27" i="12"/>
  <c r="G28" i="12"/>
  <c r="C28" i="12"/>
  <c r="F28" i="12"/>
  <c r="E28" i="12"/>
  <c r="D28" i="12"/>
  <c r="I28" i="12"/>
  <c r="H28" i="12"/>
  <c r="D409" i="14" l="1"/>
  <c r="D410" i="14" s="1"/>
  <c r="F409" i="14"/>
  <c r="E409" i="14"/>
  <c r="O413" i="14" s="1"/>
  <c r="D408" i="14"/>
  <c r="E408" i="14"/>
  <c r="F408" i="14"/>
  <c r="B31" i="8"/>
  <c r="P37" i="8"/>
  <c r="Q413" i="14"/>
  <c r="A424" i="14"/>
  <c r="P397" i="14"/>
  <c r="N397" i="14"/>
  <c r="N398" i="14"/>
  <c r="P49" i="1"/>
  <c r="P53" i="3"/>
  <c r="G29" i="12"/>
  <c r="C29" i="12"/>
  <c r="F29" i="12"/>
  <c r="E29" i="12"/>
  <c r="D29" i="12"/>
  <c r="I29" i="12"/>
  <c r="H29" i="12"/>
  <c r="O12" i="12"/>
  <c r="X12" i="12" s="1"/>
  <c r="N12" i="12"/>
  <c r="W12" i="12" s="1"/>
  <c r="Q12" i="12"/>
  <c r="Z12" i="12" s="1"/>
  <c r="R12" i="12"/>
  <c r="AA12" i="12" s="1"/>
  <c r="M12" i="12"/>
  <c r="V12" i="12" s="1"/>
  <c r="L12" i="12"/>
  <c r="U12" i="12" s="1"/>
  <c r="P12" i="12"/>
  <c r="Y12" i="12" s="1"/>
  <c r="J28" i="12"/>
  <c r="B30" i="12"/>
  <c r="A31" i="12"/>
  <c r="F425" i="14" l="1"/>
  <c r="P429" i="14" s="1"/>
  <c r="E425" i="14"/>
  <c r="E426" i="14" s="1"/>
  <c r="D425" i="14"/>
  <c r="D426" i="14" s="1"/>
  <c r="F424" i="14"/>
  <c r="D424" i="14"/>
  <c r="E424" i="14"/>
  <c r="P38" i="8"/>
  <c r="B32" i="8"/>
  <c r="P413" i="14"/>
  <c r="Q429" i="14"/>
  <c r="A440" i="14"/>
  <c r="N413" i="14"/>
  <c r="N414" i="14"/>
  <c r="P50" i="1"/>
  <c r="P54" i="3"/>
  <c r="G30" i="12"/>
  <c r="C30" i="12"/>
  <c r="F30" i="12"/>
  <c r="E30" i="12"/>
  <c r="D30" i="12"/>
  <c r="I30" i="12"/>
  <c r="H30" i="12"/>
  <c r="O13" i="12"/>
  <c r="X13" i="12" s="1"/>
  <c r="Q13" i="12"/>
  <c r="Z13" i="12" s="1"/>
  <c r="L13" i="12"/>
  <c r="U13" i="12" s="1"/>
  <c r="N13" i="12"/>
  <c r="W13" i="12" s="1"/>
  <c r="P13" i="12"/>
  <c r="Y13" i="12" s="1"/>
  <c r="R13" i="12"/>
  <c r="AA13" i="12" s="1"/>
  <c r="M13" i="12"/>
  <c r="V13" i="12" s="1"/>
  <c r="J29" i="12"/>
  <c r="B31" i="12"/>
  <c r="A32" i="12"/>
  <c r="F441" i="14" l="1"/>
  <c r="E441" i="14"/>
  <c r="E442" i="14" s="1"/>
  <c r="D441" i="14"/>
  <c r="D442" i="14" s="1"/>
  <c r="D440" i="14"/>
  <c r="E440" i="14"/>
  <c r="F440" i="14"/>
  <c r="B33" i="8"/>
  <c r="P39" i="8"/>
  <c r="O429" i="14"/>
  <c r="N429" i="14"/>
  <c r="N430" i="14"/>
  <c r="Q445" i="14"/>
  <c r="A456" i="14"/>
  <c r="P51" i="1"/>
  <c r="P55" i="3"/>
  <c r="G31" i="12"/>
  <c r="C31" i="12"/>
  <c r="F31" i="12"/>
  <c r="E31" i="12"/>
  <c r="H31" i="12"/>
  <c r="D31" i="12"/>
  <c r="I31" i="12"/>
  <c r="B32" i="12"/>
  <c r="A33" i="12"/>
  <c r="J30" i="12"/>
  <c r="D457" i="14" l="1"/>
  <c r="D458" i="14" s="1"/>
  <c r="F457" i="14"/>
  <c r="E457" i="14"/>
  <c r="E458" i="14" s="1"/>
  <c r="D456" i="14"/>
  <c r="E456" i="14"/>
  <c r="F456" i="14"/>
  <c r="P40" i="8"/>
  <c r="B34" i="8"/>
  <c r="N445" i="14"/>
  <c r="N446" i="14"/>
  <c r="O445" i="14"/>
  <c r="Q461" i="14"/>
  <c r="A472" i="14"/>
  <c r="P445" i="14"/>
  <c r="P52" i="1"/>
  <c r="P56" i="3"/>
  <c r="G32" i="12"/>
  <c r="C32" i="12"/>
  <c r="F32" i="12"/>
  <c r="E32" i="12"/>
  <c r="D32" i="12"/>
  <c r="I32" i="12"/>
  <c r="H32" i="12"/>
  <c r="J31" i="12"/>
  <c r="B33" i="12"/>
  <c r="A34" i="12"/>
  <c r="F473" i="14" l="1"/>
  <c r="P477" i="14" s="1"/>
  <c r="E473" i="14"/>
  <c r="E474" i="14" s="1"/>
  <c r="D473" i="14"/>
  <c r="D474" i="14" s="1"/>
  <c r="E472" i="14"/>
  <c r="F472" i="14"/>
  <c r="D472" i="14"/>
  <c r="B35" i="8"/>
  <c r="P41" i="8"/>
  <c r="P461" i="14"/>
  <c r="O446" i="14"/>
  <c r="Q477" i="14"/>
  <c r="A488" i="14"/>
  <c r="N461" i="14"/>
  <c r="N462" i="14"/>
  <c r="O461" i="14"/>
  <c r="P53" i="1"/>
  <c r="P57" i="3"/>
  <c r="O14" i="12"/>
  <c r="X14" i="12" s="1"/>
  <c r="N14" i="12"/>
  <c r="W14" i="12" s="1"/>
  <c r="L14" i="12"/>
  <c r="U14" i="12" s="1"/>
  <c r="P14" i="12"/>
  <c r="Y14" i="12" s="1"/>
  <c r="R14" i="12"/>
  <c r="AA14" i="12" s="1"/>
  <c r="M14" i="12"/>
  <c r="V14" i="12" s="1"/>
  <c r="Q14" i="12"/>
  <c r="Z14" i="12" s="1"/>
  <c r="G33" i="12"/>
  <c r="C33" i="12"/>
  <c r="F33" i="12"/>
  <c r="E33" i="12"/>
  <c r="H33" i="12"/>
  <c r="D33" i="12"/>
  <c r="I33" i="12"/>
  <c r="B34" i="12"/>
  <c r="A35" i="12"/>
  <c r="J32" i="12"/>
  <c r="E489" i="14" l="1"/>
  <c r="E490" i="14" s="1"/>
  <c r="D489" i="14"/>
  <c r="D490" i="14" s="1"/>
  <c r="F489" i="14"/>
  <c r="P493" i="14" s="1"/>
  <c r="D488" i="14"/>
  <c r="E488" i="14"/>
  <c r="F488" i="14"/>
  <c r="B36" i="8"/>
  <c r="P42" i="8"/>
  <c r="Q493" i="14"/>
  <c r="A504" i="14"/>
  <c r="O462" i="14"/>
  <c r="N477" i="14"/>
  <c r="N478" i="14"/>
  <c r="O477" i="14"/>
  <c r="O478" i="14"/>
  <c r="P54" i="1"/>
  <c r="P58" i="3"/>
  <c r="B35" i="12"/>
  <c r="A36" i="12"/>
  <c r="G34" i="12"/>
  <c r="C34" i="12"/>
  <c r="F34" i="12"/>
  <c r="E34" i="12"/>
  <c r="D34" i="12"/>
  <c r="I34" i="12"/>
  <c r="H34" i="12"/>
  <c r="O15" i="12"/>
  <c r="X15" i="12" s="1"/>
  <c r="Q15" i="12"/>
  <c r="Z15" i="12" s="1"/>
  <c r="L15" i="12"/>
  <c r="U15" i="12" s="1"/>
  <c r="M15" i="12"/>
  <c r="V15" i="12" s="1"/>
  <c r="P15" i="12"/>
  <c r="Y15" i="12" s="1"/>
  <c r="N15" i="12"/>
  <c r="W15" i="12" s="1"/>
  <c r="R15" i="12"/>
  <c r="AA15" i="12" s="1"/>
  <c r="J33" i="12"/>
  <c r="D505" i="14" l="1"/>
  <c r="D506" i="14" s="1"/>
  <c r="F505" i="14"/>
  <c r="E505" i="14"/>
  <c r="E506" i="14" s="1"/>
  <c r="D504" i="14"/>
  <c r="E504" i="14"/>
  <c r="F504" i="14"/>
  <c r="B37" i="8"/>
  <c r="P43" i="8"/>
  <c r="Q509" i="14"/>
  <c r="A520" i="14"/>
  <c r="O493" i="14"/>
  <c r="O494" i="14"/>
  <c r="N493" i="14"/>
  <c r="N494" i="14"/>
  <c r="P55" i="1"/>
  <c r="P59" i="3"/>
  <c r="J34" i="12"/>
  <c r="G35" i="12"/>
  <c r="C35" i="12"/>
  <c r="F35" i="12"/>
  <c r="E35" i="12"/>
  <c r="D35" i="12"/>
  <c r="I35" i="12"/>
  <c r="H35" i="12"/>
  <c r="B36" i="12"/>
  <c r="A37" i="12"/>
  <c r="F521" i="14" l="1"/>
  <c r="E521" i="14"/>
  <c r="E522" i="14" s="1"/>
  <c r="D521" i="14"/>
  <c r="D522" i="14" s="1"/>
  <c r="D520" i="14"/>
  <c r="E520" i="14"/>
  <c r="F520" i="14"/>
  <c r="B38" i="8"/>
  <c r="P44" i="8"/>
  <c r="P509" i="14"/>
  <c r="Q525" i="14"/>
  <c r="A536" i="14"/>
  <c r="N509" i="14"/>
  <c r="N510" i="14"/>
  <c r="O509" i="14"/>
  <c r="P56" i="1"/>
  <c r="P60" i="3"/>
  <c r="O16" i="12"/>
  <c r="X16" i="12" s="1"/>
  <c r="N16" i="12"/>
  <c r="W16" i="12" s="1"/>
  <c r="R16" i="12"/>
  <c r="AA16" i="12" s="1"/>
  <c r="M16" i="12"/>
  <c r="V16" i="12" s="1"/>
  <c r="Q16" i="12"/>
  <c r="Z16" i="12" s="1"/>
  <c r="L16" i="12"/>
  <c r="U16" i="12" s="1"/>
  <c r="P16" i="12"/>
  <c r="Y16" i="12" s="1"/>
  <c r="J35" i="12"/>
  <c r="G36" i="12"/>
  <c r="C36" i="12"/>
  <c r="F36" i="12"/>
  <c r="E36" i="12"/>
  <c r="H36" i="12"/>
  <c r="D36" i="12"/>
  <c r="I36" i="12"/>
  <c r="B37" i="12"/>
  <c r="A38" i="12"/>
  <c r="D537" i="14" l="1"/>
  <c r="D538" i="14" s="1"/>
  <c r="F537" i="14"/>
  <c r="P541" i="14" s="1"/>
  <c r="E537" i="14"/>
  <c r="E538" i="14" s="1"/>
  <c r="D536" i="14"/>
  <c r="F536" i="14"/>
  <c r="E536" i="14"/>
  <c r="B39" i="8"/>
  <c r="B40" i="8"/>
  <c r="P45" i="8"/>
  <c r="O510" i="14"/>
  <c r="P525" i="14"/>
  <c r="Q541" i="14"/>
  <c r="M3" i="14" s="1"/>
  <c r="A552" i="14"/>
  <c r="N525" i="14"/>
  <c r="N526" i="14"/>
  <c r="O525" i="14"/>
  <c r="P57" i="1"/>
  <c r="P61" i="3"/>
  <c r="G37" i="12"/>
  <c r="C37" i="12"/>
  <c r="F37" i="12"/>
  <c r="E37" i="12"/>
  <c r="D37" i="12"/>
  <c r="I37" i="12"/>
  <c r="H37" i="12"/>
  <c r="J36" i="12"/>
  <c r="B38" i="12"/>
  <c r="A39" i="12"/>
  <c r="F553" i="14" l="1"/>
  <c r="F554" i="14" s="1"/>
  <c r="E553" i="14"/>
  <c r="E554" i="14" s="1"/>
  <c r="D553" i="14"/>
  <c r="D554" i="14" s="1"/>
  <c r="E552" i="14"/>
  <c r="F552" i="14"/>
  <c r="D552" i="14"/>
  <c r="P46" i="8"/>
  <c r="O541" i="14"/>
  <c r="O542" i="14"/>
  <c r="Q557" i="14"/>
  <c r="O526" i="14"/>
  <c r="N541" i="14"/>
  <c r="N542" i="14"/>
  <c r="P58" i="1"/>
  <c r="P62" i="3"/>
  <c r="B39" i="12"/>
  <c r="A40" i="12"/>
  <c r="J37" i="12"/>
  <c r="G38" i="12"/>
  <c r="C38" i="12"/>
  <c r="F38" i="12"/>
  <c r="E38" i="12"/>
  <c r="H38" i="12"/>
  <c r="D38" i="12"/>
  <c r="I38" i="12"/>
  <c r="B41" i="8"/>
  <c r="P47" i="8" l="1"/>
  <c r="O557" i="14"/>
  <c r="P557" i="14"/>
  <c r="N557" i="14"/>
  <c r="N558" i="14"/>
  <c r="P59" i="1"/>
  <c r="P63" i="3"/>
  <c r="B40" i="12"/>
  <c r="A41" i="12"/>
  <c r="J38" i="12"/>
  <c r="G39" i="12"/>
  <c r="C39" i="12"/>
  <c r="F39" i="12"/>
  <c r="E39" i="12"/>
  <c r="D39" i="12"/>
  <c r="I39" i="12"/>
  <c r="H39" i="12"/>
  <c r="B42" i="8"/>
  <c r="P48" i="8" l="1"/>
  <c r="O558" i="14"/>
  <c r="P60" i="1"/>
  <c r="P64" i="3"/>
  <c r="J39" i="12"/>
  <c r="A42" i="12"/>
  <c r="B41" i="12"/>
  <c r="G40" i="12"/>
  <c r="C40" i="12"/>
  <c r="F40" i="12"/>
  <c r="E40" i="12"/>
  <c r="H40" i="12"/>
  <c r="D40" i="12"/>
  <c r="I40" i="12"/>
  <c r="B43" i="8"/>
  <c r="P49" i="8" l="1"/>
  <c r="P61" i="1"/>
  <c r="P65" i="3"/>
  <c r="G41" i="12"/>
  <c r="C41" i="12"/>
  <c r="F41" i="12"/>
  <c r="E41" i="12"/>
  <c r="D41" i="12"/>
  <c r="I41" i="12"/>
  <c r="H41" i="12"/>
  <c r="A43" i="12"/>
  <c r="B42" i="12"/>
  <c r="J40" i="12"/>
  <c r="B44" i="8"/>
  <c r="P50" i="8" l="1"/>
  <c r="P62" i="1"/>
  <c r="P66" i="3"/>
  <c r="I42" i="12"/>
  <c r="E42" i="12"/>
  <c r="H42" i="12"/>
  <c r="D42" i="12"/>
  <c r="C42" i="12"/>
  <c r="G42" i="12"/>
  <c r="F42" i="12"/>
  <c r="A44" i="12"/>
  <c r="B43" i="12"/>
  <c r="J41" i="12"/>
  <c r="B45" i="8"/>
  <c r="P51" i="8" l="1"/>
  <c r="P63" i="1"/>
  <c r="P67" i="3"/>
  <c r="A45" i="12"/>
  <c r="B44" i="12"/>
  <c r="O17" i="12"/>
  <c r="X17" i="12" s="1"/>
  <c r="Q17" i="12"/>
  <c r="Z17" i="12" s="1"/>
  <c r="L17" i="12"/>
  <c r="U17" i="12" s="1"/>
  <c r="N17" i="12"/>
  <c r="W17" i="12" s="1"/>
  <c r="R17" i="12"/>
  <c r="AA17" i="12" s="1"/>
  <c r="P17" i="12"/>
  <c r="Y17" i="12" s="1"/>
  <c r="M17" i="12"/>
  <c r="V17" i="12" s="1"/>
  <c r="H43" i="12"/>
  <c r="D43" i="12"/>
  <c r="G43" i="12"/>
  <c r="C43" i="12"/>
  <c r="I43" i="12"/>
  <c r="F43" i="12"/>
  <c r="E43" i="12"/>
  <c r="J42" i="12"/>
  <c r="B46" i="8"/>
  <c r="P52" i="8" l="1"/>
  <c r="P64" i="1"/>
  <c r="P68" i="3"/>
  <c r="G44" i="12"/>
  <c r="C44" i="12"/>
  <c r="F44" i="12"/>
  <c r="I44" i="12"/>
  <c r="H44" i="12"/>
  <c r="E44" i="12"/>
  <c r="D44" i="12"/>
  <c r="J43" i="12"/>
  <c r="A46" i="12"/>
  <c r="B45" i="12"/>
  <c r="B47" i="8"/>
  <c r="P53" i="8" l="1"/>
  <c r="P65" i="1"/>
  <c r="P69" i="3"/>
  <c r="O18" i="12"/>
  <c r="X18" i="12" s="1"/>
  <c r="N18" i="12"/>
  <c r="W18" i="12" s="1"/>
  <c r="L18" i="12"/>
  <c r="U18" i="12" s="1"/>
  <c r="P18" i="12"/>
  <c r="Y18" i="12" s="1"/>
  <c r="R18" i="12"/>
  <c r="AA18" i="12" s="1"/>
  <c r="M18" i="12"/>
  <c r="V18" i="12" s="1"/>
  <c r="Q18" i="12"/>
  <c r="Z18" i="12" s="1"/>
  <c r="A47" i="12"/>
  <c r="B46" i="12"/>
  <c r="I45" i="12"/>
  <c r="E45" i="12"/>
  <c r="H45" i="12"/>
  <c r="D45" i="12"/>
  <c r="G45" i="12"/>
  <c r="F45" i="12"/>
  <c r="C45" i="12"/>
  <c r="J44" i="12"/>
  <c r="B48" i="8"/>
  <c r="P54" i="8" l="1"/>
  <c r="P66" i="1"/>
  <c r="P70" i="3"/>
  <c r="J45" i="12"/>
  <c r="A48" i="12"/>
  <c r="B47" i="12"/>
  <c r="O19" i="12"/>
  <c r="X19" i="12" s="1"/>
  <c r="Q19" i="12"/>
  <c r="Z19" i="12" s="1"/>
  <c r="L19" i="12"/>
  <c r="U19" i="12" s="1"/>
  <c r="M19" i="12"/>
  <c r="V19" i="12" s="1"/>
  <c r="P19" i="12"/>
  <c r="Y19" i="12" s="1"/>
  <c r="N19" i="12"/>
  <c r="W19" i="12" s="1"/>
  <c r="R19" i="12"/>
  <c r="AA19" i="12" s="1"/>
  <c r="H46" i="12"/>
  <c r="D46" i="12"/>
  <c r="G46" i="12"/>
  <c r="C46" i="12"/>
  <c r="F46" i="12"/>
  <c r="E46" i="12"/>
  <c r="I46" i="12"/>
  <c r="B49" i="8"/>
  <c r="P55" i="8" l="1"/>
  <c r="P67" i="1"/>
  <c r="P71" i="3"/>
  <c r="G47" i="12"/>
  <c r="C47" i="12"/>
  <c r="F47" i="12"/>
  <c r="E47" i="12"/>
  <c r="D47" i="12"/>
  <c r="I47" i="12"/>
  <c r="H47" i="12"/>
  <c r="J46" i="12"/>
  <c r="A49" i="12"/>
  <c r="B48" i="12"/>
  <c r="B50" i="8"/>
  <c r="P56" i="8" l="1"/>
  <c r="P68" i="1"/>
  <c r="P72" i="3"/>
  <c r="F48" i="12"/>
  <c r="I48" i="12"/>
  <c r="E48" i="12"/>
  <c r="D48" i="12"/>
  <c r="C48" i="12"/>
  <c r="H48" i="12"/>
  <c r="G48" i="12"/>
  <c r="J47" i="12"/>
  <c r="A50" i="12"/>
  <c r="B49" i="12"/>
  <c r="B51" i="8"/>
  <c r="P57" i="8" l="1"/>
  <c r="P69" i="1"/>
  <c r="P73" i="3"/>
  <c r="J48" i="12"/>
  <c r="L21" i="12" s="1"/>
  <c r="U21" i="12" s="1"/>
  <c r="O20" i="12"/>
  <c r="X20" i="12" s="1"/>
  <c r="N20" i="12"/>
  <c r="W20" i="12" s="1"/>
  <c r="R20" i="12"/>
  <c r="AA20" i="12" s="1"/>
  <c r="M20" i="12"/>
  <c r="V20" i="12" s="1"/>
  <c r="Q20" i="12"/>
  <c r="Z20" i="12" s="1"/>
  <c r="L20" i="12"/>
  <c r="U20" i="12" s="1"/>
  <c r="P20" i="12"/>
  <c r="Y20" i="12" s="1"/>
  <c r="A51" i="12"/>
  <c r="B50" i="12"/>
  <c r="I49" i="12"/>
  <c r="E49" i="12"/>
  <c r="H49" i="12"/>
  <c r="D49" i="12"/>
  <c r="C49" i="12"/>
  <c r="G49" i="12"/>
  <c r="F49" i="12"/>
  <c r="B52" i="8"/>
  <c r="P58" i="8" l="1"/>
  <c r="O21" i="12"/>
  <c r="X21" i="12" s="1"/>
  <c r="R21" i="12"/>
  <c r="AA21" i="12" s="1"/>
  <c r="N21" i="12"/>
  <c r="W21" i="12" s="1"/>
  <c r="P21" i="12"/>
  <c r="Y21" i="12" s="1"/>
  <c r="M21" i="12"/>
  <c r="V21" i="12" s="1"/>
  <c r="Q21" i="12"/>
  <c r="Z21" i="12" s="1"/>
  <c r="P70" i="1"/>
  <c r="P74" i="3"/>
  <c r="A52" i="12"/>
  <c r="B51" i="12"/>
  <c r="J49" i="12"/>
  <c r="H50" i="12"/>
  <c r="D50" i="12"/>
  <c r="G50" i="12"/>
  <c r="C50" i="12"/>
  <c r="I50" i="12"/>
  <c r="F50" i="12"/>
  <c r="E50" i="12"/>
  <c r="B53" i="8"/>
  <c r="P59" i="8" l="1"/>
  <c r="P71" i="1"/>
  <c r="P75" i="3"/>
  <c r="G51" i="12"/>
  <c r="C51" i="12"/>
  <c r="F51" i="12"/>
  <c r="I51" i="12"/>
  <c r="H51" i="12"/>
  <c r="E51" i="12"/>
  <c r="D51" i="12"/>
  <c r="J50" i="12"/>
  <c r="B52" i="12"/>
  <c r="A53" i="12"/>
  <c r="B54" i="8"/>
  <c r="P60" i="8" l="1"/>
  <c r="P72" i="1"/>
  <c r="P76" i="3"/>
  <c r="F52" i="12"/>
  <c r="I52" i="12"/>
  <c r="E52" i="12"/>
  <c r="H52" i="12"/>
  <c r="G52" i="12"/>
  <c r="D52" i="12"/>
  <c r="C52" i="12"/>
  <c r="O22" i="12"/>
  <c r="X22" i="12" s="1"/>
  <c r="N22" i="12"/>
  <c r="W22" i="12" s="1"/>
  <c r="R22" i="12"/>
  <c r="AA22" i="12" s="1"/>
  <c r="M22" i="12"/>
  <c r="V22" i="12" s="1"/>
  <c r="Q22" i="12"/>
  <c r="Z22" i="12" s="1"/>
  <c r="L22" i="12"/>
  <c r="U22" i="12" s="1"/>
  <c r="P22" i="12"/>
  <c r="Y22" i="12" s="1"/>
  <c r="A54" i="12"/>
  <c r="B53" i="12"/>
  <c r="J51" i="12"/>
  <c r="B55" i="8"/>
  <c r="P61" i="8" l="1"/>
  <c r="P73" i="1"/>
  <c r="P77" i="3"/>
  <c r="A55" i="12"/>
  <c r="B54" i="12"/>
  <c r="J52" i="12"/>
  <c r="H53" i="12"/>
  <c r="D53" i="12"/>
  <c r="G53" i="12"/>
  <c r="C53" i="12"/>
  <c r="F53" i="12"/>
  <c r="E53" i="12"/>
  <c r="I53" i="12"/>
  <c r="B56" i="8"/>
  <c r="P62" i="8" l="1"/>
  <c r="P74" i="1"/>
  <c r="P78" i="3"/>
  <c r="J53" i="12"/>
  <c r="G54" i="12"/>
  <c r="C54" i="12"/>
  <c r="F54" i="12"/>
  <c r="E54" i="12"/>
  <c r="D54" i="12"/>
  <c r="I54" i="12"/>
  <c r="H54" i="12"/>
  <c r="B55" i="12"/>
  <c r="A56" i="12"/>
  <c r="B57" i="8"/>
  <c r="P63" i="8" l="1"/>
  <c r="P75" i="1"/>
  <c r="P79" i="3"/>
  <c r="J54" i="12"/>
  <c r="A57" i="12"/>
  <c r="B56" i="12"/>
  <c r="F55" i="12"/>
  <c r="I55" i="12"/>
  <c r="E55" i="12"/>
  <c r="D55" i="12"/>
  <c r="C55" i="12"/>
  <c r="H55" i="12"/>
  <c r="G55" i="12"/>
  <c r="Q53" i="12"/>
  <c r="M53" i="12"/>
  <c r="P53" i="12"/>
  <c r="L53" i="12"/>
  <c r="O53" i="12"/>
  <c r="N53" i="12"/>
  <c r="R53" i="12"/>
  <c r="B58" i="8"/>
  <c r="P64" i="8" l="1"/>
  <c r="P76" i="1"/>
  <c r="P80" i="3"/>
  <c r="J55" i="12"/>
  <c r="H56" i="12"/>
  <c r="D56" i="12"/>
  <c r="G56" i="12"/>
  <c r="C56" i="12"/>
  <c r="I56" i="12"/>
  <c r="F56" i="12"/>
  <c r="E56" i="12"/>
  <c r="A58" i="12"/>
  <c r="B57" i="12"/>
  <c r="P54" i="12"/>
  <c r="L54" i="12"/>
  <c r="O54" i="12"/>
  <c r="N54" i="12"/>
  <c r="M54" i="12"/>
  <c r="R54" i="12"/>
  <c r="Q54" i="12"/>
  <c r="B59" i="8"/>
  <c r="P65" i="8" l="1"/>
  <c r="P77" i="1"/>
  <c r="P81" i="3"/>
  <c r="F57" i="12"/>
  <c r="I57" i="12"/>
  <c r="E57" i="12"/>
  <c r="H57" i="12"/>
  <c r="G57" i="12"/>
  <c r="D57" i="12"/>
  <c r="C57" i="12"/>
  <c r="B58" i="12"/>
  <c r="A59" i="12"/>
  <c r="J56" i="12"/>
  <c r="P23" i="12"/>
  <c r="Y23" i="12" s="1"/>
  <c r="L23" i="12"/>
  <c r="U23" i="12" s="1"/>
  <c r="O23" i="12"/>
  <c r="X23" i="12" s="1"/>
  <c r="N23" i="12"/>
  <c r="W23" i="12" s="1"/>
  <c r="M23" i="12"/>
  <c r="V23" i="12" s="1"/>
  <c r="R23" i="12"/>
  <c r="AA23" i="12" s="1"/>
  <c r="Q23" i="12"/>
  <c r="Z23" i="12" s="1"/>
  <c r="B60" i="8"/>
  <c r="P66" i="8" l="1"/>
  <c r="P78" i="1"/>
  <c r="P82" i="3"/>
  <c r="I58" i="12"/>
  <c r="E58" i="12"/>
  <c r="H58" i="12"/>
  <c r="D58" i="12"/>
  <c r="G58" i="12"/>
  <c r="F58" i="12"/>
  <c r="C58" i="12"/>
  <c r="J57" i="12"/>
  <c r="P24" i="12"/>
  <c r="Y24" i="12" s="1"/>
  <c r="L24" i="12"/>
  <c r="U24" i="12" s="1"/>
  <c r="O24" i="12"/>
  <c r="X24" i="12" s="1"/>
  <c r="N24" i="12"/>
  <c r="W24" i="12" s="1"/>
  <c r="Q24" i="12"/>
  <c r="Z24" i="12" s="1"/>
  <c r="M24" i="12"/>
  <c r="V24" i="12" s="1"/>
  <c r="R24" i="12"/>
  <c r="AA24" i="12" s="1"/>
  <c r="A60" i="12"/>
  <c r="B59" i="12"/>
  <c r="B61" i="8"/>
  <c r="P67" i="8" l="1"/>
  <c r="P79" i="1"/>
  <c r="P83" i="3"/>
  <c r="A61" i="12"/>
  <c r="B60" i="12"/>
  <c r="J58" i="12"/>
  <c r="O57" i="12"/>
  <c r="R57" i="12"/>
  <c r="N57" i="12"/>
  <c r="Q57" i="12"/>
  <c r="P57" i="12"/>
  <c r="M57" i="12"/>
  <c r="L57" i="12"/>
  <c r="G59" i="12"/>
  <c r="C59" i="12"/>
  <c r="F59" i="12"/>
  <c r="E59" i="12"/>
  <c r="D59" i="12"/>
  <c r="I59" i="12"/>
  <c r="H59" i="12"/>
  <c r="B62" i="8"/>
  <c r="P68" i="8" l="1"/>
  <c r="P80" i="1"/>
  <c r="P84" i="3"/>
  <c r="J59" i="12"/>
  <c r="O59" i="12" s="1"/>
  <c r="P25" i="12"/>
  <c r="Y25" i="12" s="1"/>
  <c r="L25" i="12"/>
  <c r="U25" i="12" s="1"/>
  <c r="O25" i="12"/>
  <c r="X25" i="12" s="1"/>
  <c r="N25" i="12"/>
  <c r="W25" i="12" s="1"/>
  <c r="M25" i="12"/>
  <c r="V25" i="12" s="1"/>
  <c r="R25" i="12"/>
  <c r="AA25" i="12" s="1"/>
  <c r="Q25" i="12"/>
  <c r="Z25" i="12" s="1"/>
  <c r="F60" i="12"/>
  <c r="I60" i="12"/>
  <c r="E60" i="12"/>
  <c r="D60" i="12"/>
  <c r="C60" i="12"/>
  <c r="H60" i="12"/>
  <c r="G60" i="12"/>
  <c r="A62" i="12"/>
  <c r="B61" i="12"/>
  <c r="B63" i="8"/>
  <c r="P69" i="8" l="1"/>
  <c r="R59" i="12"/>
  <c r="L59" i="12"/>
  <c r="M59" i="12"/>
  <c r="P59" i="12"/>
  <c r="N59" i="12"/>
  <c r="Q59" i="12"/>
  <c r="J60" i="12"/>
  <c r="O60" i="12" s="1"/>
  <c r="P81" i="1"/>
  <c r="P85" i="3"/>
  <c r="I61" i="12"/>
  <c r="E61" i="12"/>
  <c r="H61" i="12"/>
  <c r="D61" i="12"/>
  <c r="C61" i="12"/>
  <c r="G61" i="12"/>
  <c r="F61" i="12"/>
  <c r="A63" i="12"/>
  <c r="B62" i="12"/>
  <c r="B64" i="8"/>
  <c r="P70" i="8" l="1"/>
  <c r="M60" i="12"/>
  <c r="J61" i="12"/>
  <c r="M61" i="12" s="1"/>
  <c r="P60" i="12"/>
  <c r="N60" i="12"/>
  <c r="Q60" i="12"/>
  <c r="R60" i="12"/>
  <c r="L60" i="12"/>
  <c r="P82" i="1"/>
  <c r="P86" i="3"/>
  <c r="H62" i="12"/>
  <c r="D62" i="12"/>
  <c r="G62" i="12"/>
  <c r="C62" i="12"/>
  <c r="I62" i="12"/>
  <c r="F62" i="12"/>
  <c r="E62" i="12"/>
  <c r="A64" i="12"/>
  <c r="B63" i="12"/>
  <c r="B65" i="8"/>
  <c r="P71" i="8" l="1"/>
  <c r="N61" i="12"/>
  <c r="R61" i="12"/>
  <c r="O61" i="12"/>
  <c r="P61" i="12"/>
  <c r="L61" i="12"/>
  <c r="Q61" i="12"/>
  <c r="P83" i="1"/>
  <c r="P87" i="3"/>
  <c r="J62" i="12"/>
  <c r="P26" i="12" s="1"/>
  <c r="Y26" i="12" s="1"/>
  <c r="A65" i="12"/>
  <c r="B64" i="12"/>
  <c r="F63" i="12"/>
  <c r="I63" i="12"/>
  <c r="E63" i="12"/>
  <c r="H63" i="12"/>
  <c r="G63" i="12"/>
  <c r="D63" i="12"/>
  <c r="C63" i="12"/>
  <c r="B66" i="8"/>
  <c r="P72" i="8" l="1"/>
  <c r="N26" i="12"/>
  <c r="W26" i="12" s="1"/>
  <c r="P84" i="1"/>
  <c r="P88" i="3"/>
  <c r="R26" i="12"/>
  <c r="AA26" i="12" s="1"/>
  <c r="O26" i="12"/>
  <c r="X26" i="12" s="1"/>
  <c r="M26" i="12"/>
  <c r="V26" i="12" s="1"/>
  <c r="L26" i="12"/>
  <c r="U26" i="12" s="1"/>
  <c r="Q26" i="12"/>
  <c r="Z26" i="12" s="1"/>
  <c r="A66" i="12"/>
  <c r="B65" i="12"/>
  <c r="H64" i="12"/>
  <c r="E64" i="12"/>
  <c r="I64" i="12"/>
  <c r="D64" i="12"/>
  <c r="G64" i="12"/>
  <c r="F64" i="12"/>
  <c r="C64" i="12"/>
  <c r="J63" i="12"/>
  <c r="B67" i="8"/>
  <c r="P73" i="8" l="1"/>
  <c r="P85" i="1"/>
  <c r="P89" i="3"/>
  <c r="O63" i="12"/>
  <c r="R63" i="12"/>
  <c r="N63" i="12"/>
  <c r="Q63" i="12"/>
  <c r="P63" i="12"/>
  <c r="M63" i="12"/>
  <c r="L63" i="12"/>
  <c r="G65" i="12"/>
  <c r="C65" i="12"/>
  <c r="I65" i="12"/>
  <c r="D65" i="12"/>
  <c r="H65" i="12"/>
  <c r="F65" i="12"/>
  <c r="E65" i="12"/>
  <c r="J64" i="12"/>
  <c r="A67" i="12"/>
  <c r="B66" i="12"/>
  <c r="B68" i="8"/>
  <c r="P74" i="8" l="1"/>
  <c r="P86" i="1"/>
  <c r="P90" i="3"/>
  <c r="F66" i="12"/>
  <c r="H66" i="12"/>
  <c r="C66" i="12"/>
  <c r="G66" i="12"/>
  <c r="E66" i="12"/>
  <c r="D66" i="12"/>
  <c r="I66" i="12"/>
  <c r="Q64" i="12"/>
  <c r="M64" i="12"/>
  <c r="P64" i="12"/>
  <c r="O64" i="12"/>
  <c r="R64" i="12"/>
  <c r="N64" i="12"/>
  <c r="L64" i="12"/>
  <c r="J65" i="12"/>
  <c r="A68" i="12"/>
  <c r="B67" i="12"/>
  <c r="B69" i="8"/>
  <c r="P75" i="8" l="1"/>
  <c r="P87" i="1"/>
  <c r="P91" i="3"/>
  <c r="P65" i="12"/>
  <c r="L65" i="12"/>
  <c r="O65" i="12"/>
  <c r="N65" i="12"/>
  <c r="M65" i="12"/>
  <c r="R65" i="12"/>
  <c r="Q65" i="12"/>
  <c r="J66" i="12"/>
  <c r="B68" i="12"/>
  <c r="A69" i="12"/>
  <c r="I67" i="12"/>
  <c r="E67" i="12"/>
  <c r="G67" i="12"/>
  <c r="F67" i="12"/>
  <c r="H67" i="12"/>
  <c r="D67" i="12"/>
  <c r="C67" i="12"/>
  <c r="B70" i="8"/>
  <c r="P76" i="8" l="1"/>
  <c r="B71" i="8"/>
  <c r="P88" i="1"/>
  <c r="P92" i="3"/>
  <c r="O66" i="12"/>
  <c r="N66" i="12"/>
  <c r="R66" i="12"/>
  <c r="M66" i="12"/>
  <c r="Q66" i="12"/>
  <c r="P66" i="12"/>
  <c r="L66" i="12"/>
  <c r="A70" i="12"/>
  <c r="B69" i="12"/>
  <c r="J67" i="12"/>
  <c r="H68" i="12"/>
  <c r="D68" i="12"/>
  <c r="F68" i="12"/>
  <c r="E68" i="12"/>
  <c r="C68" i="12"/>
  <c r="I68" i="12"/>
  <c r="G68" i="12"/>
  <c r="P77" i="8" l="1"/>
  <c r="P89" i="1"/>
  <c r="P93" i="3"/>
  <c r="G69" i="12"/>
  <c r="C69" i="12"/>
  <c r="E69" i="12"/>
  <c r="I69" i="12"/>
  <c r="D69" i="12"/>
  <c r="H69" i="12"/>
  <c r="F69" i="12"/>
  <c r="A71" i="12"/>
  <c r="B70" i="12"/>
  <c r="J68" i="12"/>
  <c r="R67" i="12"/>
  <c r="N67" i="12"/>
  <c r="M67" i="12"/>
  <c r="Q67" i="12"/>
  <c r="L67" i="12"/>
  <c r="P67" i="12"/>
  <c r="O67" i="12"/>
  <c r="P78" i="8" l="1"/>
  <c r="B72" i="8"/>
  <c r="P90" i="1"/>
  <c r="P94" i="3"/>
  <c r="A72" i="12"/>
  <c r="B71" i="12"/>
  <c r="Q68" i="12"/>
  <c r="M68" i="12"/>
  <c r="R68" i="12"/>
  <c r="L68" i="12"/>
  <c r="P68" i="12"/>
  <c r="O68" i="12"/>
  <c r="N68" i="12"/>
  <c r="J69" i="12"/>
  <c r="F70" i="12"/>
  <c r="I70" i="12"/>
  <c r="D70" i="12"/>
  <c r="H70" i="12"/>
  <c r="C70" i="12"/>
  <c r="G70" i="12"/>
  <c r="E70" i="12"/>
  <c r="P79" i="8" l="1"/>
  <c r="P91" i="1"/>
  <c r="P95" i="3"/>
  <c r="J70" i="12"/>
  <c r="I71" i="12"/>
  <c r="E71" i="12"/>
  <c r="H71" i="12"/>
  <c r="C71" i="12"/>
  <c r="G71" i="12"/>
  <c r="F71" i="12"/>
  <c r="D71" i="12"/>
  <c r="P69" i="12"/>
  <c r="L69" i="12"/>
  <c r="Q69" i="12"/>
  <c r="O69" i="12"/>
  <c r="R69" i="12"/>
  <c r="N69" i="12"/>
  <c r="M69" i="12"/>
  <c r="A73" i="12"/>
  <c r="B72" i="12"/>
  <c r="P80" i="8" l="1"/>
  <c r="B73" i="8"/>
  <c r="P92" i="1"/>
  <c r="P96" i="3"/>
  <c r="J71" i="12"/>
  <c r="M71" i="12" s="1"/>
  <c r="A74" i="12"/>
  <c r="B73" i="12"/>
  <c r="H72" i="12"/>
  <c r="D72" i="12"/>
  <c r="G72" i="12"/>
  <c r="F72" i="12"/>
  <c r="I72" i="12"/>
  <c r="E72" i="12"/>
  <c r="C72" i="12"/>
  <c r="O70" i="12"/>
  <c r="P70" i="12"/>
  <c r="N70" i="12"/>
  <c r="M70" i="12"/>
  <c r="L70" i="12"/>
  <c r="R70" i="12"/>
  <c r="Q70" i="12"/>
  <c r="P81" i="8" l="1"/>
  <c r="L71" i="12"/>
  <c r="O71" i="12"/>
  <c r="B74" i="8"/>
  <c r="P71" i="12"/>
  <c r="N71" i="12"/>
  <c r="Q71" i="12"/>
  <c r="R71" i="12"/>
  <c r="P93" i="1"/>
  <c r="P97" i="3"/>
  <c r="G73" i="12"/>
  <c r="C73" i="12"/>
  <c r="F73" i="12"/>
  <c r="E73" i="12"/>
  <c r="D73" i="12"/>
  <c r="I73" i="12"/>
  <c r="H73" i="12"/>
  <c r="J72" i="12"/>
  <c r="A75" i="12"/>
  <c r="B74" i="12"/>
  <c r="P82" i="8" l="1"/>
  <c r="B75" i="8"/>
  <c r="P94" i="1"/>
  <c r="P98" i="3"/>
  <c r="Q72" i="12"/>
  <c r="M72" i="12"/>
  <c r="N72" i="12"/>
  <c r="R72" i="12"/>
  <c r="L72" i="12"/>
  <c r="P72" i="12"/>
  <c r="O72" i="12"/>
  <c r="J73" i="12"/>
  <c r="I74" i="12"/>
  <c r="E74" i="12"/>
  <c r="G74" i="12"/>
  <c r="F74" i="12"/>
  <c r="D74" i="12"/>
  <c r="C74" i="12"/>
  <c r="H74" i="12"/>
  <c r="A76" i="12"/>
  <c r="B75" i="12"/>
  <c r="P83" i="8" l="1"/>
  <c r="P99" i="3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B76" i="8"/>
  <c r="P95" i="1"/>
  <c r="B76" i="12"/>
  <c r="A77" i="12"/>
  <c r="P27" i="12"/>
  <c r="Y27" i="12" s="1"/>
  <c r="L27" i="12"/>
  <c r="U27" i="12" s="1"/>
  <c r="O27" i="12"/>
  <c r="X27" i="12" s="1"/>
  <c r="N27" i="12"/>
  <c r="W27" i="12" s="1"/>
  <c r="M27" i="12"/>
  <c r="V27" i="12" s="1"/>
  <c r="R27" i="12"/>
  <c r="AA27" i="12" s="1"/>
  <c r="Q27" i="12"/>
  <c r="Z27" i="12" s="1"/>
  <c r="J74" i="12"/>
  <c r="H75" i="12"/>
  <c r="D75" i="12"/>
  <c r="F75" i="12"/>
  <c r="E75" i="12"/>
  <c r="I75" i="12"/>
  <c r="G75" i="12"/>
  <c r="C75" i="12"/>
  <c r="P84" i="8" l="1"/>
  <c r="P96" i="1"/>
  <c r="P117" i="3"/>
  <c r="B77" i="8"/>
  <c r="R74" i="12"/>
  <c r="N74" i="12"/>
  <c r="M74" i="12"/>
  <c r="Q74" i="12"/>
  <c r="L74" i="12"/>
  <c r="P74" i="12"/>
  <c r="O74" i="12"/>
  <c r="A78" i="12"/>
  <c r="B77" i="12"/>
  <c r="J75" i="12"/>
  <c r="F76" i="12"/>
  <c r="E76" i="12"/>
  <c r="H76" i="12"/>
  <c r="G76" i="12"/>
  <c r="I76" i="12"/>
  <c r="D76" i="12"/>
  <c r="C76" i="12"/>
  <c r="P85" i="8" l="1"/>
  <c r="P97" i="1"/>
  <c r="B78" i="8"/>
  <c r="B78" i="12"/>
  <c r="A79" i="12"/>
  <c r="P28" i="12"/>
  <c r="Y28" i="12" s="1"/>
  <c r="L28" i="12"/>
  <c r="U28" i="12" s="1"/>
  <c r="O28" i="12"/>
  <c r="X28" i="12" s="1"/>
  <c r="N28" i="12"/>
  <c r="W28" i="12" s="1"/>
  <c r="M28" i="12"/>
  <c r="V28" i="12" s="1"/>
  <c r="R28" i="12"/>
  <c r="AA28" i="12" s="1"/>
  <c r="Q28" i="12"/>
  <c r="Z28" i="12" s="1"/>
  <c r="J76" i="12"/>
  <c r="H77" i="12"/>
  <c r="D77" i="12"/>
  <c r="F77" i="12"/>
  <c r="E77" i="12"/>
  <c r="C77" i="12"/>
  <c r="I77" i="12"/>
  <c r="G77" i="12"/>
  <c r="P86" i="8" l="1"/>
  <c r="P98" i="1"/>
  <c r="B79" i="8"/>
  <c r="J77" i="12"/>
  <c r="P29" i="12"/>
  <c r="Y29" i="12" s="1"/>
  <c r="L29" i="12"/>
  <c r="U29" i="12" s="1"/>
  <c r="O29" i="12"/>
  <c r="X29" i="12" s="1"/>
  <c r="N29" i="12"/>
  <c r="W29" i="12" s="1"/>
  <c r="M29" i="12"/>
  <c r="V29" i="12" s="1"/>
  <c r="R29" i="12"/>
  <c r="AA29" i="12" s="1"/>
  <c r="Q29" i="12"/>
  <c r="Z29" i="12" s="1"/>
  <c r="B79" i="12"/>
  <c r="A80" i="12"/>
  <c r="G78" i="12"/>
  <c r="C78" i="12"/>
  <c r="E78" i="12"/>
  <c r="I78" i="12"/>
  <c r="H78" i="12"/>
  <c r="F78" i="12"/>
  <c r="D78" i="12"/>
  <c r="P87" i="8" l="1"/>
  <c r="P99" i="1"/>
  <c r="B80" i="8"/>
  <c r="J78" i="12"/>
  <c r="A81" i="12"/>
  <c r="B80" i="12"/>
  <c r="F79" i="12"/>
  <c r="I79" i="12"/>
  <c r="D79" i="12"/>
  <c r="G79" i="12"/>
  <c r="E79" i="12"/>
  <c r="H79" i="12"/>
  <c r="C79" i="12"/>
  <c r="Q77" i="12"/>
  <c r="M77" i="12"/>
  <c r="R77" i="12"/>
  <c r="L77" i="12"/>
  <c r="N77" i="12"/>
  <c r="P77" i="12"/>
  <c r="O77" i="12"/>
  <c r="P88" i="8" l="1"/>
  <c r="P100" i="1"/>
  <c r="B81" i="8"/>
  <c r="H80" i="12"/>
  <c r="D80" i="12"/>
  <c r="E80" i="12"/>
  <c r="C80" i="12"/>
  <c r="I80" i="12"/>
  <c r="G80" i="12"/>
  <c r="F80" i="12"/>
  <c r="J79" i="12"/>
  <c r="B81" i="12"/>
  <c r="A82" i="12"/>
  <c r="P78" i="12"/>
  <c r="L78" i="12"/>
  <c r="Q78" i="12"/>
  <c r="R78" i="12"/>
  <c r="O78" i="12"/>
  <c r="N78" i="12"/>
  <c r="M78" i="12"/>
  <c r="P89" i="8" l="1"/>
  <c r="P101" i="1"/>
  <c r="B82" i="8"/>
  <c r="J80" i="12"/>
  <c r="O31" i="12" s="1"/>
  <c r="X31" i="12" s="1"/>
  <c r="P30" i="12"/>
  <c r="Y30" i="12" s="1"/>
  <c r="L30" i="12"/>
  <c r="U30" i="12" s="1"/>
  <c r="O30" i="12"/>
  <c r="X30" i="12" s="1"/>
  <c r="N30" i="12"/>
  <c r="W30" i="12" s="1"/>
  <c r="Q30" i="12"/>
  <c r="Z30" i="12" s="1"/>
  <c r="M30" i="12"/>
  <c r="V30" i="12" s="1"/>
  <c r="R30" i="12"/>
  <c r="AA30" i="12" s="1"/>
  <c r="A83" i="12"/>
  <c r="B82" i="12"/>
  <c r="F81" i="12"/>
  <c r="E81" i="12"/>
  <c r="H81" i="12"/>
  <c r="G81" i="12"/>
  <c r="D81" i="12"/>
  <c r="C81" i="12"/>
  <c r="I81" i="12"/>
  <c r="P90" i="8" l="1"/>
  <c r="P102" i="1"/>
  <c r="P31" i="12"/>
  <c r="Y31" i="12" s="1"/>
  <c r="M31" i="12"/>
  <c r="V31" i="12" s="1"/>
  <c r="B83" i="8"/>
  <c r="R31" i="12"/>
  <c r="AA31" i="12" s="1"/>
  <c r="L31" i="12"/>
  <c r="U31" i="12" s="1"/>
  <c r="N31" i="12"/>
  <c r="W31" i="12" s="1"/>
  <c r="Q31" i="12"/>
  <c r="Z31" i="12" s="1"/>
  <c r="B83" i="12"/>
  <c r="A84" i="12"/>
  <c r="J81" i="12"/>
  <c r="H82" i="12"/>
  <c r="D82" i="12"/>
  <c r="F82" i="12"/>
  <c r="E82" i="12"/>
  <c r="C82" i="12"/>
  <c r="I82" i="12"/>
  <c r="G82" i="12"/>
  <c r="P91" i="8" l="1"/>
  <c r="P103" i="1"/>
  <c r="B84" i="8"/>
  <c r="J82" i="12"/>
  <c r="O32" i="12" s="1"/>
  <c r="X32" i="12" s="1"/>
  <c r="B84" i="12"/>
  <c r="A85" i="12"/>
  <c r="F83" i="12"/>
  <c r="G83" i="12"/>
  <c r="I83" i="12"/>
  <c r="C83" i="12"/>
  <c r="H83" i="12"/>
  <c r="E83" i="12"/>
  <c r="D83" i="12"/>
  <c r="P92" i="8" l="1"/>
  <c r="P104" i="1"/>
  <c r="P32" i="12"/>
  <c r="Y32" i="12" s="1"/>
  <c r="M32" i="12"/>
  <c r="V32" i="12" s="1"/>
  <c r="Q32" i="12"/>
  <c r="Z32" i="12" s="1"/>
  <c r="L32" i="12"/>
  <c r="U32" i="12" s="1"/>
  <c r="B85" i="8"/>
  <c r="N32" i="12"/>
  <c r="W32" i="12" s="1"/>
  <c r="R32" i="12"/>
  <c r="AA32" i="12" s="1"/>
  <c r="H84" i="12"/>
  <c r="D84" i="12"/>
  <c r="G84" i="12"/>
  <c r="F84" i="12"/>
  <c r="E84" i="12"/>
  <c r="C84" i="12"/>
  <c r="I84" i="12"/>
  <c r="J83" i="12"/>
  <c r="B85" i="12"/>
  <c r="A86" i="12"/>
  <c r="P93" i="8" l="1"/>
  <c r="P105" i="1"/>
  <c r="B86" i="8"/>
  <c r="A87" i="12"/>
  <c r="B86" i="12"/>
  <c r="J84" i="12"/>
  <c r="F85" i="12"/>
  <c r="H85" i="12"/>
  <c r="C85" i="12"/>
  <c r="D85" i="12"/>
  <c r="I85" i="12"/>
  <c r="G85" i="12"/>
  <c r="E85" i="12"/>
  <c r="P94" i="8" l="1"/>
  <c r="P106" i="1"/>
  <c r="B87" i="8"/>
  <c r="J85" i="12"/>
  <c r="H86" i="12"/>
  <c r="D86" i="12"/>
  <c r="I86" i="12"/>
  <c r="C86" i="12"/>
  <c r="G86" i="12"/>
  <c r="F86" i="12"/>
  <c r="E86" i="12"/>
  <c r="B87" i="12"/>
  <c r="A88" i="12"/>
  <c r="P95" i="8" l="1"/>
  <c r="P107" i="1"/>
  <c r="B88" i="8"/>
  <c r="F87" i="12"/>
  <c r="I87" i="12"/>
  <c r="D87" i="12"/>
  <c r="E87" i="12"/>
  <c r="C87" i="12"/>
  <c r="H87" i="12"/>
  <c r="G87" i="12"/>
  <c r="B88" i="12"/>
  <c r="A89" i="12"/>
  <c r="J86" i="12"/>
  <c r="P96" i="8" l="1"/>
  <c r="P108" i="1"/>
  <c r="B89" i="8"/>
  <c r="H88" i="12"/>
  <c r="D88" i="12"/>
  <c r="E88" i="12"/>
  <c r="I88" i="12"/>
  <c r="G88" i="12"/>
  <c r="F88" i="12"/>
  <c r="C88" i="12"/>
  <c r="B89" i="12"/>
  <c r="A90" i="12"/>
  <c r="J87" i="12"/>
  <c r="P97" i="8" l="1"/>
  <c r="P109" i="1"/>
  <c r="B90" i="8"/>
  <c r="J88" i="12"/>
  <c r="N34" i="12" s="1"/>
  <c r="W34" i="12" s="1"/>
  <c r="F89" i="12"/>
  <c r="E89" i="12"/>
  <c r="G89" i="12"/>
  <c r="D89" i="12"/>
  <c r="I89" i="12"/>
  <c r="H89" i="12"/>
  <c r="C89" i="12"/>
  <c r="P33" i="12"/>
  <c r="Y33" i="12" s="1"/>
  <c r="L33" i="12"/>
  <c r="U33" i="12" s="1"/>
  <c r="O33" i="12"/>
  <c r="X33" i="12" s="1"/>
  <c r="N33" i="12"/>
  <c r="W33" i="12" s="1"/>
  <c r="M33" i="12"/>
  <c r="V33" i="12" s="1"/>
  <c r="R33" i="12"/>
  <c r="AA33" i="12" s="1"/>
  <c r="Q33" i="12"/>
  <c r="Z33" i="12" s="1"/>
  <c r="A91" i="12"/>
  <c r="B90" i="12"/>
  <c r="P98" i="8" l="1"/>
  <c r="P110" i="1"/>
  <c r="M34" i="12"/>
  <c r="V34" i="12" s="1"/>
  <c r="P34" i="12"/>
  <c r="Y34" i="12" s="1"/>
  <c r="R34" i="12"/>
  <c r="AA34" i="12" s="1"/>
  <c r="L34" i="12"/>
  <c r="U34" i="12" s="1"/>
  <c r="Q34" i="12"/>
  <c r="Z34" i="12" s="1"/>
  <c r="O34" i="12"/>
  <c r="X34" i="12" s="1"/>
  <c r="B91" i="8"/>
  <c r="B91" i="12"/>
  <c r="A92" i="12"/>
  <c r="J89" i="12"/>
  <c r="H90" i="12"/>
  <c r="D90" i="12"/>
  <c r="F90" i="12"/>
  <c r="C90" i="12"/>
  <c r="I90" i="12"/>
  <c r="G90" i="12"/>
  <c r="E90" i="12"/>
  <c r="P99" i="8" l="1"/>
  <c r="P111" i="1"/>
  <c r="B92" i="8"/>
  <c r="J90" i="12"/>
  <c r="B92" i="12"/>
  <c r="A93" i="12"/>
  <c r="F91" i="12"/>
  <c r="G91" i="12"/>
  <c r="H91" i="12"/>
  <c r="E91" i="12"/>
  <c r="D91" i="12"/>
  <c r="C91" i="12"/>
  <c r="I91" i="12"/>
  <c r="P100" i="8" l="1"/>
  <c r="P112" i="1"/>
  <c r="B93" i="8"/>
  <c r="J91" i="12"/>
  <c r="B93" i="12"/>
  <c r="A94" i="12"/>
  <c r="H92" i="12"/>
  <c r="D92" i="12"/>
  <c r="G92" i="12"/>
  <c r="E92" i="12"/>
  <c r="C92" i="12"/>
  <c r="I92" i="12"/>
  <c r="F92" i="12"/>
  <c r="P35" i="12"/>
  <c r="Y35" i="12" s="1"/>
  <c r="L35" i="12"/>
  <c r="U35" i="12" s="1"/>
  <c r="O35" i="12"/>
  <c r="X35" i="12" s="1"/>
  <c r="N35" i="12"/>
  <c r="W35" i="12" s="1"/>
  <c r="Q35" i="12"/>
  <c r="Z35" i="12" s="1"/>
  <c r="M35" i="12"/>
  <c r="V35" i="12" s="1"/>
  <c r="R35" i="12"/>
  <c r="AA35" i="12" s="1"/>
  <c r="P101" i="8" l="1"/>
  <c r="P113" i="1"/>
  <c r="B94" i="8"/>
  <c r="J92" i="12"/>
  <c r="A95" i="12"/>
  <c r="B94" i="12"/>
  <c r="F93" i="12"/>
  <c r="H93" i="12"/>
  <c r="C93" i="12"/>
  <c r="I93" i="12"/>
  <c r="G93" i="12"/>
  <c r="E93" i="12"/>
  <c r="D93" i="12"/>
  <c r="P102" i="8" l="1"/>
  <c r="P114" i="1"/>
  <c r="B95" i="8"/>
  <c r="H94" i="12"/>
  <c r="D94" i="12"/>
  <c r="I94" i="12"/>
  <c r="C94" i="12"/>
  <c r="F94" i="12"/>
  <c r="E94" i="12"/>
  <c r="G94" i="12"/>
  <c r="J93" i="12"/>
  <c r="A96" i="12"/>
  <c r="B95" i="12"/>
  <c r="P103" i="8" l="1"/>
  <c r="J94" i="12"/>
  <c r="P36" i="12" s="1"/>
  <c r="Y36" i="12" s="1"/>
  <c r="B96" i="8"/>
  <c r="F95" i="12"/>
  <c r="E95" i="12"/>
  <c r="I95" i="12"/>
  <c r="D95" i="12"/>
  <c r="C95" i="12"/>
  <c r="H95" i="12"/>
  <c r="G95" i="12"/>
  <c r="A97" i="12"/>
  <c r="B96" i="12"/>
  <c r="P104" i="8" l="1"/>
  <c r="Q36" i="12"/>
  <c r="Z36" i="12" s="1"/>
  <c r="N36" i="12"/>
  <c r="W36" i="12" s="1"/>
  <c r="R36" i="12"/>
  <c r="AA36" i="12" s="1"/>
  <c r="L36" i="12"/>
  <c r="U36" i="12" s="1"/>
  <c r="O36" i="12"/>
  <c r="X36" i="12" s="1"/>
  <c r="M36" i="12"/>
  <c r="V36" i="12" s="1"/>
  <c r="A98" i="12"/>
  <c r="B97" i="12"/>
  <c r="I96" i="12"/>
  <c r="E96" i="12"/>
  <c r="D96" i="12"/>
  <c r="H96" i="12"/>
  <c r="C96" i="12"/>
  <c r="G96" i="12"/>
  <c r="F96" i="12"/>
  <c r="J95" i="12"/>
  <c r="P105" i="8" l="1"/>
  <c r="B97" i="8"/>
  <c r="J96" i="12"/>
  <c r="O95" i="12"/>
  <c r="Q95" i="12"/>
  <c r="L95" i="12"/>
  <c r="P95" i="12"/>
  <c r="N95" i="12"/>
  <c r="M95" i="12"/>
  <c r="R95" i="12"/>
  <c r="H97" i="12"/>
  <c r="D97" i="12"/>
  <c r="I97" i="12"/>
  <c r="C97" i="12"/>
  <c r="G97" i="12"/>
  <c r="F97" i="12"/>
  <c r="E97" i="12"/>
  <c r="A99" i="12"/>
  <c r="B98" i="12"/>
  <c r="P106" i="8" l="1"/>
  <c r="B98" i="8"/>
  <c r="J97" i="12"/>
  <c r="Q97" i="12" s="1"/>
  <c r="A100" i="12"/>
  <c r="B99" i="12"/>
  <c r="G98" i="12"/>
  <c r="C98" i="12"/>
  <c r="H98" i="12"/>
  <c r="F98" i="12"/>
  <c r="E98" i="12"/>
  <c r="D98" i="12"/>
  <c r="I98" i="12"/>
  <c r="R96" i="12"/>
  <c r="N96" i="12"/>
  <c r="P96" i="12"/>
  <c r="O96" i="12"/>
  <c r="Q96" i="12"/>
  <c r="M96" i="12"/>
  <c r="L96" i="12"/>
  <c r="P107" i="8" l="1"/>
  <c r="N97" i="12"/>
  <c r="M97" i="12"/>
  <c r="R97" i="12"/>
  <c r="B99" i="8"/>
  <c r="P97" i="12"/>
  <c r="O97" i="12"/>
  <c r="L97" i="12"/>
  <c r="A101" i="12"/>
  <c r="B100" i="12"/>
  <c r="J98" i="12"/>
  <c r="F99" i="12"/>
  <c r="G99" i="12"/>
  <c r="E99" i="12"/>
  <c r="I99" i="12"/>
  <c r="H99" i="12"/>
  <c r="D99" i="12"/>
  <c r="C99" i="12"/>
  <c r="P108" i="8" l="1"/>
  <c r="B100" i="8"/>
  <c r="P98" i="12"/>
  <c r="L98" i="12"/>
  <c r="N98" i="12"/>
  <c r="R98" i="12"/>
  <c r="M98" i="12"/>
  <c r="Q98" i="12"/>
  <c r="O98" i="12"/>
  <c r="I100" i="12"/>
  <c r="E100" i="12"/>
  <c r="F100" i="12"/>
  <c r="D100" i="12"/>
  <c r="C100" i="12"/>
  <c r="H100" i="12"/>
  <c r="G100" i="12"/>
  <c r="J99" i="12"/>
  <c r="A102" i="12"/>
  <c r="B101" i="12"/>
  <c r="P109" i="8" l="1"/>
  <c r="J100" i="12"/>
  <c r="N100" i="12" s="1"/>
  <c r="O99" i="12"/>
  <c r="R99" i="12"/>
  <c r="M99" i="12"/>
  <c r="Q99" i="12"/>
  <c r="L99" i="12"/>
  <c r="P99" i="12"/>
  <c r="N99" i="12"/>
  <c r="A103" i="12"/>
  <c r="B102" i="12"/>
  <c r="I101" i="12"/>
  <c r="E101" i="12"/>
  <c r="G101" i="12"/>
  <c r="H101" i="12"/>
  <c r="F101" i="12"/>
  <c r="D101" i="12"/>
  <c r="C101" i="12"/>
  <c r="P110" i="8" l="1"/>
  <c r="O100" i="12"/>
  <c r="Q100" i="12"/>
  <c r="R100" i="12"/>
  <c r="M100" i="12"/>
  <c r="L100" i="12"/>
  <c r="P100" i="12"/>
  <c r="A104" i="12"/>
  <c r="B103" i="12"/>
  <c r="J101" i="12"/>
  <c r="H102" i="12"/>
  <c r="D102" i="12"/>
  <c r="F102" i="12"/>
  <c r="E102" i="12"/>
  <c r="C102" i="12"/>
  <c r="I102" i="12"/>
  <c r="G102" i="12"/>
  <c r="P111" i="8" l="1"/>
  <c r="R101" i="12"/>
  <c r="N101" i="12"/>
  <c r="M101" i="12"/>
  <c r="P101" i="12"/>
  <c r="O101" i="12"/>
  <c r="L101" i="12"/>
  <c r="Q101" i="12"/>
  <c r="G103" i="12"/>
  <c r="C103" i="12"/>
  <c r="E103" i="12"/>
  <c r="I103" i="12"/>
  <c r="H103" i="12"/>
  <c r="F103" i="12"/>
  <c r="D103" i="12"/>
  <c r="J102" i="12"/>
  <c r="A105" i="12"/>
  <c r="B104" i="12"/>
  <c r="P112" i="8" l="1"/>
  <c r="Q102" i="12"/>
  <c r="M102" i="12"/>
  <c r="R102" i="12"/>
  <c r="L102" i="12"/>
  <c r="N102" i="12"/>
  <c r="P102" i="12"/>
  <c r="O102" i="12"/>
  <c r="A106" i="12"/>
  <c r="B105" i="12"/>
  <c r="I104" i="12"/>
  <c r="E104" i="12"/>
  <c r="F104" i="12"/>
  <c r="G104" i="12"/>
  <c r="D104" i="12"/>
  <c r="H104" i="12"/>
  <c r="C104" i="12"/>
  <c r="J103" i="12"/>
  <c r="P113" i="8" l="1"/>
  <c r="J104" i="12"/>
  <c r="O38" i="12" s="1"/>
  <c r="X38" i="12" s="1"/>
  <c r="B106" i="12"/>
  <c r="A107" i="12"/>
  <c r="P37" i="12"/>
  <c r="Y37" i="12" s="1"/>
  <c r="L37" i="12"/>
  <c r="U37" i="12" s="1"/>
  <c r="O37" i="12"/>
  <c r="X37" i="12" s="1"/>
  <c r="N37" i="12"/>
  <c r="W37" i="12" s="1"/>
  <c r="Q37" i="12"/>
  <c r="Z37" i="12" s="1"/>
  <c r="M37" i="12"/>
  <c r="V37" i="12" s="1"/>
  <c r="R37" i="12"/>
  <c r="AA37" i="12" s="1"/>
  <c r="G105" i="12"/>
  <c r="C105" i="12"/>
  <c r="F105" i="12"/>
  <c r="D105" i="12"/>
  <c r="I105" i="12"/>
  <c r="H105" i="12"/>
  <c r="E105" i="12"/>
  <c r="P114" i="8" l="1"/>
  <c r="N38" i="12"/>
  <c r="W38" i="12" s="1"/>
  <c r="R38" i="12"/>
  <c r="AA38" i="12" s="1"/>
  <c r="L38" i="12"/>
  <c r="U38" i="12" s="1"/>
  <c r="M38" i="12"/>
  <c r="V38" i="12" s="1"/>
  <c r="P38" i="12"/>
  <c r="Y38" i="12" s="1"/>
  <c r="Q38" i="12"/>
  <c r="Z38" i="12" s="1"/>
  <c r="J105" i="12"/>
  <c r="I106" i="12"/>
  <c r="E106" i="12"/>
  <c r="G106" i="12"/>
  <c r="H106" i="12"/>
  <c r="F106" i="12"/>
  <c r="D106" i="12"/>
  <c r="C106" i="12"/>
  <c r="A108" i="12"/>
  <c r="B107" i="12"/>
  <c r="P115" i="8" l="1"/>
  <c r="G107" i="12"/>
  <c r="C107" i="12"/>
  <c r="H107" i="12"/>
  <c r="E107" i="12"/>
  <c r="D107" i="12"/>
  <c r="I107" i="12"/>
  <c r="F107" i="12"/>
  <c r="J106" i="12"/>
  <c r="B108" i="12"/>
  <c r="A109" i="12"/>
  <c r="P116" i="8" l="1"/>
  <c r="P39" i="12"/>
  <c r="Y39" i="12" s="1"/>
  <c r="L39" i="12"/>
  <c r="U39" i="12" s="1"/>
  <c r="O39" i="12"/>
  <c r="X39" i="12" s="1"/>
  <c r="N39" i="12"/>
  <c r="W39" i="12" s="1"/>
  <c r="Q39" i="12"/>
  <c r="Z39" i="12" s="1"/>
  <c r="M39" i="12"/>
  <c r="V39" i="12" s="1"/>
  <c r="R39" i="12"/>
  <c r="AA39" i="12" s="1"/>
  <c r="J107" i="12"/>
  <c r="A110" i="12"/>
  <c r="B109" i="12"/>
  <c r="I108" i="12"/>
  <c r="E108" i="12"/>
  <c r="H108" i="12"/>
  <c r="C108" i="12"/>
  <c r="G108" i="12"/>
  <c r="F108" i="12"/>
  <c r="D108" i="12"/>
  <c r="G109" i="12" l="1"/>
  <c r="C109" i="12"/>
  <c r="F109" i="12"/>
  <c r="E109" i="12"/>
  <c r="I109" i="12"/>
  <c r="H109" i="12"/>
  <c r="D109" i="12"/>
  <c r="J108" i="12"/>
  <c r="A111" i="12"/>
  <c r="B110" i="12"/>
  <c r="R42" i="12" l="1"/>
  <c r="N42" i="12"/>
  <c r="Q42" i="12"/>
  <c r="M42" i="12"/>
  <c r="L42" i="12"/>
  <c r="P42" i="12"/>
  <c r="O42" i="12"/>
  <c r="H110" i="12"/>
  <c r="E110" i="12"/>
  <c r="I110" i="12"/>
  <c r="D110" i="12"/>
  <c r="C110" i="12"/>
  <c r="G110" i="12"/>
  <c r="F110" i="12"/>
  <c r="J109" i="12"/>
  <c r="B111" i="12"/>
  <c r="A112" i="12"/>
  <c r="A113" i="12" l="1"/>
  <c r="B112" i="12"/>
  <c r="F111" i="12"/>
  <c r="E111" i="12"/>
  <c r="I111" i="12"/>
  <c r="D111" i="12"/>
  <c r="C111" i="12"/>
  <c r="H111" i="12"/>
  <c r="G111" i="12"/>
  <c r="Q43" i="12"/>
  <c r="M43" i="12"/>
  <c r="P43" i="12"/>
  <c r="L43" i="12"/>
  <c r="R43" i="12"/>
  <c r="O43" i="12"/>
  <c r="N43" i="12"/>
  <c r="J110" i="12"/>
  <c r="H112" i="12" l="1"/>
  <c r="D112" i="12"/>
  <c r="F112" i="12"/>
  <c r="E112" i="12"/>
  <c r="C112" i="12"/>
  <c r="I112" i="12"/>
  <c r="G112" i="12"/>
  <c r="J111" i="12"/>
  <c r="P40" i="12"/>
  <c r="Y40" i="12" s="1"/>
  <c r="L40" i="12"/>
  <c r="U40" i="12" s="1"/>
  <c r="O40" i="12"/>
  <c r="X40" i="12" s="1"/>
  <c r="N40" i="12"/>
  <c r="W40" i="12" s="1"/>
  <c r="M40" i="12"/>
  <c r="V40" i="12" s="1"/>
  <c r="R40" i="12"/>
  <c r="AA40" i="12" s="1"/>
  <c r="Q40" i="12"/>
  <c r="Z40" i="12" s="1"/>
  <c r="B113" i="12"/>
  <c r="A114" i="12"/>
  <c r="R45" i="12" l="1"/>
  <c r="N45" i="12"/>
  <c r="Q45" i="12"/>
  <c r="M45" i="12"/>
  <c r="P45" i="12"/>
  <c r="O45" i="12"/>
  <c r="L45" i="12"/>
  <c r="F113" i="12"/>
  <c r="G113" i="12"/>
  <c r="E113" i="12"/>
  <c r="D113" i="12"/>
  <c r="C113" i="12"/>
  <c r="I113" i="12"/>
  <c r="H113" i="12"/>
  <c r="B114" i="12"/>
  <c r="A115" i="12"/>
  <c r="J112" i="12"/>
  <c r="J113" i="12" l="1"/>
  <c r="O47" i="12" s="1"/>
  <c r="B115" i="12"/>
  <c r="A116" i="12"/>
  <c r="H114" i="12"/>
  <c r="D114" i="12"/>
  <c r="G114" i="12"/>
  <c r="F114" i="12"/>
  <c r="E114" i="12"/>
  <c r="C114" i="12"/>
  <c r="I114" i="12"/>
  <c r="Q46" i="12"/>
  <c r="M46" i="12"/>
  <c r="P46" i="12"/>
  <c r="L46" i="12"/>
  <c r="O46" i="12"/>
  <c r="N46" i="12"/>
  <c r="R46" i="12"/>
  <c r="N47" i="12" l="1"/>
  <c r="R47" i="12"/>
  <c r="L47" i="12"/>
  <c r="M47" i="12"/>
  <c r="P47" i="12"/>
  <c r="Q47" i="12"/>
  <c r="F115" i="12"/>
  <c r="H115" i="12"/>
  <c r="C115" i="12"/>
  <c r="G115" i="12"/>
  <c r="E115" i="12"/>
  <c r="D115" i="12"/>
  <c r="I115" i="12"/>
  <c r="J114" i="12"/>
  <c r="B116" i="12"/>
  <c r="A117" i="12"/>
  <c r="J115" i="12" l="1"/>
  <c r="O48" i="12"/>
  <c r="R48" i="12"/>
  <c r="N48" i="12"/>
  <c r="M48" i="12"/>
  <c r="L48" i="12"/>
  <c r="Q48" i="12"/>
  <c r="P48" i="12"/>
  <c r="B117" i="12"/>
  <c r="A118" i="12"/>
  <c r="H116" i="12"/>
  <c r="D116" i="12"/>
  <c r="I116" i="12"/>
  <c r="C116" i="12"/>
  <c r="G116" i="12"/>
  <c r="F116" i="12"/>
  <c r="E116" i="12"/>
  <c r="J116" i="12" l="1"/>
  <c r="B118" i="12"/>
  <c r="A119" i="12"/>
  <c r="F117" i="12"/>
  <c r="I117" i="12"/>
  <c r="D117" i="12"/>
  <c r="H117" i="12"/>
  <c r="C117" i="12"/>
  <c r="G117" i="12"/>
  <c r="E117" i="12"/>
  <c r="R49" i="12"/>
  <c r="N49" i="12"/>
  <c r="Q49" i="12"/>
  <c r="M49" i="12"/>
  <c r="L49" i="12"/>
  <c r="P49" i="12"/>
  <c r="O49" i="12"/>
  <c r="J117" i="12" l="1"/>
  <c r="P51" i="12" s="1"/>
  <c r="A120" i="12"/>
  <c r="B119" i="12"/>
  <c r="H118" i="12"/>
  <c r="D118" i="12"/>
  <c r="E118" i="12"/>
  <c r="I118" i="12"/>
  <c r="C118" i="12"/>
  <c r="G118" i="12"/>
  <c r="F118" i="12"/>
  <c r="Q50" i="12"/>
  <c r="M50" i="12"/>
  <c r="P50" i="12"/>
  <c r="L50" i="12"/>
  <c r="R50" i="12"/>
  <c r="O50" i="12"/>
  <c r="N50" i="12"/>
  <c r="R51" i="12" l="1"/>
  <c r="M51" i="12"/>
  <c r="O51" i="12"/>
  <c r="N51" i="12"/>
  <c r="L51" i="12"/>
  <c r="Q51" i="12"/>
  <c r="B120" i="12"/>
  <c r="A121" i="12"/>
  <c r="J118" i="12"/>
  <c r="F119" i="12"/>
  <c r="E119" i="12"/>
  <c r="I119" i="12"/>
  <c r="D119" i="12"/>
  <c r="H119" i="12"/>
  <c r="G119" i="12"/>
  <c r="C119" i="12"/>
  <c r="P41" i="12" l="1"/>
  <c r="Y41" i="12" s="1"/>
  <c r="L41" i="12"/>
  <c r="U41" i="12" s="1"/>
  <c r="O41" i="12"/>
  <c r="X41" i="12" s="1"/>
  <c r="N41" i="12"/>
  <c r="W41" i="12" s="1"/>
  <c r="M41" i="12"/>
  <c r="V41" i="12" s="1"/>
  <c r="R41" i="12"/>
  <c r="AA41" i="12" s="1"/>
  <c r="Q41" i="12"/>
  <c r="Z41" i="12" s="1"/>
  <c r="J119" i="12"/>
  <c r="A122" i="12"/>
  <c r="B121" i="12"/>
  <c r="I120" i="12"/>
  <c r="E120" i="12"/>
  <c r="D120" i="12"/>
  <c r="H120" i="12"/>
  <c r="C120" i="12"/>
  <c r="G120" i="12"/>
  <c r="F120" i="12"/>
  <c r="O119" i="12" l="1"/>
  <c r="Q119" i="12"/>
  <c r="L119" i="12"/>
  <c r="P119" i="12"/>
  <c r="R119" i="12"/>
  <c r="N119" i="12"/>
  <c r="M119" i="12"/>
  <c r="J120" i="12"/>
  <c r="H121" i="12"/>
  <c r="D121" i="12"/>
  <c r="I121" i="12"/>
  <c r="C121" i="12"/>
  <c r="G121" i="12"/>
  <c r="F121" i="12"/>
  <c r="E121" i="12"/>
  <c r="A123" i="12"/>
  <c r="B122" i="12"/>
  <c r="R120" i="12" l="1"/>
  <c r="N120" i="12"/>
  <c r="P120" i="12"/>
  <c r="O120" i="12"/>
  <c r="M120" i="12"/>
  <c r="L120" i="12"/>
  <c r="Q120" i="12"/>
  <c r="A124" i="12"/>
  <c r="B123" i="12"/>
  <c r="J121" i="12"/>
  <c r="G122" i="12"/>
  <c r="C122" i="12"/>
  <c r="H122" i="12"/>
  <c r="F122" i="12"/>
  <c r="I122" i="12"/>
  <c r="E122" i="12"/>
  <c r="D122" i="12"/>
  <c r="J122" i="12" l="1"/>
  <c r="R122" i="12" s="1"/>
  <c r="A125" i="12"/>
  <c r="B124" i="12"/>
  <c r="Q121" i="12"/>
  <c r="M121" i="12"/>
  <c r="O121" i="12"/>
  <c r="N121" i="12"/>
  <c r="R121" i="12"/>
  <c r="P121" i="12"/>
  <c r="L121" i="12"/>
  <c r="F123" i="12"/>
  <c r="G123" i="12"/>
  <c r="E123" i="12"/>
  <c r="D123" i="12"/>
  <c r="C123" i="12"/>
  <c r="I123" i="12"/>
  <c r="H123" i="12"/>
  <c r="N122" i="12" l="1"/>
  <c r="Q122" i="12"/>
  <c r="P122" i="12"/>
  <c r="M122" i="12"/>
  <c r="O122" i="12"/>
  <c r="L122" i="12"/>
  <c r="I124" i="12"/>
  <c r="E124" i="12"/>
  <c r="F124" i="12"/>
  <c r="D124" i="12"/>
  <c r="H124" i="12"/>
  <c r="G124" i="12"/>
  <c r="C124" i="12"/>
  <c r="J123" i="12"/>
  <c r="B125" i="12"/>
  <c r="A126" i="12"/>
  <c r="O123" i="12" l="1"/>
  <c r="R123" i="12"/>
  <c r="M123" i="12"/>
  <c r="Q123" i="12"/>
  <c r="L123" i="12"/>
  <c r="P123" i="12"/>
  <c r="N123" i="12"/>
  <c r="J124" i="12"/>
  <c r="B126" i="12"/>
  <c r="A127" i="12"/>
  <c r="H125" i="12"/>
  <c r="D125" i="12"/>
  <c r="E125" i="12"/>
  <c r="I125" i="12"/>
  <c r="C125" i="12"/>
  <c r="G125" i="12"/>
  <c r="F125" i="12"/>
  <c r="R124" i="12" l="1"/>
  <c r="N124" i="12"/>
  <c r="Q124" i="12"/>
  <c r="L124" i="12"/>
  <c r="P124" i="12"/>
  <c r="O124" i="12"/>
  <c r="M124" i="12"/>
  <c r="J125" i="12"/>
  <c r="A128" i="12"/>
  <c r="B127" i="12"/>
  <c r="G126" i="12"/>
  <c r="C126" i="12"/>
  <c r="I126" i="12"/>
  <c r="D126" i="12"/>
  <c r="H126" i="12"/>
  <c r="F126" i="12"/>
  <c r="E126" i="12"/>
  <c r="J126" i="12" l="1"/>
  <c r="Q125" i="12"/>
  <c r="M125" i="12"/>
  <c r="P125" i="12"/>
  <c r="O125" i="12"/>
  <c r="N125" i="12"/>
  <c r="L125" i="12"/>
  <c r="R125" i="12"/>
  <c r="G127" i="12"/>
  <c r="C127" i="12"/>
  <c r="F127" i="12"/>
  <c r="E127" i="12"/>
  <c r="D127" i="12"/>
  <c r="I127" i="12"/>
  <c r="H127" i="12"/>
  <c r="A129" i="12"/>
  <c r="B128" i="12"/>
  <c r="A130" i="12" l="1"/>
  <c r="B129" i="12"/>
  <c r="J127" i="12"/>
  <c r="F128" i="12"/>
  <c r="I128" i="12"/>
  <c r="E128" i="12"/>
  <c r="D128" i="12"/>
  <c r="C128" i="12"/>
  <c r="H128" i="12"/>
  <c r="G128" i="12"/>
  <c r="Q126" i="12"/>
  <c r="P126" i="12"/>
  <c r="L126" i="12"/>
  <c r="O126" i="12"/>
  <c r="N126" i="12"/>
  <c r="R126" i="12"/>
  <c r="M126" i="12"/>
  <c r="J128" i="12" l="1"/>
  <c r="O128" i="12" s="1"/>
  <c r="P127" i="12"/>
  <c r="L127" i="12"/>
  <c r="O127" i="12"/>
  <c r="N127" i="12"/>
  <c r="M127" i="12"/>
  <c r="R127" i="12"/>
  <c r="Q127" i="12"/>
  <c r="I129" i="12"/>
  <c r="E129" i="12"/>
  <c r="H129" i="12"/>
  <c r="D129" i="12"/>
  <c r="C129" i="12"/>
  <c r="G129" i="12"/>
  <c r="F129" i="12"/>
  <c r="A131" i="12"/>
  <c r="B130" i="12"/>
  <c r="Q128" i="12" l="1"/>
  <c r="R128" i="12"/>
  <c r="M128" i="12"/>
  <c r="P128" i="12"/>
  <c r="N128" i="12"/>
  <c r="L128" i="12"/>
  <c r="J129" i="12"/>
  <c r="N129" i="12" s="1"/>
  <c r="H130" i="12"/>
  <c r="D130" i="12"/>
  <c r="G130" i="12"/>
  <c r="C130" i="12"/>
  <c r="I130" i="12"/>
  <c r="F130" i="12"/>
  <c r="E130" i="12"/>
  <c r="A132" i="12"/>
  <c r="B131" i="12"/>
  <c r="O129" i="12" l="1"/>
  <c r="P129" i="12"/>
  <c r="R129" i="12"/>
  <c r="M129" i="12"/>
  <c r="Q129" i="12"/>
  <c r="J130" i="12"/>
  <c r="Q130" i="12" s="1"/>
  <c r="L129" i="12"/>
  <c r="A133" i="12"/>
  <c r="B133" i="12" s="1"/>
  <c r="B132" i="12"/>
  <c r="G131" i="12"/>
  <c r="C131" i="12"/>
  <c r="F131" i="12"/>
  <c r="I131" i="12"/>
  <c r="H131" i="12"/>
  <c r="E131" i="12"/>
  <c r="D131" i="12"/>
  <c r="N130" i="12" l="1"/>
  <c r="O130" i="12"/>
  <c r="P130" i="12"/>
  <c r="M130" i="12"/>
  <c r="L130" i="12"/>
  <c r="R130" i="12"/>
  <c r="J131" i="12"/>
  <c r="I133" i="12"/>
  <c r="E133" i="12"/>
  <c r="H133" i="12"/>
  <c r="D133" i="12"/>
  <c r="G133" i="12"/>
  <c r="F133" i="12"/>
  <c r="C133" i="12"/>
  <c r="F132" i="12"/>
  <c r="I132" i="12"/>
  <c r="E132" i="12"/>
  <c r="H132" i="12"/>
  <c r="G132" i="12"/>
  <c r="D132" i="12"/>
  <c r="C132" i="12"/>
  <c r="J133" i="12" l="1"/>
  <c r="R133" i="12" s="1"/>
  <c r="J132" i="12"/>
  <c r="P131" i="12"/>
  <c r="L131" i="12"/>
  <c r="O131" i="12"/>
  <c r="R131" i="12"/>
  <c r="Q131" i="12"/>
  <c r="N131" i="12"/>
  <c r="M131" i="12"/>
  <c r="J134" i="12" l="1"/>
  <c r="L133" i="12"/>
  <c r="O133" i="12"/>
  <c r="N133" i="12"/>
  <c r="M133" i="12"/>
  <c r="Q133" i="12"/>
  <c r="P133" i="12"/>
  <c r="O132" i="12"/>
  <c r="R132" i="12"/>
  <c r="N132" i="12"/>
  <c r="Q132" i="12"/>
  <c r="P132" i="12"/>
  <c r="M132" i="12"/>
  <c r="L132" i="12"/>
  <c r="T12" i="13" l="1"/>
  <c r="T16" i="13"/>
  <c r="U28" i="13"/>
  <c r="U32" i="13"/>
  <c r="U25" i="13"/>
  <c r="T14" i="13"/>
  <c r="V30" i="13"/>
  <c r="U38" i="13"/>
  <c r="U54" i="13"/>
  <c r="T61" i="13" l="1"/>
  <c r="V29" i="13"/>
  <c r="V69" i="13"/>
  <c r="V56" i="13"/>
  <c r="U40" i="13"/>
  <c r="T22" i="13"/>
  <c r="T26" i="13"/>
  <c r="V20" i="13"/>
  <c r="U10" i="13"/>
  <c r="U82" i="13"/>
  <c r="T79" i="13"/>
  <c r="T39" i="13"/>
  <c r="U74" i="13"/>
  <c r="U11" i="13"/>
  <c r="V62" i="13"/>
  <c r="U46" i="13"/>
  <c r="U49" i="13"/>
  <c r="U33" i="13"/>
  <c r="T17" i="13"/>
  <c r="U34" i="13"/>
  <c r="T18" i="13"/>
  <c r="U52" i="13"/>
  <c r="U36" i="13"/>
  <c r="U37" i="13"/>
  <c r="T21" i="13"/>
  <c r="U31" i="13"/>
  <c r="V66" i="13"/>
  <c r="U51" i="13"/>
  <c r="U35" i="13"/>
  <c r="V70" i="13"/>
  <c r="T23" i="13"/>
  <c r="V83" i="13"/>
  <c r="U43" i="13"/>
  <c r="T84" i="13"/>
  <c r="T81" i="13"/>
  <c r="V76" i="13"/>
  <c r="V50" i="13"/>
  <c r="V64" i="13"/>
  <c r="U85" i="13"/>
  <c r="U89" i="13"/>
  <c r="U92" i="13"/>
  <c r="U41" i="13"/>
  <c r="U88" i="13"/>
  <c r="T28" i="13"/>
  <c r="V68" i="13"/>
  <c r="V71" i="13"/>
  <c r="V86" i="13"/>
  <c r="T54" i="13"/>
  <c r="T29" i="13"/>
  <c r="V67" i="13"/>
  <c r="V58" i="13"/>
  <c r="V42" i="13"/>
  <c r="V47" i="13"/>
  <c r="T90" i="13"/>
  <c r="U26" i="13"/>
  <c r="U22" i="13"/>
  <c r="V65" i="13"/>
  <c r="V61" i="13"/>
  <c r="V57" i="13"/>
  <c r="V53" i="13"/>
  <c r="U45" i="13"/>
  <c r="T41" i="13"/>
  <c r="T25" i="13"/>
  <c r="U21" i="13"/>
  <c r="T13" i="13"/>
  <c r="V60" i="13"/>
  <c r="V48" i="13"/>
  <c r="U44" i="13"/>
  <c r="U24" i="13"/>
  <c r="T20" i="13"/>
  <c r="V63" i="13"/>
  <c r="V59" i="13"/>
  <c r="U39" i="13"/>
  <c r="U27" i="13"/>
  <c r="U23" i="13"/>
  <c r="U15" i="13"/>
  <c r="F173" i="8" l="1"/>
  <c r="F141" i="8"/>
  <c r="F125" i="8"/>
  <c r="F109" i="8"/>
  <c r="F186" i="8"/>
  <c r="F170" i="8"/>
  <c r="F154" i="8"/>
  <c r="F138" i="8"/>
  <c r="F106" i="8"/>
  <c r="F175" i="8"/>
  <c r="F159" i="8"/>
  <c r="F143" i="8"/>
  <c r="F127" i="8"/>
  <c r="F111" i="8"/>
  <c r="F180" i="8"/>
  <c r="F164" i="8"/>
  <c r="F148" i="8"/>
  <c r="F132" i="8"/>
  <c r="F116" i="8"/>
  <c r="F185" i="8"/>
  <c r="F169" i="8"/>
  <c r="F137" i="8"/>
  <c r="F121" i="8"/>
  <c r="F105" i="8"/>
  <c r="F182" i="8"/>
  <c r="F166" i="8"/>
  <c r="F150" i="8"/>
  <c r="F134" i="8"/>
  <c r="F118" i="8"/>
  <c r="F187" i="8"/>
  <c r="F171" i="8"/>
  <c r="F155" i="8"/>
  <c r="F123" i="8"/>
  <c r="F107" i="8"/>
  <c r="F176" i="8"/>
  <c r="F144" i="8"/>
  <c r="F112" i="8"/>
  <c r="F165" i="8"/>
  <c r="F149" i="8"/>
  <c r="F133" i="8"/>
  <c r="F117" i="8"/>
  <c r="F102" i="8"/>
  <c r="F178" i="8"/>
  <c r="F162" i="8"/>
  <c r="F146" i="8"/>
  <c r="F130" i="8"/>
  <c r="F114" i="8"/>
  <c r="F183" i="8"/>
  <c r="F167" i="8"/>
  <c r="F151" i="8"/>
  <c r="F135" i="8"/>
  <c r="F119" i="8"/>
  <c r="F103" i="8"/>
  <c r="F172" i="8"/>
  <c r="F156" i="8"/>
  <c r="F140" i="8"/>
  <c r="F108" i="8"/>
  <c r="F177" i="8"/>
  <c r="F145" i="8"/>
  <c r="F129" i="8"/>
  <c r="F113" i="8"/>
  <c r="F101" i="8"/>
  <c r="F174" i="8"/>
  <c r="F142" i="8"/>
  <c r="F126" i="8"/>
  <c r="F110" i="8"/>
  <c r="F179" i="8"/>
  <c r="F163" i="8"/>
  <c r="F147" i="8"/>
  <c r="F131" i="8"/>
  <c r="F115" i="8"/>
  <c r="F184" i="8"/>
  <c r="F168" i="8"/>
  <c r="F152" i="8"/>
  <c r="F136" i="8"/>
  <c r="F120" i="8"/>
  <c r="F104" i="8"/>
  <c r="I106" i="3"/>
  <c r="I104" i="3"/>
  <c r="I176" i="3"/>
  <c r="I160" i="3"/>
  <c r="I144" i="3"/>
  <c r="I128" i="3"/>
  <c r="I112" i="3"/>
  <c r="I173" i="3"/>
  <c r="I157" i="3"/>
  <c r="I141" i="3"/>
  <c r="I125" i="3"/>
  <c r="I109" i="3"/>
  <c r="I178" i="3"/>
  <c r="I162" i="3"/>
  <c r="I146" i="3"/>
  <c r="I130" i="3"/>
  <c r="I114" i="3"/>
  <c r="I183" i="3"/>
  <c r="I167" i="3"/>
  <c r="I151" i="3"/>
  <c r="I135" i="3"/>
  <c r="I119" i="3"/>
  <c r="I188" i="3"/>
  <c r="I172" i="3"/>
  <c r="I156" i="3"/>
  <c r="I140" i="3"/>
  <c r="I124" i="3"/>
  <c r="I108" i="3"/>
  <c r="I185" i="3"/>
  <c r="I169" i="3"/>
  <c r="I153" i="3"/>
  <c r="I137" i="3"/>
  <c r="I121" i="3"/>
  <c r="I174" i="3"/>
  <c r="I158" i="3"/>
  <c r="I142" i="3"/>
  <c r="I126" i="3"/>
  <c r="I110" i="3"/>
  <c r="J110" i="3"/>
  <c r="I179" i="3"/>
  <c r="I163" i="3"/>
  <c r="I147" i="3"/>
  <c r="I131" i="3"/>
  <c r="I115" i="3"/>
  <c r="I184" i="3"/>
  <c r="I168" i="3"/>
  <c r="I152" i="3"/>
  <c r="I136" i="3"/>
  <c r="I120" i="3"/>
  <c r="I181" i="3"/>
  <c r="I165" i="3"/>
  <c r="I149" i="3"/>
  <c r="I133" i="3"/>
  <c r="I117" i="3"/>
  <c r="I186" i="3"/>
  <c r="I170" i="3"/>
  <c r="I154" i="3"/>
  <c r="I138" i="3"/>
  <c r="I122" i="3"/>
  <c r="J106" i="3"/>
  <c r="I175" i="3"/>
  <c r="I159" i="3"/>
  <c r="I143" i="3"/>
  <c r="I127" i="3"/>
  <c r="I180" i="3"/>
  <c r="I164" i="3"/>
  <c r="I148" i="3"/>
  <c r="I132" i="3"/>
  <c r="I116" i="3"/>
  <c r="I177" i="3"/>
  <c r="I161" i="3"/>
  <c r="I145" i="3"/>
  <c r="I129" i="3"/>
  <c r="I113" i="3"/>
  <c r="I182" i="3"/>
  <c r="I166" i="3"/>
  <c r="I150" i="3"/>
  <c r="I134" i="3"/>
  <c r="I118" i="3"/>
  <c r="I187" i="3"/>
  <c r="I171" i="3"/>
  <c r="I155" i="3"/>
  <c r="I139" i="3"/>
  <c r="I123" i="3"/>
  <c r="I107" i="3"/>
  <c r="F157" i="8"/>
  <c r="F122" i="8"/>
  <c r="F128" i="8"/>
  <c r="F124" i="8"/>
  <c r="F160" i="8" l="1"/>
  <c r="F139" i="8"/>
  <c r="F158" i="8"/>
  <c r="F153" i="8"/>
  <c r="F181" i="8"/>
  <c r="F161" i="8"/>
  <c r="G102" i="34"/>
  <c r="G102" i="33"/>
  <c r="G134" i="34"/>
  <c r="G134" i="33"/>
  <c r="G166" i="34"/>
  <c r="G166" i="33"/>
  <c r="G113" i="34"/>
  <c r="G113" i="33"/>
  <c r="G145" i="34"/>
  <c r="G145" i="33"/>
  <c r="G177" i="34"/>
  <c r="G177" i="33"/>
  <c r="G124" i="34"/>
  <c r="G124" i="33"/>
  <c r="G156" i="34"/>
  <c r="G156" i="33"/>
  <c r="G127" i="34"/>
  <c r="G127" i="33"/>
  <c r="G159" i="34"/>
  <c r="G159" i="33"/>
  <c r="G106" i="34"/>
  <c r="G106" i="33"/>
  <c r="G154" i="34"/>
  <c r="G154" i="33"/>
  <c r="G101" i="34"/>
  <c r="G101" i="33"/>
  <c r="G133" i="34"/>
  <c r="G133" i="33"/>
  <c r="G165" i="34"/>
  <c r="G165" i="33"/>
  <c r="G112" i="34"/>
  <c r="G112" i="33"/>
  <c r="G144" i="34"/>
  <c r="G144" i="33"/>
  <c r="G176" i="34"/>
  <c r="G176" i="33"/>
  <c r="G115" i="34"/>
  <c r="G115" i="33"/>
  <c r="G147" i="34"/>
  <c r="G147" i="33"/>
  <c r="G179" i="34"/>
  <c r="G179" i="33"/>
  <c r="G126" i="34"/>
  <c r="G126" i="33"/>
  <c r="G158" i="34"/>
  <c r="G158" i="33"/>
  <c r="G105" i="34"/>
  <c r="G105" i="33"/>
  <c r="G137" i="34"/>
  <c r="G137" i="33"/>
  <c r="G169" i="34"/>
  <c r="G169" i="33"/>
  <c r="G116" i="34"/>
  <c r="G116" i="33"/>
  <c r="G148" i="34"/>
  <c r="G148" i="33"/>
  <c r="G180" i="34"/>
  <c r="G180" i="33"/>
  <c r="G119" i="34"/>
  <c r="G119" i="33"/>
  <c r="G151" i="34"/>
  <c r="G151" i="33"/>
  <c r="G183" i="34"/>
  <c r="G183" i="33"/>
  <c r="G130" i="34"/>
  <c r="G130" i="33"/>
  <c r="G162" i="34"/>
  <c r="G162" i="33"/>
  <c r="G109" i="34"/>
  <c r="G109" i="33"/>
  <c r="G141" i="34"/>
  <c r="G141" i="33"/>
  <c r="G173" i="34"/>
  <c r="G173" i="33"/>
  <c r="G120" i="34"/>
  <c r="G120" i="33"/>
  <c r="G152" i="34"/>
  <c r="G152" i="33"/>
  <c r="G184" i="34"/>
  <c r="G184" i="33"/>
  <c r="G123" i="34"/>
  <c r="G123" i="33"/>
  <c r="G155" i="34"/>
  <c r="G155" i="33"/>
  <c r="G118" i="34"/>
  <c r="G118" i="33"/>
  <c r="G150" i="34"/>
  <c r="G150" i="33"/>
  <c r="G182" i="34"/>
  <c r="G182" i="33"/>
  <c r="G129" i="34"/>
  <c r="G129" i="33"/>
  <c r="G161" i="34"/>
  <c r="G161" i="33"/>
  <c r="G108" i="34"/>
  <c r="G108" i="33"/>
  <c r="G140" i="34"/>
  <c r="G140" i="33"/>
  <c r="G172" i="34"/>
  <c r="G172" i="33"/>
  <c r="G111" i="34"/>
  <c r="G111" i="33"/>
  <c r="G143" i="34"/>
  <c r="G143" i="33"/>
  <c r="G175" i="34"/>
  <c r="G175" i="33"/>
  <c r="G138" i="34"/>
  <c r="G138" i="33"/>
  <c r="G170" i="34"/>
  <c r="G170" i="33"/>
  <c r="G117" i="34"/>
  <c r="G117" i="33"/>
  <c r="G149" i="34"/>
  <c r="G149" i="33"/>
  <c r="G181" i="34"/>
  <c r="G181" i="33"/>
  <c r="G128" i="34"/>
  <c r="G128" i="33"/>
  <c r="G160" i="34"/>
  <c r="G160" i="33"/>
  <c r="G100" i="34"/>
  <c r="G100" i="33"/>
  <c r="G131" i="34"/>
  <c r="G131" i="33"/>
  <c r="G163" i="34"/>
  <c r="G163" i="33"/>
  <c r="G110" i="34"/>
  <c r="G110" i="33"/>
  <c r="G142" i="34"/>
  <c r="G142" i="33"/>
  <c r="G174" i="34"/>
  <c r="G174" i="33"/>
  <c r="G121" i="34"/>
  <c r="G121" i="33"/>
  <c r="G153" i="34"/>
  <c r="G153" i="33"/>
  <c r="G185" i="34"/>
  <c r="G185" i="33"/>
  <c r="G132" i="34"/>
  <c r="G132" i="33"/>
  <c r="G164" i="34"/>
  <c r="G164" i="33"/>
  <c r="G103" i="34"/>
  <c r="G103" i="33"/>
  <c r="G135" i="34"/>
  <c r="G135" i="33"/>
  <c r="G167" i="34"/>
  <c r="G167" i="33"/>
  <c r="G114" i="34"/>
  <c r="G114" i="33"/>
  <c r="G146" i="34"/>
  <c r="G146" i="33"/>
  <c r="G178" i="34"/>
  <c r="G178" i="33"/>
  <c r="G125" i="34"/>
  <c r="G125" i="33"/>
  <c r="G157" i="34"/>
  <c r="G157" i="33"/>
  <c r="G104" i="34"/>
  <c r="G104" i="33"/>
  <c r="G136" i="34"/>
  <c r="G136" i="33"/>
  <c r="G168" i="34"/>
  <c r="G168" i="33"/>
  <c r="G107" i="34"/>
  <c r="G107" i="33"/>
  <c r="G139" i="34"/>
  <c r="G139" i="33"/>
  <c r="G171" i="34"/>
  <c r="G171" i="33"/>
  <c r="I111" i="3"/>
  <c r="I105" i="3"/>
  <c r="M106" i="3"/>
  <c r="N106" i="3"/>
  <c r="K106" i="3"/>
  <c r="L106" i="3" s="1"/>
  <c r="M110" i="3"/>
  <c r="N110" i="3"/>
  <c r="K110" i="3"/>
  <c r="L110" i="3" s="1"/>
  <c r="F181" i="2" l="1"/>
  <c r="F182" i="2"/>
  <c r="F96" i="8"/>
  <c r="F88" i="8"/>
  <c r="F80" i="8"/>
  <c r="F65" i="8"/>
  <c r="F57" i="8"/>
  <c r="F49" i="8"/>
  <c r="F41" i="8"/>
  <c r="F33" i="8"/>
  <c r="F25" i="8"/>
  <c r="F95" i="8"/>
  <c r="F87" i="8"/>
  <c r="F79" i="8"/>
  <c r="F72" i="8"/>
  <c r="F64" i="8"/>
  <c r="F56" i="8"/>
  <c r="F48" i="8"/>
  <c r="F40" i="8"/>
  <c r="F32" i="8"/>
  <c r="F24" i="8"/>
  <c r="F100" i="8"/>
  <c r="F94" i="8"/>
  <c r="F86" i="8"/>
  <c r="F78" i="8"/>
  <c r="F71" i="8"/>
  <c r="F63" i="8"/>
  <c r="F55" i="8"/>
  <c r="F47" i="8"/>
  <c r="F39" i="8"/>
  <c r="F31" i="8"/>
  <c r="F23" i="8"/>
  <c r="F97" i="8"/>
  <c r="F89" i="8"/>
  <c r="F81" i="8"/>
  <c r="F73" i="8"/>
  <c r="F66" i="8"/>
  <c r="F58" i="8"/>
  <c r="F50" i="8"/>
  <c r="F42" i="8"/>
  <c r="F34" i="8"/>
  <c r="F26" i="8"/>
  <c r="F18" i="8"/>
  <c r="F92" i="8"/>
  <c r="F84" i="8"/>
  <c r="F76" i="8"/>
  <c r="F69" i="8"/>
  <c r="F61" i="8"/>
  <c r="F53" i="8"/>
  <c r="F45" i="8"/>
  <c r="F37" i="8"/>
  <c r="F29" i="8"/>
  <c r="F21" i="8"/>
  <c r="F99" i="8"/>
  <c r="F91" i="8"/>
  <c r="F83" i="8"/>
  <c r="F75" i="8"/>
  <c r="F68" i="8"/>
  <c r="F60" i="8"/>
  <c r="F52" i="8"/>
  <c r="F44" i="8"/>
  <c r="F36" i="8"/>
  <c r="F28" i="8"/>
  <c r="F20" i="8"/>
  <c r="F98" i="8"/>
  <c r="F90" i="8"/>
  <c r="F82" i="8"/>
  <c r="F74" i="8"/>
  <c r="F67" i="8"/>
  <c r="F59" i="8"/>
  <c r="F51" i="8"/>
  <c r="F43" i="8"/>
  <c r="F35" i="8"/>
  <c r="F27" i="8"/>
  <c r="F19" i="8"/>
  <c r="F17" i="8"/>
  <c r="F93" i="8"/>
  <c r="F85" i="8"/>
  <c r="F77" i="8"/>
  <c r="F70" i="8"/>
  <c r="F62" i="8"/>
  <c r="F54" i="8"/>
  <c r="F46" i="8"/>
  <c r="F38" i="8"/>
  <c r="F30" i="8"/>
  <c r="F22" i="8"/>
  <c r="F183" i="2" l="1"/>
  <c r="N7" i="3" s="1"/>
  <c r="I102" i="3"/>
  <c r="I103" i="3"/>
  <c r="I47" i="3"/>
  <c r="I78" i="3"/>
  <c r="I44" i="3"/>
  <c r="I75" i="3"/>
  <c r="I29" i="3"/>
  <c r="I61" i="3"/>
  <c r="I92" i="3"/>
  <c r="I22" i="3"/>
  <c r="I54" i="3"/>
  <c r="I85" i="3"/>
  <c r="I43" i="3"/>
  <c r="I74" i="3"/>
  <c r="J74" i="3"/>
  <c r="I24" i="3"/>
  <c r="I56" i="3"/>
  <c r="I87" i="3"/>
  <c r="I49" i="3"/>
  <c r="I80" i="3"/>
  <c r="I42" i="3"/>
  <c r="I23" i="3"/>
  <c r="J23" i="3"/>
  <c r="I55" i="3"/>
  <c r="I86" i="3"/>
  <c r="H191" i="3"/>
  <c r="I18" i="3"/>
  <c r="J18" i="3"/>
  <c r="I20" i="3"/>
  <c r="I52" i="3"/>
  <c r="J52" i="3"/>
  <c r="I83" i="3"/>
  <c r="I37" i="3"/>
  <c r="I69" i="3"/>
  <c r="I100" i="3"/>
  <c r="I30" i="3"/>
  <c r="I62" i="3"/>
  <c r="I93" i="3"/>
  <c r="J93" i="3"/>
  <c r="I51" i="3"/>
  <c r="I32" i="3"/>
  <c r="I64" i="3"/>
  <c r="J64" i="3"/>
  <c r="I95" i="3"/>
  <c r="I101" i="3"/>
  <c r="I25" i="3"/>
  <c r="I57" i="3"/>
  <c r="I88" i="3"/>
  <c r="I50" i="3"/>
  <c r="I81" i="3"/>
  <c r="I31" i="3"/>
  <c r="I63" i="3"/>
  <c r="I94" i="3"/>
  <c r="I28" i="3"/>
  <c r="I60" i="3"/>
  <c r="I91" i="3"/>
  <c r="I45" i="3"/>
  <c r="I76" i="3"/>
  <c r="I38" i="3"/>
  <c r="I70" i="3"/>
  <c r="I19" i="3"/>
  <c r="J19" i="3"/>
  <c r="I27" i="3"/>
  <c r="J27" i="3"/>
  <c r="I59" i="3"/>
  <c r="I82" i="3"/>
  <c r="I90" i="3"/>
  <c r="J90" i="3"/>
  <c r="I40" i="3"/>
  <c r="I72" i="3"/>
  <c r="J72" i="3"/>
  <c r="I33" i="3"/>
  <c r="I65" i="3"/>
  <c r="I96" i="3"/>
  <c r="I26" i="3"/>
  <c r="I58" i="3"/>
  <c r="I89" i="3"/>
  <c r="I39" i="3"/>
  <c r="I71" i="3"/>
  <c r="I36" i="3"/>
  <c r="I68" i="3"/>
  <c r="I99" i="3"/>
  <c r="I21" i="3"/>
  <c r="I53" i="3"/>
  <c r="I84" i="3"/>
  <c r="I46" i="3"/>
  <c r="J46" i="3"/>
  <c r="I77" i="3"/>
  <c r="I35" i="3"/>
  <c r="J35" i="3"/>
  <c r="I67" i="3"/>
  <c r="I98" i="3"/>
  <c r="I48" i="3"/>
  <c r="I79" i="3"/>
  <c r="I41" i="3"/>
  <c r="I73" i="3"/>
  <c r="I34" i="3"/>
  <c r="I66" i="3"/>
  <c r="I97" i="3"/>
  <c r="E15" i="3" l="1"/>
  <c r="E15" i="31"/>
  <c r="E15" i="32"/>
  <c r="N27" i="3"/>
  <c r="M27" i="3"/>
  <c r="K27" i="3"/>
  <c r="L27" i="3" s="1"/>
  <c r="M93" i="3"/>
  <c r="N93" i="3"/>
  <c r="K93" i="3"/>
  <c r="L93" i="3" s="1"/>
  <c r="N18" i="3"/>
  <c r="M18" i="3"/>
  <c r="K18" i="3"/>
  <c r="L18" i="3" s="1"/>
  <c r="I191" i="3"/>
  <c r="I192" i="3" s="1"/>
  <c r="B3" i="3" s="1"/>
  <c r="M23" i="3"/>
  <c r="N23" i="3"/>
  <c r="K23" i="3"/>
  <c r="L23" i="3" s="1"/>
  <c r="M35" i="3"/>
  <c r="N35" i="3"/>
  <c r="K35" i="3"/>
  <c r="L35" i="3" s="1"/>
  <c r="N46" i="3"/>
  <c r="M46" i="3"/>
  <c r="K46" i="3"/>
  <c r="L46" i="3" s="1"/>
  <c r="N72" i="3"/>
  <c r="M72" i="3"/>
  <c r="K72" i="3"/>
  <c r="L72" i="3" s="1"/>
  <c r="N90" i="3"/>
  <c r="M90" i="3"/>
  <c r="K90" i="3"/>
  <c r="L90" i="3" s="1"/>
  <c r="N19" i="3"/>
  <c r="M19" i="3"/>
  <c r="K19" i="3"/>
  <c r="L19" i="3" s="1"/>
  <c r="N52" i="3"/>
  <c r="M52" i="3"/>
  <c r="K52" i="3"/>
  <c r="L52" i="3" s="1"/>
  <c r="N64" i="3"/>
  <c r="M64" i="3"/>
  <c r="K64" i="3"/>
  <c r="L64" i="3" s="1"/>
  <c r="M74" i="3"/>
  <c r="N74" i="3"/>
  <c r="K74" i="3"/>
  <c r="L74" i="3" s="1"/>
  <c r="J122" i="3" l="1"/>
  <c r="J164" i="3"/>
  <c r="J123" i="3"/>
  <c r="J138" i="3"/>
  <c r="J148" i="3"/>
  <c r="J171" i="3"/>
  <c r="J145" i="3"/>
  <c r="J111" i="3"/>
  <c r="J125" i="3"/>
  <c r="J135" i="3"/>
  <c r="J156" i="3"/>
  <c r="J153" i="3"/>
  <c r="J121" i="3"/>
  <c r="J158" i="3"/>
  <c r="J147" i="3"/>
  <c r="J115" i="3"/>
  <c r="J149" i="3"/>
  <c r="J117" i="3"/>
  <c r="J132" i="3"/>
  <c r="J113" i="3"/>
  <c r="J176" i="3"/>
  <c r="J144" i="3"/>
  <c r="J112" i="3"/>
  <c r="J157" i="3"/>
  <c r="J178" i="3"/>
  <c r="J146" i="3"/>
  <c r="J114" i="3"/>
  <c r="J167" i="3"/>
  <c r="J188" i="3"/>
  <c r="J124" i="3"/>
  <c r="J185" i="3"/>
  <c r="J126" i="3"/>
  <c r="J179" i="3"/>
  <c r="J168" i="3"/>
  <c r="J136" i="3"/>
  <c r="J181" i="3"/>
  <c r="J170" i="3"/>
  <c r="J143" i="3"/>
  <c r="J177" i="3"/>
  <c r="J166" i="3"/>
  <c r="J134" i="3"/>
  <c r="J187" i="3"/>
  <c r="J155" i="3"/>
  <c r="J141" i="3"/>
  <c r="J109" i="3"/>
  <c r="J151" i="3"/>
  <c r="J119" i="3"/>
  <c r="J137" i="3"/>
  <c r="J131" i="3"/>
  <c r="J152" i="3"/>
  <c r="J133" i="3"/>
  <c r="J154" i="3"/>
  <c r="J175" i="3"/>
  <c r="J180" i="3"/>
  <c r="J116" i="3"/>
  <c r="J129" i="3"/>
  <c r="J139" i="3"/>
  <c r="J107" i="3"/>
  <c r="J105" i="3"/>
  <c r="J160" i="3"/>
  <c r="J128" i="3"/>
  <c r="J173" i="3"/>
  <c r="J162" i="3"/>
  <c r="J130" i="3"/>
  <c r="J183" i="3"/>
  <c r="J172" i="3"/>
  <c r="J140" i="3"/>
  <c r="J108" i="3"/>
  <c r="J169" i="3"/>
  <c r="J174" i="3"/>
  <c r="J142" i="3"/>
  <c r="J163" i="3"/>
  <c r="J184" i="3"/>
  <c r="J120" i="3"/>
  <c r="J165" i="3"/>
  <c r="J186" i="3"/>
  <c r="J159" i="3"/>
  <c r="J127" i="3"/>
  <c r="J104" i="3"/>
  <c r="J161" i="3"/>
  <c r="J182" i="3"/>
  <c r="J150" i="3"/>
  <c r="J118" i="3"/>
  <c r="J29" i="3"/>
  <c r="J22" i="3"/>
  <c r="J85" i="3"/>
  <c r="J56" i="3"/>
  <c r="J49" i="3"/>
  <c r="J42" i="3"/>
  <c r="J55" i="3"/>
  <c r="J37" i="3"/>
  <c r="J25" i="3"/>
  <c r="J38" i="3"/>
  <c r="J59" i="3"/>
  <c r="J65" i="3"/>
  <c r="J26" i="3"/>
  <c r="J89" i="3"/>
  <c r="J71" i="3"/>
  <c r="J68" i="3"/>
  <c r="J21" i="3"/>
  <c r="J84" i="3"/>
  <c r="J77" i="3"/>
  <c r="J47" i="3"/>
  <c r="J44" i="3"/>
  <c r="J30" i="3"/>
  <c r="J32" i="3"/>
  <c r="J50" i="3"/>
  <c r="J31" i="3"/>
  <c r="J94" i="3"/>
  <c r="J60" i="3"/>
  <c r="J45" i="3"/>
  <c r="J98" i="3"/>
  <c r="J79" i="3"/>
  <c r="J73" i="3"/>
  <c r="J54" i="3"/>
  <c r="J43" i="3"/>
  <c r="J24" i="3"/>
  <c r="J87" i="3"/>
  <c r="J80" i="3"/>
  <c r="J20" i="3"/>
  <c r="J83" i="3"/>
  <c r="J101" i="3"/>
  <c r="J70" i="3"/>
  <c r="J82" i="3"/>
  <c r="J40" i="3"/>
  <c r="J33" i="3"/>
  <c r="J96" i="3"/>
  <c r="J58" i="3"/>
  <c r="J39" i="3"/>
  <c r="J36" i="3"/>
  <c r="J99" i="3"/>
  <c r="J53" i="3"/>
  <c r="J97" i="3"/>
  <c r="J78" i="3"/>
  <c r="J100" i="3"/>
  <c r="J62" i="3"/>
  <c r="J51" i="3"/>
  <c r="J88" i="3"/>
  <c r="J81" i="3"/>
  <c r="J63" i="3"/>
  <c r="J28" i="3"/>
  <c r="J91" i="3"/>
  <c r="J48" i="3"/>
  <c r="J41" i="3"/>
  <c r="J34" i="3"/>
  <c r="J102" i="3"/>
  <c r="J103" i="3"/>
  <c r="J75" i="3"/>
  <c r="J92" i="3"/>
  <c r="J86" i="3"/>
  <c r="J67" i="3"/>
  <c r="J76" i="3"/>
  <c r="J69" i="3"/>
  <c r="J57" i="3"/>
  <c r="J61" i="3"/>
  <c r="J95" i="3"/>
  <c r="J66" i="3"/>
  <c r="I193" i="3"/>
  <c r="I194" i="3" s="1"/>
  <c r="B4" i="3" s="1"/>
  <c r="M138" i="3" l="1"/>
  <c r="N138" i="3"/>
  <c r="K138" i="3"/>
  <c r="L138" i="3" s="1"/>
  <c r="M145" i="3"/>
  <c r="N145" i="3"/>
  <c r="K145" i="3"/>
  <c r="L145" i="3" s="1"/>
  <c r="M123" i="3"/>
  <c r="N123" i="3"/>
  <c r="K123" i="3"/>
  <c r="L123" i="3" s="1"/>
  <c r="K171" i="3"/>
  <c r="L171" i="3" s="1"/>
  <c r="M171" i="3"/>
  <c r="N171" i="3"/>
  <c r="N164" i="3"/>
  <c r="K164" i="3"/>
  <c r="L164" i="3" s="1"/>
  <c r="M164" i="3"/>
  <c r="K148" i="3"/>
  <c r="L148" i="3" s="1"/>
  <c r="M148" i="3"/>
  <c r="N148" i="3"/>
  <c r="K122" i="3"/>
  <c r="L122" i="3" s="1"/>
  <c r="M122" i="3"/>
  <c r="N122" i="3"/>
  <c r="M48" i="3"/>
  <c r="K48" i="3"/>
  <c r="L48" i="3" s="1"/>
  <c r="N48" i="3"/>
  <c r="M81" i="3"/>
  <c r="N81" i="3"/>
  <c r="K81" i="3"/>
  <c r="L81" i="3" s="1"/>
  <c r="K100" i="3"/>
  <c r="L100" i="3" s="1"/>
  <c r="N100" i="3"/>
  <c r="M100" i="3"/>
  <c r="K99" i="3"/>
  <c r="L99" i="3" s="1"/>
  <c r="N99" i="3"/>
  <c r="M99" i="3"/>
  <c r="M96" i="3"/>
  <c r="N96" i="3"/>
  <c r="K96" i="3"/>
  <c r="L96" i="3" s="1"/>
  <c r="N70" i="3"/>
  <c r="K70" i="3"/>
  <c r="L70" i="3" s="1"/>
  <c r="M70" i="3"/>
  <c r="N80" i="3"/>
  <c r="M80" i="3"/>
  <c r="K80" i="3"/>
  <c r="L80" i="3" s="1"/>
  <c r="N54" i="3"/>
  <c r="M54" i="3"/>
  <c r="K54" i="3"/>
  <c r="L54" i="3" s="1"/>
  <c r="K45" i="3"/>
  <c r="L45" i="3" s="1"/>
  <c r="N45" i="3"/>
  <c r="M45" i="3"/>
  <c r="M50" i="3"/>
  <c r="K50" i="3"/>
  <c r="L50" i="3" s="1"/>
  <c r="N50" i="3"/>
  <c r="M47" i="3"/>
  <c r="N47" i="3"/>
  <c r="K47" i="3"/>
  <c r="L47" i="3" s="1"/>
  <c r="N68" i="3"/>
  <c r="M68" i="3"/>
  <c r="K68" i="3"/>
  <c r="L68" i="3" s="1"/>
  <c r="N65" i="3"/>
  <c r="M65" i="3"/>
  <c r="K65" i="3"/>
  <c r="L65" i="3" s="1"/>
  <c r="N37" i="3"/>
  <c r="M37" i="3"/>
  <c r="K37" i="3"/>
  <c r="L37" i="3" s="1"/>
  <c r="M56" i="3"/>
  <c r="N56" i="3"/>
  <c r="K56" i="3"/>
  <c r="L56" i="3" s="1"/>
  <c r="N118" i="3"/>
  <c r="K118" i="3"/>
  <c r="L118" i="3" s="1"/>
  <c r="M118" i="3"/>
  <c r="N104" i="3"/>
  <c r="K104" i="3"/>
  <c r="L104" i="3" s="1"/>
  <c r="M104" i="3"/>
  <c r="K165" i="3"/>
  <c r="L165" i="3" s="1"/>
  <c r="M165" i="3"/>
  <c r="N165" i="3"/>
  <c r="K142" i="3"/>
  <c r="L142" i="3" s="1"/>
  <c r="M142" i="3"/>
  <c r="N142" i="3"/>
  <c r="K140" i="3"/>
  <c r="L140" i="3" s="1"/>
  <c r="M140" i="3"/>
  <c r="N140" i="3"/>
  <c r="K162" i="3"/>
  <c r="L162" i="3" s="1"/>
  <c r="M162" i="3"/>
  <c r="N162" i="3"/>
  <c r="M105" i="3"/>
  <c r="N105" i="3"/>
  <c r="K105" i="3"/>
  <c r="L105" i="3" s="1"/>
  <c r="M116" i="3"/>
  <c r="N116" i="3"/>
  <c r="K116" i="3"/>
  <c r="L116" i="3" s="1"/>
  <c r="K133" i="3"/>
  <c r="L133" i="3" s="1"/>
  <c r="M133" i="3"/>
  <c r="N133" i="3"/>
  <c r="N119" i="3"/>
  <c r="K119" i="3"/>
  <c r="L119" i="3" s="1"/>
  <c r="M119" i="3"/>
  <c r="K155" i="3"/>
  <c r="L155" i="3" s="1"/>
  <c r="M155" i="3"/>
  <c r="N155" i="3"/>
  <c r="N177" i="3"/>
  <c r="K177" i="3"/>
  <c r="L177" i="3" s="1"/>
  <c r="M177" i="3"/>
  <c r="M136" i="3"/>
  <c r="N136" i="3"/>
  <c r="K136" i="3"/>
  <c r="L136" i="3" s="1"/>
  <c r="K185" i="3"/>
  <c r="L185" i="3" s="1"/>
  <c r="M185" i="3"/>
  <c r="N185" i="3"/>
  <c r="M114" i="3"/>
  <c r="N114" i="3"/>
  <c r="K114" i="3"/>
  <c r="L114" i="3" s="1"/>
  <c r="M112" i="3"/>
  <c r="N112" i="3"/>
  <c r="K112" i="3"/>
  <c r="L112" i="3" s="1"/>
  <c r="K132" i="3"/>
  <c r="L132" i="3" s="1"/>
  <c r="M132" i="3"/>
  <c r="N132" i="3"/>
  <c r="N147" i="3"/>
  <c r="K147" i="3"/>
  <c r="L147" i="3" s="1"/>
  <c r="M147" i="3"/>
  <c r="M156" i="3"/>
  <c r="K156" i="3"/>
  <c r="L156" i="3" s="1"/>
  <c r="N156" i="3"/>
  <c r="M91" i="3"/>
  <c r="N91" i="3"/>
  <c r="K91" i="3"/>
  <c r="L91" i="3" s="1"/>
  <c r="K88" i="3"/>
  <c r="L88" i="3" s="1"/>
  <c r="N88" i="3"/>
  <c r="M88" i="3"/>
  <c r="K78" i="3"/>
  <c r="L78" i="3" s="1"/>
  <c r="M78" i="3"/>
  <c r="N78" i="3"/>
  <c r="N36" i="3"/>
  <c r="M36" i="3"/>
  <c r="K36" i="3"/>
  <c r="L36" i="3" s="1"/>
  <c r="N33" i="3"/>
  <c r="M33" i="3"/>
  <c r="K33" i="3"/>
  <c r="L33" i="3" s="1"/>
  <c r="K101" i="3"/>
  <c r="L101" i="3" s="1"/>
  <c r="N101" i="3"/>
  <c r="M101" i="3"/>
  <c r="K87" i="3"/>
  <c r="L87" i="3" s="1"/>
  <c r="N87" i="3"/>
  <c r="M87" i="3"/>
  <c r="K73" i="3"/>
  <c r="L73" i="3" s="1"/>
  <c r="N73" i="3"/>
  <c r="M73" i="3"/>
  <c r="N60" i="3"/>
  <c r="K60" i="3"/>
  <c r="L60" i="3" s="1"/>
  <c r="M60" i="3"/>
  <c r="K32" i="3"/>
  <c r="L32" i="3" s="1"/>
  <c r="N32" i="3"/>
  <c r="M32" i="3"/>
  <c r="N77" i="3"/>
  <c r="M77" i="3"/>
  <c r="K77" i="3"/>
  <c r="L77" i="3" s="1"/>
  <c r="K71" i="3"/>
  <c r="L71" i="3" s="1"/>
  <c r="N71" i="3"/>
  <c r="M71" i="3"/>
  <c r="K59" i="3"/>
  <c r="L59" i="3" s="1"/>
  <c r="M59" i="3"/>
  <c r="N59" i="3"/>
  <c r="N55" i="3"/>
  <c r="M55" i="3"/>
  <c r="K55" i="3"/>
  <c r="L55" i="3" s="1"/>
  <c r="N85" i="3"/>
  <c r="M85" i="3"/>
  <c r="K85" i="3"/>
  <c r="L85" i="3" s="1"/>
  <c r="K150" i="3"/>
  <c r="L150" i="3" s="1"/>
  <c r="M150" i="3"/>
  <c r="N150" i="3"/>
  <c r="K127" i="3"/>
  <c r="L127" i="3" s="1"/>
  <c r="M127" i="3"/>
  <c r="N127" i="3"/>
  <c r="K120" i="3"/>
  <c r="L120" i="3" s="1"/>
  <c r="M120" i="3"/>
  <c r="N120" i="3"/>
  <c r="M174" i="3"/>
  <c r="N174" i="3"/>
  <c r="K174" i="3"/>
  <c r="L174" i="3" s="1"/>
  <c r="M172" i="3"/>
  <c r="N172" i="3"/>
  <c r="K172" i="3"/>
  <c r="L172" i="3" s="1"/>
  <c r="K173" i="3"/>
  <c r="L173" i="3" s="1"/>
  <c r="M173" i="3"/>
  <c r="N173" i="3"/>
  <c r="N107" i="3"/>
  <c r="K107" i="3"/>
  <c r="L107" i="3" s="1"/>
  <c r="M107" i="3"/>
  <c r="N180" i="3"/>
  <c r="K180" i="3"/>
  <c r="L180" i="3" s="1"/>
  <c r="M180" i="3"/>
  <c r="M152" i="3"/>
  <c r="K152" i="3"/>
  <c r="L152" i="3" s="1"/>
  <c r="N152" i="3"/>
  <c r="N151" i="3"/>
  <c r="K151" i="3"/>
  <c r="L151" i="3" s="1"/>
  <c r="M151" i="3"/>
  <c r="K187" i="3"/>
  <c r="L187" i="3" s="1"/>
  <c r="M187" i="3"/>
  <c r="N187" i="3"/>
  <c r="N143" i="3"/>
  <c r="K143" i="3"/>
  <c r="L143" i="3" s="1"/>
  <c r="M143" i="3"/>
  <c r="N168" i="3"/>
  <c r="K168" i="3"/>
  <c r="L168" i="3" s="1"/>
  <c r="M168" i="3"/>
  <c r="N124" i="3"/>
  <c r="K124" i="3"/>
  <c r="L124" i="3" s="1"/>
  <c r="M124" i="3"/>
  <c r="N146" i="3"/>
  <c r="K146" i="3"/>
  <c r="L146" i="3" s="1"/>
  <c r="M146" i="3"/>
  <c r="N144" i="3"/>
  <c r="K144" i="3"/>
  <c r="L144" i="3" s="1"/>
  <c r="M144" i="3"/>
  <c r="N117" i="3"/>
  <c r="K117" i="3"/>
  <c r="L117" i="3" s="1"/>
  <c r="M117" i="3"/>
  <c r="K158" i="3"/>
  <c r="L158" i="3" s="1"/>
  <c r="M158" i="3"/>
  <c r="N158" i="3"/>
  <c r="M135" i="3"/>
  <c r="N135" i="3"/>
  <c r="K135" i="3"/>
  <c r="L135" i="3" s="1"/>
  <c r="M34" i="3"/>
  <c r="K34" i="3"/>
  <c r="L34" i="3" s="1"/>
  <c r="N34" i="3"/>
  <c r="M28" i="3"/>
  <c r="N28" i="3"/>
  <c r="K28" i="3"/>
  <c r="L28" i="3" s="1"/>
  <c r="M51" i="3"/>
  <c r="N51" i="3"/>
  <c r="K51" i="3"/>
  <c r="L51" i="3" s="1"/>
  <c r="N97" i="3"/>
  <c r="K97" i="3"/>
  <c r="L97" i="3" s="1"/>
  <c r="M97" i="3"/>
  <c r="N39" i="3"/>
  <c r="M39" i="3"/>
  <c r="K39" i="3"/>
  <c r="L39" i="3" s="1"/>
  <c r="N40" i="3"/>
  <c r="K40" i="3"/>
  <c r="L40" i="3" s="1"/>
  <c r="M40" i="3"/>
  <c r="M83" i="3"/>
  <c r="K83" i="3"/>
  <c r="L83" i="3" s="1"/>
  <c r="N83" i="3"/>
  <c r="N24" i="3"/>
  <c r="M24" i="3"/>
  <c r="K24" i="3"/>
  <c r="L24" i="3" s="1"/>
  <c r="N79" i="3"/>
  <c r="M79" i="3"/>
  <c r="K79" i="3"/>
  <c r="L79" i="3" s="1"/>
  <c r="N94" i="3"/>
  <c r="M94" i="3"/>
  <c r="K94" i="3"/>
  <c r="L94" i="3" s="1"/>
  <c r="N30" i="3"/>
  <c r="M30" i="3"/>
  <c r="K30" i="3"/>
  <c r="L30" i="3" s="1"/>
  <c r="K84" i="3"/>
  <c r="L84" i="3" s="1"/>
  <c r="N84" i="3"/>
  <c r="M84" i="3"/>
  <c r="M89" i="3"/>
  <c r="K89" i="3"/>
  <c r="L89" i="3" s="1"/>
  <c r="N89" i="3"/>
  <c r="M38" i="3"/>
  <c r="K38" i="3"/>
  <c r="L38" i="3" s="1"/>
  <c r="N38" i="3"/>
  <c r="N42" i="3"/>
  <c r="M42" i="3"/>
  <c r="K42" i="3"/>
  <c r="L42" i="3" s="1"/>
  <c r="N22" i="3"/>
  <c r="K22" i="3"/>
  <c r="L22" i="3" s="1"/>
  <c r="M22" i="3"/>
  <c r="M182" i="3"/>
  <c r="N182" i="3"/>
  <c r="K182" i="3"/>
  <c r="L182" i="3" s="1"/>
  <c r="N159" i="3"/>
  <c r="K159" i="3"/>
  <c r="L159" i="3" s="1"/>
  <c r="M159" i="3"/>
  <c r="M184" i="3"/>
  <c r="N184" i="3"/>
  <c r="K184" i="3"/>
  <c r="L184" i="3" s="1"/>
  <c r="K169" i="3"/>
  <c r="L169" i="3" s="1"/>
  <c r="M169" i="3"/>
  <c r="N169" i="3"/>
  <c r="K183" i="3"/>
  <c r="L183" i="3" s="1"/>
  <c r="M183" i="3"/>
  <c r="N183" i="3"/>
  <c r="M128" i="3"/>
  <c r="N128" i="3"/>
  <c r="K128" i="3"/>
  <c r="L128" i="3" s="1"/>
  <c r="N139" i="3"/>
  <c r="K139" i="3"/>
  <c r="L139" i="3" s="1"/>
  <c r="M139" i="3"/>
  <c r="K175" i="3"/>
  <c r="L175" i="3" s="1"/>
  <c r="M175" i="3"/>
  <c r="N175" i="3"/>
  <c r="M131" i="3"/>
  <c r="N131" i="3"/>
  <c r="K131" i="3"/>
  <c r="L131" i="3" s="1"/>
  <c r="K109" i="3"/>
  <c r="L109" i="3" s="1"/>
  <c r="M109" i="3"/>
  <c r="N109" i="3"/>
  <c r="M134" i="3"/>
  <c r="N134" i="3"/>
  <c r="K134" i="3"/>
  <c r="L134" i="3" s="1"/>
  <c r="M170" i="3"/>
  <c r="N170" i="3"/>
  <c r="K170" i="3"/>
  <c r="L170" i="3" s="1"/>
  <c r="N179" i="3"/>
  <c r="K179" i="3"/>
  <c r="L179" i="3" s="1"/>
  <c r="M179" i="3"/>
  <c r="K188" i="3"/>
  <c r="L188" i="3" s="1"/>
  <c r="M188" i="3"/>
  <c r="N188" i="3"/>
  <c r="K178" i="3"/>
  <c r="L178" i="3" s="1"/>
  <c r="M178" i="3"/>
  <c r="N178" i="3"/>
  <c r="K176" i="3"/>
  <c r="L176" i="3" s="1"/>
  <c r="M176" i="3"/>
  <c r="N176" i="3"/>
  <c r="N149" i="3"/>
  <c r="K149" i="3"/>
  <c r="L149" i="3" s="1"/>
  <c r="M149" i="3"/>
  <c r="N121" i="3"/>
  <c r="K121" i="3"/>
  <c r="L121" i="3" s="1"/>
  <c r="M121" i="3"/>
  <c r="N125" i="3"/>
  <c r="K125" i="3"/>
  <c r="L125" i="3" s="1"/>
  <c r="M125" i="3"/>
  <c r="M41" i="3"/>
  <c r="N41" i="3"/>
  <c r="K41" i="3"/>
  <c r="L41" i="3" s="1"/>
  <c r="N63" i="3"/>
  <c r="M63" i="3"/>
  <c r="K63" i="3"/>
  <c r="L63" i="3" s="1"/>
  <c r="N62" i="3"/>
  <c r="M62" i="3"/>
  <c r="K62" i="3"/>
  <c r="L62" i="3" s="1"/>
  <c r="N53" i="3"/>
  <c r="M53" i="3"/>
  <c r="K53" i="3"/>
  <c r="L53" i="3" s="1"/>
  <c r="K58" i="3"/>
  <c r="L58" i="3" s="1"/>
  <c r="N58" i="3"/>
  <c r="M58" i="3"/>
  <c r="M82" i="3"/>
  <c r="K82" i="3"/>
  <c r="L82" i="3" s="1"/>
  <c r="N82" i="3"/>
  <c r="N20" i="3"/>
  <c r="M20" i="3"/>
  <c r="K20" i="3"/>
  <c r="L20" i="3" s="1"/>
  <c r="K43" i="3"/>
  <c r="L43" i="3" s="1"/>
  <c r="N43" i="3"/>
  <c r="M43" i="3"/>
  <c r="K98" i="3"/>
  <c r="L98" i="3" s="1"/>
  <c r="N98" i="3"/>
  <c r="M98" i="3"/>
  <c r="M31" i="3"/>
  <c r="K31" i="3"/>
  <c r="L31" i="3" s="1"/>
  <c r="N31" i="3"/>
  <c r="N44" i="3"/>
  <c r="M44" i="3"/>
  <c r="K44" i="3"/>
  <c r="L44" i="3" s="1"/>
  <c r="M21" i="3"/>
  <c r="N21" i="3"/>
  <c r="K21" i="3"/>
  <c r="L21" i="3" s="1"/>
  <c r="N26" i="3"/>
  <c r="M26" i="3"/>
  <c r="K26" i="3"/>
  <c r="L26" i="3" s="1"/>
  <c r="M25" i="3"/>
  <c r="N25" i="3"/>
  <c r="K25" i="3"/>
  <c r="L25" i="3" s="1"/>
  <c r="M49" i="3"/>
  <c r="K49" i="3"/>
  <c r="L49" i="3" s="1"/>
  <c r="N49" i="3"/>
  <c r="K29" i="3"/>
  <c r="L29" i="3" s="1"/>
  <c r="N29" i="3"/>
  <c r="M29" i="3"/>
  <c r="K161" i="3"/>
  <c r="L161" i="3" s="1"/>
  <c r="M161" i="3"/>
  <c r="N161" i="3"/>
  <c r="K186" i="3"/>
  <c r="L186" i="3" s="1"/>
  <c r="M186" i="3"/>
  <c r="N186" i="3"/>
  <c r="K163" i="3"/>
  <c r="L163" i="3" s="1"/>
  <c r="M163" i="3"/>
  <c r="N163" i="3"/>
  <c r="N108" i="3"/>
  <c r="K108" i="3"/>
  <c r="L108" i="3" s="1"/>
  <c r="M108" i="3"/>
  <c r="N130" i="3"/>
  <c r="K130" i="3"/>
  <c r="L130" i="3" s="1"/>
  <c r="M130" i="3"/>
  <c r="N160" i="3"/>
  <c r="K160" i="3"/>
  <c r="L160" i="3" s="1"/>
  <c r="M160" i="3"/>
  <c r="K129" i="3"/>
  <c r="L129" i="3" s="1"/>
  <c r="M129" i="3"/>
  <c r="N129" i="3"/>
  <c r="N154" i="3"/>
  <c r="M154" i="3"/>
  <c r="K154" i="3"/>
  <c r="L154" i="3" s="1"/>
  <c r="M137" i="3"/>
  <c r="N137" i="3"/>
  <c r="K137" i="3"/>
  <c r="L137" i="3" s="1"/>
  <c r="M141" i="3"/>
  <c r="N141" i="3"/>
  <c r="K141" i="3"/>
  <c r="L141" i="3" s="1"/>
  <c r="N166" i="3"/>
  <c r="K166" i="3"/>
  <c r="L166" i="3" s="1"/>
  <c r="M166" i="3"/>
  <c r="M181" i="3"/>
  <c r="N181" i="3"/>
  <c r="K181" i="3"/>
  <c r="L181" i="3" s="1"/>
  <c r="M126" i="3"/>
  <c r="N126" i="3"/>
  <c r="K126" i="3"/>
  <c r="L126" i="3" s="1"/>
  <c r="K167" i="3"/>
  <c r="L167" i="3" s="1"/>
  <c r="M167" i="3"/>
  <c r="N167" i="3"/>
  <c r="K157" i="3"/>
  <c r="L157" i="3" s="1"/>
  <c r="M157" i="3"/>
  <c r="N157" i="3"/>
  <c r="N113" i="3"/>
  <c r="K113" i="3"/>
  <c r="L113" i="3" s="1"/>
  <c r="M113" i="3"/>
  <c r="N115" i="3"/>
  <c r="K115" i="3"/>
  <c r="L115" i="3" s="1"/>
  <c r="M115" i="3"/>
  <c r="N153" i="3"/>
  <c r="K153" i="3"/>
  <c r="L153" i="3" s="1"/>
  <c r="M153" i="3"/>
  <c r="M111" i="3"/>
  <c r="N111" i="3"/>
  <c r="K111" i="3"/>
  <c r="L111" i="3" s="1"/>
  <c r="M103" i="3"/>
  <c r="N103" i="3"/>
  <c r="K103" i="3"/>
  <c r="L103" i="3" s="1"/>
  <c r="K102" i="3"/>
  <c r="L102" i="3" s="1"/>
  <c r="M102" i="3"/>
  <c r="N102" i="3"/>
  <c r="M92" i="3"/>
  <c r="K92" i="3"/>
  <c r="L92" i="3" s="1"/>
  <c r="N92" i="3"/>
  <c r="M76" i="3"/>
  <c r="K76" i="3"/>
  <c r="L76" i="3" s="1"/>
  <c r="N76" i="3"/>
  <c r="K75" i="3"/>
  <c r="L75" i="3" s="1"/>
  <c r="N75" i="3"/>
  <c r="M75" i="3"/>
  <c r="N67" i="3"/>
  <c r="M67" i="3"/>
  <c r="K67" i="3"/>
  <c r="L67" i="3" s="1"/>
  <c r="N86" i="3"/>
  <c r="M86" i="3"/>
  <c r="K86" i="3"/>
  <c r="L86" i="3" s="1"/>
  <c r="N66" i="3"/>
  <c r="K66" i="3"/>
  <c r="L66" i="3" s="1"/>
  <c r="M66" i="3"/>
  <c r="N69" i="3"/>
  <c r="M69" i="3"/>
  <c r="K69" i="3"/>
  <c r="L69" i="3" s="1"/>
  <c r="N95" i="3"/>
  <c r="M95" i="3"/>
  <c r="K95" i="3"/>
  <c r="L95" i="3" s="1"/>
  <c r="M61" i="3"/>
  <c r="K61" i="3"/>
  <c r="L61" i="3" s="1"/>
  <c r="N61" i="3"/>
  <c r="Q18" i="3"/>
  <c r="Q115" i="3"/>
  <c r="Q83" i="3"/>
  <c r="Q51" i="3"/>
  <c r="Q19" i="3"/>
  <c r="Q20" i="3"/>
  <c r="Q40" i="3"/>
  <c r="Q56" i="3"/>
  <c r="Q97" i="3"/>
  <c r="Q65" i="3"/>
  <c r="Q33" i="3"/>
  <c r="Q60" i="3"/>
  <c r="Q82" i="3"/>
  <c r="Q100" i="3"/>
  <c r="Q111" i="3"/>
  <c r="Q79" i="3"/>
  <c r="Q47" i="3"/>
  <c r="Q102" i="3"/>
  <c r="Q114" i="3"/>
  <c r="Q28" i="3"/>
  <c r="Q44" i="3"/>
  <c r="Q93" i="3"/>
  <c r="Q61" i="3"/>
  <c r="Q29" i="3"/>
  <c r="Q48" i="3"/>
  <c r="Q70" i="3"/>
  <c r="Q88" i="3"/>
  <c r="Q107" i="3"/>
  <c r="Q75" i="3"/>
  <c r="Q43" i="3"/>
  <c r="Q90" i="3"/>
  <c r="Q106" i="3"/>
  <c r="Q30" i="3"/>
  <c r="Q89" i="3"/>
  <c r="Q57" i="3"/>
  <c r="Q25" i="3"/>
  <c r="Q38" i="3"/>
  <c r="Q58" i="3"/>
  <c r="Q74" i="3"/>
  <c r="Q103" i="3"/>
  <c r="Q71" i="3"/>
  <c r="Q39" i="3"/>
  <c r="Q78" i="3"/>
  <c r="Q98" i="3"/>
  <c r="Q117" i="3"/>
  <c r="S117" i="3" s="1"/>
  <c r="Q85" i="3"/>
  <c r="Q53" i="3"/>
  <c r="Q21" i="3"/>
  <c r="Q26" i="3"/>
  <c r="Q46" i="3"/>
  <c r="Q62" i="3"/>
  <c r="Q99" i="3"/>
  <c r="Q67" i="3"/>
  <c r="Q35" i="3"/>
  <c r="Q66" i="3"/>
  <c r="Q86" i="3"/>
  <c r="Q108" i="3"/>
  <c r="Q113" i="3"/>
  <c r="Q81" i="3"/>
  <c r="Q49" i="3"/>
  <c r="Q112" i="3"/>
  <c r="Q116" i="3"/>
  <c r="Q34" i="3"/>
  <c r="Q50" i="3"/>
  <c r="Q95" i="3"/>
  <c r="Q63" i="3"/>
  <c r="Q31" i="3"/>
  <c r="Q54" i="3"/>
  <c r="Q76" i="3"/>
  <c r="Q94" i="3"/>
  <c r="Q109" i="3"/>
  <c r="Q77" i="3"/>
  <c r="Q45" i="3"/>
  <c r="Q96" i="3"/>
  <c r="Q110" i="3"/>
  <c r="S110" i="3" s="1"/>
  <c r="Q22" i="3"/>
  <c r="Q36" i="3"/>
  <c r="Q91" i="3"/>
  <c r="Q59" i="3"/>
  <c r="Q27" i="3"/>
  <c r="Q42" i="3"/>
  <c r="Q64" i="3"/>
  <c r="S64" i="3" s="1"/>
  <c r="Q80" i="3"/>
  <c r="Q105" i="3"/>
  <c r="S105" i="3" s="1"/>
  <c r="Q73" i="3"/>
  <c r="Q41" i="3"/>
  <c r="Q84" i="3"/>
  <c r="Q104" i="3"/>
  <c r="Q24" i="3"/>
  <c r="Q87" i="3"/>
  <c r="Q55" i="3"/>
  <c r="Q23" i="3"/>
  <c r="Q32" i="3"/>
  <c r="Q52" i="3"/>
  <c r="Q68" i="3"/>
  <c r="Q101" i="3"/>
  <c r="Q69" i="3"/>
  <c r="Q37" i="3"/>
  <c r="Q72" i="3"/>
  <c r="Q92" i="3"/>
  <c r="N57" i="3"/>
  <c r="M57" i="3"/>
  <c r="K57" i="3"/>
  <c r="L57" i="3" s="1"/>
  <c r="R53" i="3"/>
  <c r="R36" i="3"/>
  <c r="R19" i="3"/>
  <c r="R101" i="3"/>
  <c r="R84" i="3"/>
  <c r="R67" i="3"/>
  <c r="R50" i="3"/>
  <c r="R62" i="3"/>
  <c r="R45" i="3"/>
  <c r="R28" i="3"/>
  <c r="R110" i="3"/>
  <c r="R93" i="3"/>
  <c r="R76" i="3"/>
  <c r="R59" i="3"/>
  <c r="R42" i="3"/>
  <c r="R25" i="3"/>
  <c r="R107" i="3"/>
  <c r="R90" i="3"/>
  <c r="R73" i="3"/>
  <c r="R56" i="3"/>
  <c r="R39" i="3"/>
  <c r="R22" i="3"/>
  <c r="R104" i="3"/>
  <c r="R87" i="3"/>
  <c r="R70" i="3"/>
  <c r="R24" i="3"/>
  <c r="R106" i="3"/>
  <c r="R89" i="3"/>
  <c r="R72" i="3"/>
  <c r="R55" i="3"/>
  <c r="R38" i="3"/>
  <c r="R18" i="3"/>
  <c r="R33" i="3"/>
  <c r="R115" i="3"/>
  <c r="R98" i="3"/>
  <c r="R81" i="3"/>
  <c r="R64" i="3"/>
  <c r="R47" i="3"/>
  <c r="R30" i="3"/>
  <c r="R112" i="3"/>
  <c r="R95" i="3"/>
  <c r="R78" i="3"/>
  <c r="R61" i="3"/>
  <c r="R44" i="3"/>
  <c r="R27" i="3"/>
  <c r="R109" i="3"/>
  <c r="R92" i="3"/>
  <c r="R75" i="3"/>
  <c r="R58" i="3"/>
  <c r="R41" i="3"/>
  <c r="R94" i="3"/>
  <c r="R77" i="3"/>
  <c r="R60" i="3"/>
  <c r="R43" i="3"/>
  <c r="R26" i="3"/>
  <c r="R108" i="3"/>
  <c r="R21" i="3"/>
  <c r="R103" i="3"/>
  <c r="R86" i="3"/>
  <c r="R69" i="3"/>
  <c r="R52" i="3"/>
  <c r="R35" i="3"/>
  <c r="R117" i="3"/>
  <c r="R100" i="3"/>
  <c r="R83" i="3"/>
  <c r="R66" i="3"/>
  <c r="R49" i="3"/>
  <c r="R32" i="3"/>
  <c r="R114" i="3"/>
  <c r="R97" i="3"/>
  <c r="R80" i="3"/>
  <c r="R63" i="3"/>
  <c r="R46" i="3"/>
  <c r="R29" i="3"/>
  <c r="R111" i="3"/>
  <c r="R65" i="3"/>
  <c r="R48" i="3"/>
  <c r="R31" i="3"/>
  <c r="R113" i="3"/>
  <c r="R96" i="3"/>
  <c r="R79" i="3"/>
  <c r="R91" i="3"/>
  <c r="R74" i="3"/>
  <c r="T73" i="3" s="1"/>
  <c r="R57" i="3"/>
  <c r="R40" i="3"/>
  <c r="R23" i="3"/>
  <c r="R105" i="3"/>
  <c r="T104" i="3" s="1"/>
  <c r="R88" i="3"/>
  <c r="R71" i="3"/>
  <c r="R54" i="3"/>
  <c r="R37" i="3"/>
  <c r="R20" i="3"/>
  <c r="R102" i="3"/>
  <c r="R85" i="3"/>
  <c r="R68" i="3"/>
  <c r="R51" i="3"/>
  <c r="R34" i="3"/>
  <c r="R116" i="3"/>
  <c r="R99" i="3"/>
  <c r="T98" i="3" s="1"/>
  <c r="R82" i="3"/>
  <c r="S27" i="3" l="1"/>
  <c r="S50" i="3"/>
  <c r="N191" i="3"/>
  <c r="T22" i="3"/>
  <c r="T87" i="3"/>
  <c r="T70" i="3"/>
  <c r="S80" i="3"/>
  <c r="T110" i="3"/>
  <c r="T90" i="3"/>
  <c r="T56" i="3"/>
  <c r="S104" i="3"/>
  <c r="S106" i="3"/>
  <c r="T115" i="3"/>
  <c r="T28" i="3"/>
  <c r="T39" i="3"/>
  <c r="T62" i="3"/>
  <c r="T33" i="3"/>
  <c r="T81" i="3"/>
  <c r="T45" i="3"/>
  <c r="S81" i="3"/>
  <c r="S37" i="3"/>
  <c r="S96" i="3"/>
  <c r="S116" i="3"/>
  <c r="S46" i="3"/>
  <c r="S72" i="3"/>
  <c r="S69" i="3"/>
  <c r="S42" i="3"/>
  <c r="S92" i="3"/>
  <c r="S101" i="3"/>
  <c r="S99" i="3"/>
  <c r="S84" i="3"/>
  <c r="S52" i="3"/>
  <c r="S87" i="3"/>
  <c r="S113" i="3"/>
  <c r="S39" i="3"/>
  <c r="S32" i="3"/>
  <c r="S73" i="3"/>
  <c r="S77" i="3"/>
  <c r="S45" i="3"/>
  <c r="S112" i="3"/>
  <c r="S34" i="3"/>
  <c r="S114" i="3"/>
  <c r="S55" i="3"/>
  <c r="S59" i="3"/>
  <c r="S78" i="3"/>
  <c r="S24" i="3"/>
  <c r="S89" i="3"/>
  <c r="S82" i="3"/>
  <c r="S74" i="3"/>
  <c r="S43" i="3"/>
  <c r="S23" i="3"/>
  <c r="S66" i="3"/>
  <c r="S41" i="3"/>
  <c r="S94" i="3"/>
  <c r="S22" i="3"/>
  <c r="S54" i="3"/>
  <c r="S49" i="3"/>
  <c r="S86" i="3"/>
  <c r="S21" i="3"/>
  <c r="S98" i="3"/>
  <c r="S103" i="3"/>
  <c r="S25" i="3"/>
  <c r="S107" i="3"/>
  <c r="S29" i="3"/>
  <c r="S28" i="3"/>
  <c r="S79" i="3"/>
  <c r="S60" i="3"/>
  <c r="S56" i="3"/>
  <c r="S51" i="3"/>
  <c r="S68" i="3"/>
  <c r="S109" i="3"/>
  <c r="S31" i="3"/>
  <c r="S62" i="3"/>
  <c r="S53" i="3"/>
  <c r="S57" i="3"/>
  <c r="S90" i="3"/>
  <c r="S88" i="3"/>
  <c r="S61" i="3"/>
  <c r="S111" i="3"/>
  <c r="S33" i="3"/>
  <c r="S40" i="3"/>
  <c r="S83" i="3"/>
  <c r="S91" i="3"/>
  <c r="S63" i="3"/>
  <c r="S35" i="3"/>
  <c r="S85" i="3"/>
  <c r="S58" i="3"/>
  <c r="S70" i="3"/>
  <c r="S93" i="3"/>
  <c r="S102" i="3"/>
  <c r="S100" i="3"/>
  <c r="S65" i="3"/>
  <c r="S20" i="3"/>
  <c r="S115" i="3"/>
  <c r="S36" i="3"/>
  <c r="S76" i="3"/>
  <c r="S95" i="3"/>
  <c r="S108" i="3"/>
  <c r="S67" i="3"/>
  <c r="S26" i="3"/>
  <c r="S71" i="3"/>
  <c r="S38" i="3"/>
  <c r="S30" i="3"/>
  <c r="S75" i="3"/>
  <c r="S48" i="3"/>
  <c r="S44" i="3"/>
  <c r="S47" i="3"/>
  <c r="S97" i="3"/>
  <c r="S19" i="3"/>
  <c r="S18" i="3"/>
  <c r="T78" i="3"/>
  <c r="T47" i="3"/>
  <c r="T59" i="3"/>
  <c r="T67" i="3"/>
  <c r="T36" i="3"/>
  <c r="T112" i="3"/>
  <c r="T25" i="3"/>
  <c r="T93" i="3"/>
  <c r="T101" i="3"/>
  <c r="T107" i="3"/>
  <c r="T76" i="3"/>
  <c r="T84" i="3"/>
  <c r="T53" i="3"/>
  <c r="T30" i="3"/>
  <c r="T42" i="3"/>
  <c r="T50" i="3"/>
  <c r="T19" i="3"/>
  <c r="T95" i="3"/>
  <c r="T64" i="3"/>
  <c r="T31" i="3"/>
  <c r="T99" i="3"/>
  <c r="T68" i="3"/>
  <c r="T74" i="3"/>
  <c r="T43" i="3"/>
  <c r="T111" i="3"/>
  <c r="T80" i="3"/>
  <c r="T88" i="3"/>
  <c r="T86" i="3"/>
  <c r="T55" i="3"/>
  <c r="T24" i="3"/>
  <c r="T92" i="3"/>
  <c r="T61" i="3"/>
  <c r="T100" i="3"/>
  <c r="L191" i="3"/>
  <c r="J4" i="3" s="1"/>
  <c r="T79" i="3"/>
  <c r="T48" i="3"/>
  <c r="T116" i="3"/>
  <c r="T117" i="3"/>
  <c r="T85" i="3"/>
  <c r="T91" i="3"/>
  <c r="T60" i="3"/>
  <c r="T29" i="3"/>
  <c r="T97" i="3"/>
  <c r="T37" i="3"/>
  <c r="T105" i="3"/>
  <c r="T103" i="3"/>
  <c r="T72" i="3"/>
  <c r="T41" i="3"/>
  <c r="T109" i="3"/>
  <c r="T49" i="3"/>
  <c r="T18" i="3"/>
  <c r="M191" i="3"/>
  <c r="I9" i="3" s="1"/>
  <c r="T96" i="3"/>
  <c r="T65" i="3"/>
  <c r="T34" i="3"/>
  <c r="T102" i="3"/>
  <c r="T40" i="3"/>
  <c r="T108" i="3"/>
  <c r="T77" i="3"/>
  <c r="T46" i="3"/>
  <c r="T114" i="3"/>
  <c r="T54" i="3"/>
  <c r="T23" i="3"/>
  <c r="T21" i="3"/>
  <c r="T89" i="3"/>
  <c r="T58" i="3"/>
  <c r="T27" i="3"/>
  <c r="T66" i="3"/>
  <c r="T35" i="3"/>
  <c r="T113" i="3"/>
  <c r="T82" i="3"/>
  <c r="T51" i="3"/>
  <c r="T20" i="3"/>
  <c r="T57" i="3"/>
  <c r="T26" i="3"/>
  <c r="T94" i="3"/>
  <c r="T63" i="3"/>
  <c r="T32" i="3"/>
  <c r="T71" i="3"/>
  <c r="T69" i="3"/>
  <c r="T38" i="3"/>
  <c r="T106" i="3"/>
  <c r="T75" i="3"/>
  <c r="T44" i="3"/>
  <c r="T83" i="3"/>
  <c r="T52" i="3"/>
  <c r="Q9" i="3" l="1"/>
  <c r="L10" i="3"/>
  <c r="J9" i="3"/>
  <c r="F99" i="33" l="1"/>
  <c r="F99" i="34"/>
  <c r="G191" i="32"/>
  <c r="F490" i="14"/>
  <c r="F346" i="14"/>
  <c r="P334" i="14" s="1"/>
  <c r="F122" i="14"/>
  <c r="F26" i="14"/>
  <c r="F378" i="14"/>
  <c r="F266" i="14"/>
  <c r="F170" i="14"/>
  <c r="F42" i="14"/>
  <c r="F426" i="14"/>
  <c r="F186" i="14"/>
  <c r="F74" i="14"/>
  <c r="F330" i="14"/>
  <c r="F218" i="14"/>
  <c r="F90" i="14"/>
  <c r="G193" i="32" l="1"/>
  <c r="G192" i="32"/>
  <c r="B2" i="32" s="1"/>
  <c r="G99" i="34"/>
  <c r="G188" i="1"/>
  <c r="G99" i="33"/>
  <c r="G189" i="1" l="1"/>
  <c r="R10" i="1" s="1"/>
  <c r="Q10" i="1"/>
  <c r="E190" i="8"/>
  <c r="G188" i="34"/>
  <c r="G188" i="33"/>
  <c r="G194" i="32"/>
  <c r="L11" i="32"/>
  <c r="Q10" i="33" l="1"/>
  <c r="G189" i="33"/>
  <c r="R10" i="33" s="1"/>
  <c r="G189" i="34"/>
  <c r="R10" i="34" s="1"/>
  <c r="Q10" i="34"/>
  <c r="P190" i="14" l="1"/>
  <c r="P350" i="14"/>
  <c r="P222" i="14"/>
  <c r="P126" i="14"/>
  <c r="P78" i="14"/>
  <c r="P94" i="14"/>
  <c r="P30" i="14"/>
  <c r="P46" i="14"/>
  <c r="P174" i="14"/>
  <c r="F10" i="14"/>
  <c r="P14" i="14" s="1"/>
  <c r="P270" i="14" l="1"/>
  <c r="M269" i="14"/>
  <c r="P430" i="14" l="1"/>
  <c r="P382" i="14"/>
  <c r="U84" i="13"/>
  <c r="T55" i="13"/>
  <c r="U56" i="13"/>
  <c r="T83" i="13"/>
  <c r="U72" i="13"/>
  <c r="U87" i="13"/>
  <c r="T68" i="13"/>
  <c r="V91" i="13"/>
  <c r="V75" i="13"/>
  <c r="V82" i="13"/>
  <c r="U66" i="13"/>
  <c r="U93" i="13"/>
  <c r="T65" i="13"/>
  <c r="T86" i="13"/>
  <c r="V85" i="13"/>
  <c r="U81" i="13"/>
  <c r="T57" i="13"/>
  <c r="V80" i="13"/>
  <c r="U64" i="13"/>
  <c r="U77" i="13"/>
  <c r="P558" i="14" l="1"/>
  <c r="O430" i="14"/>
  <c r="J174" i="37"/>
  <c r="J173" i="37"/>
  <c r="J46" i="37"/>
  <c r="J131" i="37"/>
  <c r="J134" i="37"/>
  <c r="J72" i="37"/>
  <c r="J29" i="37"/>
  <c r="J137" i="37"/>
  <c r="J106" i="37"/>
  <c r="J53" i="37"/>
  <c r="J138" i="37"/>
  <c r="J149" i="37"/>
  <c r="J162" i="37"/>
  <c r="J129" i="37"/>
  <c r="J147" i="37"/>
  <c r="J35" i="37"/>
  <c r="J34" i="37"/>
  <c r="J156" i="37"/>
  <c r="J168" i="37"/>
  <c r="J101" i="37"/>
  <c r="J163" i="37"/>
  <c r="J120" i="37"/>
  <c r="J125" i="37"/>
  <c r="J161" i="37"/>
  <c r="J75" i="37"/>
  <c r="J118" i="37"/>
  <c r="J15" i="37"/>
  <c r="J25" i="37"/>
  <c r="J50" i="37"/>
  <c r="J136" i="37"/>
  <c r="J11" i="37"/>
  <c r="J78" i="37"/>
  <c r="J73" i="37"/>
  <c r="J98" i="37"/>
  <c r="J96" i="37"/>
  <c r="J68" i="37"/>
  <c r="J126" i="37"/>
  <c r="J12" i="37"/>
  <c r="J95" i="37"/>
  <c r="J70" i="37"/>
  <c r="J57" i="37"/>
  <c r="J154" i="37"/>
  <c r="J17" i="37"/>
  <c r="J67" i="37"/>
  <c r="J146" i="37"/>
  <c r="M557" i="14" l="1"/>
  <c r="M429" i="14"/>
  <c r="P494" i="14"/>
  <c r="M493" i="14"/>
  <c r="N41" i="37"/>
  <c r="N24" i="37"/>
  <c r="N140" i="37"/>
  <c r="N85" i="37"/>
  <c r="N146" i="37"/>
  <c r="N138" i="37"/>
  <c r="N11" i="37"/>
  <c r="N129" i="37"/>
  <c r="N21" i="37"/>
  <c r="N169" i="37"/>
  <c r="N84" i="37"/>
  <c r="N132" i="37"/>
  <c r="N142" i="37"/>
  <c r="N171" i="37"/>
  <c r="N103" i="37"/>
  <c r="N162" i="37"/>
  <c r="N49" i="37"/>
  <c r="N71" i="37"/>
  <c r="N97" i="37"/>
  <c r="N148" i="37"/>
  <c r="N160" i="37"/>
  <c r="N18" i="37"/>
  <c r="N82" i="37"/>
  <c r="N6" i="37"/>
  <c r="N36" i="37"/>
  <c r="N78" i="37"/>
  <c r="N156" i="37"/>
  <c r="N149" i="37"/>
  <c r="N81" i="37"/>
  <c r="N117" i="37"/>
  <c r="N159" i="37"/>
  <c r="N8" i="37"/>
  <c r="N23" i="37"/>
  <c r="N7" i="37"/>
  <c r="N68" i="37"/>
  <c r="N73" i="37"/>
  <c r="J24" i="37"/>
  <c r="J90" i="37"/>
  <c r="J93" i="37"/>
  <c r="J151" i="37"/>
  <c r="J62" i="37"/>
  <c r="J112" i="37"/>
  <c r="J175" i="37"/>
  <c r="J69" i="37"/>
  <c r="J89" i="37"/>
  <c r="J28" i="37"/>
  <c r="J155" i="37"/>
  <c r="J22" i="37"/>
  <c r="J87" i="37"/>
  <c r="J52" i="37"/>
  <c r="J102" i="37"/>
  <c r="J153" i="37"/>
  <c r="J167" i="37"/>
  <c r="J127" i="37"/>
  <c r="J41" i="37"/>
  <c r="J100" i="37"/>
  <c r="J39" i="37"/>
  <c r="N35" i="37"/>
  <c r="N34" i="37"/>
  <c r="N12" i="37"/>
  <c r="N126" i="37"/>
  <c r="N15" i="37"/>
  <c r="N25" i="37"/>
  <c r="N50" i="37"/>
  <c r="N136" i="37"/>
  <c r="N134" i="37"/>
  <c r="N46" i="37"/>
  <c r="N131" i="37"/>
  <c r="N93" i="37"/>
  <c r="N151" i="37"/>
  <c r="N95" i="37"/>
  <c r="N70" i="37"/>
  <c r="N137" i="37"/>
  <c r="N53" i="37"/>
  <c r="N106" i="37"/>
  <c r="N161" i="37"/>
  <c r="N125" i="37"/>
  <c r="N147" i="37"/>
  <c r="N96" i="37"/>
  <c r="N98" i="37"/>
  <c r="N28" i="37"/>
  <c r="N89" i="37"/>
  <c r="N22" i="37"/>
  <c r="N155" i="37"/>
  <c r="N62" i="37"/>
  <c r="N175" i="37"/>
  <c r="N112" i="37"/>
  <c r="N69" i="37"/>
  <c r="N72" i="37"/>
  <c r="N29" i="37"/>
  <c r="N17" i="37"/>
  <c r="N67" i="37"/>
  <c r="N75" i="37"/>
  <c r="N118" i="37"/>
  <c r="N168" i="37"/>
  <c r="N101" i="37"/>
  <c r="N163" i="37"/>
  <c r="N120" i="37"/>
  <c r="N174" i="37"/>
  <c r="N173" i="37"/>
  <c r="N57" i="37"/>
  <c r="N154" i="37"/>
  <c r="N153" i="37"/>
  <c r="N167" i="37"/>
  <c r="N90" i="37" l="1"/>
  <c r="N127" i="37"/>
  <c r="N87" i="37"/>
  <c r="N102" i="37"/>
  <c r="N52" i="37"/>
  <c r="N170" i="37"/>
  <c r="N100" i="37"/>
  <c r="H148" i="37" l="1"/>
  <c r="N115" i="37" l="1"/>
  <c r="N165" i="37"/>
  <c r="N119" i="37"/>
  <c r="N110" i="37"/>
  <c r="N56" i="37"/>
  <c r="N166" i="37"/>
  <c r="N79" i="37"/>
  <c r="N141" i="37"/>
  <c r="N76" i="37"/>
  <c r="N13" i="37"/>
  <c r="N114" i="37"/>
  <c r="N55" i="37"/>
  <c r="P318" i="14"/>
  <c r="N47" i="37"/>
  <c r="N145" i="37"/>
  <c r="N80" i="37"/>
  <c r="N94" i="37"/>
  <c r="N124" i="37"/>
  <c r="N31" i="37"/>
  <c r="N30" i="37"/>
  <c r="N16" i="37"/>
  <c r="N99" i="37"/>
  <c r="N27" i="37"/>
  <c r="N37" i="37"/>
  <c r="N172" i="37"/>
  <c r="N10" i="37" l="1"/>
  <c r="N91" i="37"/>
  <c r="N116" i="37"/>
  <c r="N107" i="37"/>
  <c r="N61" i="37"/>
  <c r="N48" i="37"/>
  <c r="N122" i="37"/>
  <c r="N88" i="37"/>
  <c r="N135" i="37"/>
  <c r="N128" i="37"/>
  <c r="N74" i="37"/>
  <c r="N19" i="37"/>
  <c r="N65" i="37"/>
  <c r="N176" i="37"/>
  <c r="N20" i="37"/>
  <c r="N64" i="37"/>
  <c r="N133" i="37"/>
  <c r="N38" i="37"/>
  <c r="N77" i="37"/>
  <c r="N63" i="37"/>
  <c r="N139" i="37"/>
  <c r="N32" i="37"/>
  <c r="N144" i="37"/>
  <c r="N158" i="37"/>
  <c r="N40" i="37"/>
  <c r="N157" i="37"/>
  <c r="N113" i="37"/>
  <c r="N123" i="37"/>
  <c r="N54" i="37"/>
  <c r="N104" i="37"/>
  <c r="N150" i="37"/>
  <c r="N42" i="37"/>
  <c r="N66" i="37"/>
  <c r="N143" i="37"/>
  <c r="N105" i="37"/>
  <c r="N164" i="37"/>
  <c r="N111" i="37"/>
  <c r="N60" i="37"/>
  <c r="N43" i="37"/>
  <c r="N130" i="37"/>
  <c r="N152" i="37"/>
  <c r="N92" i="37"/>
  <c r="N45" i="37"/>
  <c r="N108" i="37"/>
  <c r="N86" i="37"/>
  <c r="N33" i="37"/>
  <c r="N109" i="37"/>
  <c r="N59" i="37" l="1"/>
  <c r="N58" i="37"/>
  <c r="N44" i="37"/>
  <c r="N83" i="37"/>
  <c r="N14" i="37"/>
  <c r="N9" i="37"/>
  <c r="D179" i="35" l="1"/>
  <c r="L178" i="35"/>
  <c r="D178" i="35"/>
  <c r="H177" i="35"/>
  <c r="J51" i="37" s="1"/>
  <c r="L180" i="35"/>
  <c r="D177" i="35"/>
  <c r="F51" i="37" s="1"/>
  <c r="G51" i="37" s="1"/>
  <c r="L177" i="35"/>
  <c r="G179" i="35" l="1"/>
  <c r="G178" i="35"/>
  <c r="N51" i="37"/>
  <c r="F179" i="37"/>
  <c r="F177" i="37"/>
  <c r="F178" i="37"/>
  <c r="H178" i="35"/>
  <c r="I177" i="35"/>
  <c r="M177" i="35"/>
  <c r="O51" i="37" s="1"/>
  <c r="O177" i="37" s="1"/>
  <c r="G177" i="35"/>
  <c r="I51" i="37" s="1"/>
  <c r="P1002" i="35"/>
  <c r="P970" i="35"/>
  <c r="P938" i="35"/>
  <c r="P906" i="35"/>
  <c r="P874" i="35"/>
  <c r="P842" i="35"/>
  <c r="P994" i="35"/>
  <c r="P962" i="35"/>
  <c r="P930" i="35"/>
  <c r="P898" i="35"/>
  <c r="P866" i="35"/>
  <c r="P978" i="35"/>
  <c r="P914" i="35"/>
  <c r="P850" i="35"/>
  <c r="P901" i="35"/>
  <c r="P827" i="35"/>
  <c r="P795" i="35"/>
  <c r="P763" i="35"/>
  <c r="P731" i="35"/>
  <c r="P971" i="35"/>
  <c r="P985" i="35"/>
  <c r="P859" i="35"/>
  <c r="P816" i="35"/>
  <c r="P784" i="35"/>
  <c r="P752" i="35"/>
  <c r="P720" i="35"/>
  <c r="P895" i="35"/>
  <c r="P688" i="35"/>
  <c r="P656" i="35"/>
  <c r="P984" i="35"/>
  <c r="P952" i="35"/>
  <c r="P920" i="35"/>
  <c r="P888" i="35"/>
  <c r="P856" i="35"/>
  <c r="P957" i="35"/>
  <c r="P845" i="35"/>
  <c r="P809" i="35"/>
  <c r="P777" i="35"/>
  <c r="P745" i="35"/>
  <c r="P713" i="35"/>
  <c r="P899" i="35"/>
  <c r="P913" i="35"/>
  <c r="P830" i="35"/>
  <c r="P798" i="35"/>
  <c r="P766" i="35"/>
  <c r="P734" i="35"/>
  <c r="P951" i="35"/>
  <c r="R951" i="35" s="1"/>
  <c r="P703" i="35"/>
  <c r="P670" i="35"/>
  <c r="P982" i="35"/>
  <c r="P918" i="35"/>
  <c r="P854" i="35"/>
  <c r="P841" i="35"/>
  <c r="P775" i="35"/>
  <c r="P711" i="35"/>
  <c r="P905" i="35"/>
  <c r="P796" i="35"/>
  <c r="P732" i="35"/>
  <c r="P700" i="35"/>
  <c r="P642" i="35"/>
  <c r="P610" i="35"/>
  <c r="P578" i="35"/>
  <c r="P691" i="35"/>
  <c r="P659" i="35"/>
  <c r="P627" i="35"/>
  <c r="P595" i="35"/>
  <c r="P564" i="35"/>
  <c r="P532" i="35"/>
  <c r="P500" i="35"/>
  <c r="P468" i="35"/>
  <c r="P436" i="35"/>
  <c r="P404" i="35"/>
  <c r="P372" i="35"/>
  <c r="P340" i="35"/>
  <c r="P308" i="35"/>
  <c r="P276" i="35"/>
  <c r="P244" i="35"/>
  <c r="P549" i="35"/>
  <c r="P517" i="35"/>
  <c r="P485" i="35"/>
  <c r="P453" i="35"/>
  <c r="P421" i="35"/>
  <c r="P389" i="35"/>
  <c r="P357" i="35"/>
  <c r="P325" i="35"/>
  <c r="P293" i="35"/>
  <c r="P247" i="35"/>
  <c r="P212" i="35"/>
  <c r="P180" i="35"/>
  <c r="P148" i="35"/>
  <c r="P116" i="35"/>
  <c r="P996" i="35"/>
  <c r="P932" i="35"/>
  <c r="P868" i="35"/>
  <c r="P877" i="35"/>
  <c r="P789" i="35"/>
  <c r="P725" i="35"/>
  <c r="P961" i="35"/>
  <c r="P810" i="35"/>
  <c r="P746" i="35"/>
  <c r="P871" i="35"/>
  <c r="P650" i="35"/>
  <c r="P616" i="35"/>
  <c r="P584" i="35"/>
  <c r="P697" i="35"/>
  <c r="P665" i="35"/>
  <c r="P633" i="35"/>
  <c r="P601" i="35"/>
  <c r="P569" i="35"/>
  <c r="P538" i="35"/>
  <c r="P506" i="35"/>
  <c r="P474" i="35"/>
  <c r="P442" i="35"/>
  <c r="P410" i="35"/>
  <c r="P378" i="35"/>
  <c r="P346" i="35"/>
  <c r="P314" i="35"/>
  <c r="P282" i="35"/>
  <c r="P250" i="35"/>
  <c r="P555" i="35"/>
  <c r="P523" i="35"/>
  <c r="P491" i="35"/>
  <c r="P459" i="35"/>
  <c r="P427" i="35"/>
  <c r="P395" i="35"/>
  <c r="P363" i="35"/>
  <c r="P331" i="35"/>
  <c r="P299" i="35"/>
  <c r="P267" i="35"/>
  <c r="P218" i="35"/>
  <c r="P186" i="35"/>
  <c r="P154" i="35"/>
  <c r="P122" i="35"/>
  <c r="P990" i="35"/>
  <c r="P862" i="35"/>
  <c r="P783" i="35"/>
  <c r="R783" i="35" s="1"/>
  <c r="P937" i="35"/>
  <c r="P740" i="35"/>
  <c r="P646" i="35"/>
  <c r="P582" i="35"/>
  <c r="P663" i="35"/>
  <c r="P599" i="35"/>
  <c r="P536" i="35"/>
  <c r="P472" i="35"/>
  <c r="P408" i="35"/>
  <c r="P344" i="35"/>
  <c r="P280" i="35"/>
  <c r="P553" i="35"/>
  <c r="P489" i="35"/>
  <c r="P425" i="35"/>
  <c r="P361" i="35"/>
  <c r="P297" i="35"/>
  <c r="P216" i="35"/>
  <c r="P152" i="35"/>
  <c r="P90" i="35"/>
  <c r="P58" i="35"/>
  <c r="P26" i="35"/>
  <c r="P253" i="35"/>
  <c r="P203" i="35"/>
  <c r="P171" i="35"/>
  <c r="P139" i="35"/>
  <c r="P107" i="35"/>
  <c r="P75" i="35"/>
  <c r="P43" i="35"/>
  <c r="P11" i="35"/>
  <c r="P892" i="35"/>
  <c r="P813" i="35"/>
  <c r="P915" i="35"/>
  <c r="P770" i="35"/>
  <c r="P674" i="35"/>
  <c r="P596" i="35"/>
  <c r="P677" i="35"/>
  <c r="P613" i="35"/>
  <c r="P550" i="35"/>
  <c r="P486" i="35"/>
  <c r="P422" i="35"/>
  <c r="P358" i="35"/>
  <c r="P294" i="35"/>
  <c r="P230" i="35"/>
  <c r="P503" i="35"/>
  <c r="P439" i="35"/>
  <c r="P375" i="35"/>
  <c r="P311" i="35"/>
  <c r="P233" i="35"/>
  <c r="P166" i="35"/>
  <c r="P102" i="35"/>
  <c r="P64" i="35"/>
  <c r="P32" i="35"/>
  <c r="P243" i="35"/>
  <c r="R243" i="35" s="1"/>
  <c r="P209" i="35"/>
  <c r="P177" i="35"/>
  <c r="P145" i="35"/>
  <c r="P113" i="35"/>
  <c r="P81" i="35"/>
  <c r="P49" i="35"/>
  <c r="P17" i="35"/>
  <c r="P878" i="35"/>
  <c r="P1001" i="35"/>
  <c r="P660" i="35"/>
  <c r="P671" i="35"/>
  <c r="P544" i="35"/>
  <c r="P416" i="35"/>
  <c r="P288" i="35"/>
  <c r="P497" i="35"/>
  <c r="P369" i="35"/>
  <c r="P224" i="35"/>
  <c r="P96" i="35"/>
  <c r="P30" i="35"/>
  <c r="P207" i="35"/>
  <c r="P143" i="35"/>
  <c r="P79" i="35"/>
  <c r="P15" i="35"/>
  <c r="P909" i="35"/>
  <c r="P818" i="35"/>
  <c r="P620" i="35"/>
  <c r="P637" i="35"/>
  <c r="P510" i="35"/>
  <c r="P382" i="35"/>
  <c r="P254" i="35"/>
  <c r="P463" i="35"/>
  <c r="P335" i="35"/>
  <c r="P190" i="35"/>
  <c r="P76" i="35"/>
  <c r="P12" i="35"/>
  <c r="P189" i="35"/>
  <c r="P125" i="35"/>
  <c r="P61" i="35"/>
  <c r="P974" i="35"/>
  <c r="P724" i="35"/>
  <c r="P591" i="35"/>
  <c r="P336" i="35"/>
  <c r="P417" i="35"/>
  <c r="P144" i="35"/>
  <c r="P237" i="35"/>
  <c r="P103" i="35"/>
  <c r="P572" i="35"/>
  <c r="P788" i="35"/>
  <c r="P623" i="35"/>
  <c r="P304" i="35"/>
  <c r="P385" i="35"/>
  <c r="P112" i="35"/>
  <c r="P215" i="35"/>
  <c r="P87" i="35"/>
  <c r="P786" i="35"/>
  <c r="P302" i="35"/>
  <c r="P110" i="35"/>
  <c r="P117" i="35"/>
  <c r="P765" i="35"/>
  <c r="P653" i="35"/>
  <c r="P398" i="35"/>
  <c r="P479" i="35"/>
  <c r="P206" i="35"/>
  <c r="P20" i="35"/>
  <c r="P133" i="35"/>
  <c r="P432" i="35"/>
  <c r="P604" i="35"/>
  <c r="P238" i="35"/>
  <c r="P68" i="35"/>
  <c r="P21" i="35"/>
  <c r="D180" i="35"/>
  <c r="P954" i="35"/>
  <c r="P890" i="35"/>
  <c r="P997" i="35"/>
  <c r="P869" i="35"/>
  <c r="P819" i="35"/>
  <c r="P787" i="35"/>
  <c r="P755" i="35"/>
  <c r="P723" i="35"/>
  <c r="P939" i="35"/>
  <c r="P953" i="35"/>
  <c r="P843" i="35"/>
  <c r="P808" i="35"/>
  <c r="P776" i="35"/>
  <c r="P744" i="35"/>
  <c r="P991" i="35"/>
  <c r="P863" i="35"/>
  <c r="P680" i="35"/>
  <c r="P648" i="35"/>
  <c r="P976" i="35"/>
  <c r="P944" i="35"/>
  <c r="P912" i="35"/>
  <c r="P880" i="35"/>
  <c r="P848" i="35"/>
  <c r="P925" i="35"/>
  <c r="P833" i="35"/>
  <c r="P801" i="35"/>
  <c r="P769" i="35"/>
  <c r="P737" i="35"/>
  <c r="P995" i="35"/>
  <c r="P867" i="35"/>
  <c r="P881" i="35"/>
  <c r="P822" i="35"/>
  <c r="P790" i="35"/>
  <c r="P758" i="35"/>
  <c r="P726" i="35"/>
  <c r="P919" i="35"/>
  <c r="R919" i="35" s="1"/>
  <c r="P694" i="35"/>
  <c r="P662" i="35"/>
  <c r="P966" i="35"/>
  <c r="P902" i="35"/>
  <c r="P838" i="35"/>
  <c r="P823" i="35"/>
  <c r="P759" i="35"/>
  <c r="P955" i="35"/>
  <c r="P851" i="35"/>
  <c r="P780" i="35"/>
  <c r="P716" i="35"/>
  <c r="P684" i="35"/>
  <c r="P634" i="35"/>
  <c r="P602" i="35"/>
  <c r="P570" i="35"/>
  <c r="P683" i="35"/>
  <c r="P651" i="35"/>
  <c r="P619" i="35"/>
  <c r="P587" i="35"/>
  <c r="P556" i="35"/>
  <c r="P524" i="35"/>
  <c r="P492" i="35"/>
  <c r="P460" i="35"/>
  <c r="P428" i="35"/>
  <c r="P396" i="35"/>
  <c r="P364" i="35"/>
  <c r="P332" i="35"/>
  <c r="P300" i="35"/>
  <c r="P268" i="35"/>
  <c r="P236" i="35"/>
  <c r="P541" i="35"/>
  <c r="P509" i="35"/>
  <c r="P477" i="35"/>
  <c r="P445" i="35"/>
  <c r="P413" i="35"/>
  <c r="P381" i="35"/>
  <c r="P349" i="35"/>
  <c r="P317" i="35"/>
  <c r="P285" i="35"/>
  <c r="P257" i="35"/>
  <c r="P204" i="35"/>
  <c r="P172" i="35"/>
  <c r="P140" i="35"/>
  <c r="P108" i="35"/>
  <c r="P980" i="35"/>
  <c r="P916" i="35"/>
  <c r="P852" i="35"/>
  <c r="P837" i="35"/>
  <c r="P773" i="35"/>
  <c r="P709" i="35"/>
  <c r="P897" i="35"/>
  <c r="P794" i="35"/>
  <c r="P730" i="35"/>
  <c r="P698" i="35"/>
  <c r="P640" i="35"/>
  <c r="P608" i="35"/>
  <c r="P576" i="35"/>
  <c r="P689" i="35"/>
  <c r="P657" i="35"/>
  <c r="P625" i="35"/>
  <c r="P593" i="35"/>
  <c r="P562" i="35"/>
  <c r="P530" i="35"/>
  <c r="P498" i="35"/>
  <c r="P466" i="35"/>
  <c r="P434" i="35"/>
  <c r="P402" i="35"/>
  <c r="P370" i="35"/>
  <c r="P338" i="35"/>
  <c r="P306" i="35"/>
  <c r="P274" i="35"/>
  <c r="P242" i="35"/>
  <c r="P547" i="35"/>
  <c r="P515" i="35"/>
  <c r="P483" i="35"/>
  <c r="P451" i="35"/>
  <c r="P419" i="35"/>
  <c r="P387" i="35"/>
  <c r="P355" i="35"/>
  <c r="P323" i="35"/>
  <c r="P291" i="35"/>
  <c r="P239" i="35"/>
  <c r="P210" i="35"/>
  <c r="P178" i="35"/>
  <c r="P146" i="35"/>
  <c r="P114" i="35"/>
  <c r="P958" i="35"/>
  <c r="P981" i="35"/>
  <c r="P751" i="35"/>
  <c r="R751" i="35" s="1"/>
  <c r="P836" i="35"/>
  <c r="P975" i="35"/>
  <c r="P630" i="35"/>
  <c r="P705" i="35"/>
  <c r="P647" i="35"/>
  <c r="R647" i="35" s="1"/>
  <c r="P583" i="35"/>
  <c r="P520" i="35"/>
  <c r="P456" i="35"/>
  <c r="P392" i="35"/>
  <c r="P328" i="35"/>
  <c r="P264" i="35"/>
  <c r="P537" i="35"/>
  <c r="P473" i="35"/>
  <c r="P409" i="35"/>
  <c r="P345" i="35"/>
  <c r="P281" i="35"/>
  <c r="P200" i="35"/>
  <c r="P136" i="35"/>
  <c r="P82" i="35"/>
  <c r="P50" i="35"/>
  <c r="P18" i="35"/>
  <c r="P227" i="35"/>
  <c r="P195" i="35"/>
  <c r="P163" i="35"/>
  <c r="P131" i="35"/>
  <c r="P99" i="35"/>
  <c r="P67" i="35"/>
  <c r="P35" i="35"/>
  <c r="P988" i="35"/>
  <c r="P860" i="35"/>
  <c r="P781" i="35"/>
  <c r="P929" i="35"/>
  <c r="P738" i="35"/>
  <c r="P644" i="35"/>
  <c r="P580" i="35"/>
  <c r="P661" i="35"/>
  <c r="P597" i="35"/>
  <c r="P534" i="35"/>
  <c r="P470" i="35"/>
  <c r="P406" i="35"/>
  <c r="P342" i="35"/>
  <c r="P278" i="35"/>
  <c r="P551" i="35"/>
  <c r="P487" i="35"/>
  <c r="P423" i="35"/>
  <c r="P359" i="35"/>
  <c r="P295" i="35"/>
  <c r="P214" i="35"/>
  <c r="P150" i="35"/>
  <c r="P88" i="35"/>
  <c r="P56" i="35"/>
  <c r="P24" i="35"/>
  <c r="P245" i="35"/>
  <c r="P201" i="35"/>
  <c r="P169" i="35"/>
  <c r="P137" i="35"/>
  <c r="P105" i="35"/>
  <c r="P73" i="35"/>
  <c r="P41" i="35"/>
  <c r="P9" i="35"/>
  <c r="P917" i="35"/>
  <c r="P820" i="35"/>
  <c r="P622" i="35"/>
  <c r="P639" i="35"/>
  <c r="P512" i="35"/>
  <c r="P384" i="35"/>
  <c r="P256" i="35"/>
  <c r="P465" i="35"/>
  <c r="P337" i="35"/>
  <c r="P192" i="35"/>
  <c r="P78" i="35"/>
  <c r="P14" i="35"/>
  <c r="P191" i="35"/>
  <c r="P127" i="35"/>
  <c r="P63" i="35"/>
  <c r="P1004" i="35"/>
  <c r="P797" i="35"/>
  <c r="P754" i="35"/>
  <c r="P588" i="35"/>
  <c r="P605" i="35"/>
  <c r="P478" i="35"/>
  <c r="P350" i="35"/>
  <c r="P559" i="35"/>
  <c r="P431" i="35"/>
  <c r="P303" i="35"/>
  <c r="P158" i="35"/>
  <c r="P60" i="35"/>
  <c r="P261" i="35"/>
  <c r="P173" i="35"/>
  <c r="P109" i="35"/>
  <c r="P45" i="35"/>
  <c r="P846" i="35"/>
  <c r="P638" i="35"/>
  <c r="P528" i="35"/>
  <c r="P272" i="35"/>
  <c r="P353" i="35"/>
  <c r="P86" i="35"/>
  <c r="P199" i="35"/>
  <c r="P71" i="35"/>
  <c r="P910" i="35"/>
  <c r="P692" i="35"/>
  <c r="P560" i="35"/>
  <c r="P240" i="35"/>
  <c r="P321" i="35"/>
  <c r="P70" i="35"/>
  <c r="P183" i="35"/>
  <c r="P55" i="35"/>
  <c r="R55" i="35" s="1"/>
  <c r="P685" i="35"/>
  <c r="P511" i="35"/>
  <c r="P36" i="35"/>
  <c r="P53" i="35"/>
  <c r="P865" i="35"/>
  <c r="P589" i="35"/>
  <c r="P334" i="35"/>
  <c r="P415" i="35"/>
  <c r="P142" i="35"/>
  <c r="P229" i="35"/>
  <c r="P101" i="35"/>
  <c r="P908" i="35"/>
  <c r="P621" i="35"/>
  <c r="P447" i="35"/>
  <c r="P213" i="35"/>
  <c r="P882" i="35"/>
  <c r="P849" i="35"/>
  <c r="P779" i="35"/>
  <c r="P715" i="35"/>
  <c r="P921" i="35"/>
  <c r="P800" i="35"/>
  <c r="P736" i="35"/>
  <c r="P708" i="35"/>
  <c r="P1000" i="35"/>
  <c r="P936" i="35"/>
  <c r="P872" i="35"/>
  <c r="P893" i="35"/>
  <c r="P793" i="35"/>
  <c r="P729" i="35"/>
  <c r="P977" i="35"/>
  <c r="P814" i="35"/>
  <c r="P750" i="35"/>
  <c r="P887" i="35"/>
  <c r="P654" i="35"/>
  <c r="P886" i="35"/>
  <c r="P807" i="35"/>
  <c r="R807" i="35" s="1"/>
  <c r="P891" i="35"/>
  <c r="P764" i="35"/>
  <c r="P668" i="35"/>
  <c r="P594" i="35"/>
  <c r="P675" i="35"/>
  <c r="P611" i="35"/>
  <c r="P548" i="35"/>
  <c r="P484" i="35"/>
  <c r="R484" i="35" s="1"/>
  <c r="P420" i="35"/>
  <c r="P356" i="35"/>
  <c r="P292" i="35"/>
  <c r="P565" i="35"/>
  <c r="P501" i="35"/>
  <c r="P437" i="35"/>
  <c r="P373" i="35"/>
  <c r="P309" i="35"/>
  <c r="P228" i="35"/>
  <c r="P164" i="35"/>
  <c r="P100" i="35"/>
  <c r="P900" i="35"/>
  <c r="P821" i="35"/>
  <c r="P947" i="35"/>
  <c r="P778" i="35"/>
  <c r="P682" i="35"/>
  <c r="R682" i="35" s="1"/>
  <c r="P600" i="35"/>
  <c r="P681" i="35"/>
  <c r="P617" i="35"/>
  <c r="P554" i="35"/>
  <c r="R554" i="35" s="1"/>
  <c r="P490" i="35"/>
  <c r="P426" i="35"/>
  <c r="P362" i="35"/>
  <c r="P298" i="35"/>
  <c r="R298" i="35" s="1"/>
  <c r="P234" i="35"/>
  <c r="P507" i="35"/>
  <c r="P443" i="35"/>
  <c r="P379" i="35"/>
  <c r="P315" i="35"/>
  <c r="P249" i="35"/>
  <c r="P170" i="35"/>
  <c r="P106" i="35"/>
  <c r="P857" i="35"/>
  <c r="P804" i="35"/>
  <c r="P614" i="35"/>
  <c r="P631" i="35"/>
  <c r="P504" i="35"/>
  <c r="P376" i="35"/>
  <c r="P248" i="35"/>
  <c r="P457" i="35"/>
  <c r="P329" i="35"/>
  <c r="P184" i="35"/>
  <c r="P74" i="35"/>
  <c r="P10" i="35"/>
  <c r="P187" i="35"/>
  <c r="P123" i="35"/>
  <c r="P59" i="35"/>
  <c r="P956" i="35"/>
  <c r="P749" i="35"/>
  <c r="P967" i="35"/>
  <c r="P702" i="35"/>
  <c r="P581" i="35"/>
  <c r="R581" i="35" s="1"/>
  <c r="P454" i="35"/>
  <c r="P326" i="35"/>
  <c r="P535" i="35"/>
  <c r="R535" i="35" s="1"/>
  <c r="P407" i="35"/>
  <c r="P279" i="35"/>
  <c r="P134" i="35"/>
  <c r="P48" i="35"/>
  <c r="P225" i="35"/>
  <c r="P161" i="35"/>
  <c r="P97" i="35"/>
  <c r="P33" i="35"/>
  <c r="P799" i="35"/>
  <c r="P590" i="35"/>
  <c r="P480" i="35"/>
  <c r="P561" i="35"/>
  <c r="P305" i="35"/>
  <c r="P62" i="35"/>
  <c r="P175" i="35"/>
  <c r="P47" i="35"/>
  <c r="P733" i="35"/>
  <c r="P704" i="35"/>
  <c r="P446" i="35"/>
  <c r="R446" i="35" s="1"/>
  <c r="P527" i="35"/>
  <c r="P271" i="35"/>
  <c r="R271" i="35" s="1"/>
  <c r="P44" i="35"/>
  <c r="P157" i="35"/>
  <c r="P29" i="35"/>
  <c r="P574" i="35"/>
  <c r="P545" i="35"/>
  <c r="P54" i="35"/>
  <c r="P39" i="35"/>
  <c r="P606" i="35"/>
  <c r="P513" i="35"/>
  <c r="P38" i="35"/>
  <c r="P23" i="35"/>
  <c r="P383" i="35"/>
  <c r="P972" i="35"/>
  <c r="P526" i="35"/>
  <c r="P351" i="35"/>
  <c r="P197" i="35"/>
  <c r="P979" i="35"/>
  <c r="P319" i="35"/>
  <c r="P986" i="35"/>
  <c r="P858" i="35"/>
  <c r="P835" i="35"/>
  <c r="P771" i="35"/>
  <c r="P1003" i="35"/>
  <c r="P889" i="35"/>
  <c r="P792" i="35"/>
  <c r="P728" i="35"/>
  <c r="P696" i="35"/>
  <c r="P992" i="35"/>
  <c r="P928" i="35"/>
  <c r="R928" i="35" s="1"/>
  <c r="P864" i="35"/>
  <c r="P861" i="35"/>
  <c r="P785" i="35"/>
  <c r="P721" i="35"/>
  <c r="P945" i="35"/>
  <c r="P806" i="35"/>
  <c r="P742" i="35"/>
  <c r="P706" i="35"/>
  <c r="P998" i="35"/>
  <c r="P870" i="35"/>
  <c r="P791" i="35"/>
  <c r="P969" i="35"/>
  <c r="P748" i="35"/>
  <c r="P652" i="35"/>
  <c r="P586" i="35"/>
  <c r="P667" i="35"/>
  <c r="P603" i="35"/>
  <c r="P540" i="35"/>
  <c r="P476" i="35"/>
  <c r="P412" i="35"/>
  <c r="P348" i="35"/>
  <c r="P284" i="35"/>
  <c r="P557" i="35"/>
  <c r="P493" i="35"/>
  <c r="P429" i="35"/>
  <c r="P365" i="35"/>
  <c r="P301" i="35"/>
  <c r="P220" i="35"/>
  <c r="P156" i="35"/>
  <c r="P92" i="35"/>
  <c r="P884" i="35"/>
  <c r="P805" i="35"/>
  <c r="P883" i="35"/>
  <c r="P762" i="35"/>
  <c r="P666" i="35"/>
  <c r="P592" i="35"/>
  <c r="P673" i="35"/>
  <c r="P609" i="35"/>
  <c r="P546" i="35"/>
  <c r="P482" i="35"/>
  <c r="P418" i="35"/>
  <c r="P354" i="35"/>
  <c r="P290" i="35"/>
  <c r="P563" i="35"/>
  <c r="P499" i="35"/>
  <c r="P435" i="35"/>
  <c r="P371" i="35"/>
  <c r="P307" i="35"/>
  <c r="P226" i="35"/>
  <c r="P162" i="35"/>
  <c r="P98" i="35"/>
  <c r="P815" i="35"/>
  <c r="P772" i="35"/>
  <c r="P598" i="35"/>
  <c r="P615" i="35"/>
  <c r="P488" i="35"/>
  <c r="P360" i="35"/>
  <c r="P232" i="35"/>
  <c r="P441" i="35"/>
  <c r="P313" i="35"/>
  <c r="P168" i="35"/>
  <c r="P66" i="35"/>
  <c r="P251" i="35"/>
  <c r="P179" i="35"/>
  <c r="P115" i="35"/>
  <c r="P51" i="35"/>
  <c r="P924" i="35"/>
  <c r="P717" i="35"/>
  <c r="P712" i="35"/>
  <c r="P693" i="35"/>
  <c r="P566" i="35"/>
  <c r="P438" i="35"/>
  <c r="P310" i="35"/>
  <c r="P519" i="35"/>
  <c r="P391" i="35"/>
  <c r="P255" i="35"/>
  <c r="P118" i="35"/>
  <c r="P40" i="35"/>
  <c r="P217" i="35"/>
  <c r="P153" i="35"/>
  <c r="P89" i="35"/>
  <c r="P25" i="35"/>
  <c r="P735" i="35"/>
  <c r="P707" i="35"/>
  <c r="P448" i="35"/>
  <c r="P529" i="35"/>
  <c r="P273" i="35"/>
  <c r="P46" i="35"/>
  <c r="P159" i="35"/>
  <c r="P31" i="35"/>
  <c r="P993" i="35"/>
  <c r="P669" i="35"/>
  <c r="R669" i="35" s="1"/>
  <c r="P414" i="35"/>
  <c r="P495" i="35"/>
  <c r="P222" i="35"/>
  <c r="P28" i="35"/>
  <c r="P141" i="35"/>
  <c r="P13" i="35"/>
  <c r="P655" i="35"/>
  <c r="P481" i="35"/>
  <c r="P22" i="35"/>
  <c r="P7" i="35"/>
  <c r="P687" i="35"/>
  <c r="P449" i="35"/>
  <c r="P6" i="35"/>
  <c r="P829" i="35"/>
  <c r="R829" i="35" s="1"/>
  <c r="P265" i="35"/>
  <c r="P844" i="35"/>
  <c r="P462" i="35"/>
  <c r="P287" i="35"/>
  <c r="P165" i="35"/>
  <c r="P690" i="35"/>
  <c r="P174" i="35"/>
  <c r="P946" i="35"/>
  <c r="P811" i="35"/>
  <c r="P907" i="35"/>
  <c r="P768" i="35"/>
  <c r="P672" i="35"/>
  <c r="P904" i="35"/>
  <c r="R904" i="35" s="1"/>
  <c r="P825" i="35"/>
  <c r="P963" i="35"/>
  <c r="P782" i="35"/>
  <c r="P686" i="35"/>
  <c r="P949" i="35"/>
  <c r="P828" i="35"/>
  <c r="P626" i="35"/>
  <c r="P643" i="35"/>
  <c r="P516" i="35"/>
  <c r="P388" i="35"/>
  <c r="P260" i="35"/>
  <c r="P469" i="35"/>
  <c r="R469" i="35" s="1"/>
  <c r="P341" i="35"/>
  <c r="P196" i="35"/>
  <c r="P964" i="35"/>
  <c r="P757" i="35"/>
  <c r="P999" i="35"/>
  <c r="P568" i="35"/>
  <c r="P585" i="35"/>
  <c r="P458" i="35"/>
  <c r="P330" i="35"/>
  <c r="P539" i="35"/>
  <c r="P411" i="35"/>
  <c r="P283" i="35"/>
  <c r="P138" i="35"/>
  <c r="P719" i="35"/>
  <c r="R719" i="35" s="1"/>
  <c r="P695" i="35"/>
  <c r="P440" i="35"/>
  <c r="R440" i="35" s="1"/>
  <c r="P521" i="35"/>
  <c r="P263" i="35"/>
  <c r="P42" i="35"/>
  <c r="P155" i="35"/>
  <c r="P27" i="35"/>
  <c r="R27" i="35" s="1"/>
  <c r="P834" i="35"/>
  <c r="P645" i="35"/>
  <c r="P390" i="35"/>
  <c r="R390" i="35" s="1"/>
  <c r="P471" i="35"/>
  <c r="P198" i="35"/>
  <c r="P16" i="35"/>
  <c r="P129" i="35"/>
  <c r="P1006" i="35"/>
  <c r="R1006" i="35" s="1"/>
  <c r="P607" i="35"/>
  <c r="P433" i="35"/>
  <c r="P235" i="35"/>
  <c r="P940" i="35"/>
  <c r="P573" i="35"/>
  <c r="P399" i="35"/>
  <c r="P221" i="35"/>
  <c r="R221" i="35" s="1"/>
  <c r="P767" i="35"/>
  <c r="P289" i="35"/>
  <c r="P831" i="35"/>
  <c r="P231" i="35"/>
  <c r="P558" i="35"/>
  <c r="P722" i="35"/>
  <c r="P84" i="35"/>
  <c r="P494" i="35"/>
  <c r="P922" i="35"/>
  <c r="P803" i="35"/>
  <c r="P875" i="35"/>
  <c r="P760" i="35"/>
  <c r="P664" i="35"/>
  <c r="P896" i="35"/>
  <c r="P817" i="35"/>
  <c r="P931" i="35"/>
  <c r="P774" i="35"/>
  <c r="P678" i="35"/>
  <c r="P885" i="35"/>
  <c r="P812" i="35"/>
  <c r="P618" i="35"/>
  <c r="P635" i="35"/>
  <c r="P508" i="35"/>
  <c r="P380" i="35"/>
  <c r="P252" i="35"/>
  <c r="P461" i="35"/>
  <c r="P333" i="35"/>
  <c r="P188" i="35"/>
  <c r="P948" i="35"/>
  <c r="P741" i="35"/>
  <c r="P935" i="35"/>
  <c r="P710" i="35"/>
  <c r="P577" i="35"/>
  <c r="P450" i="35"/>
  <c r="P322" i="35"/>
  <c r="P531" i="35"/>
  <c r="P403" i="35"/>
  <c r="P275" i="35"/>
  <c r="P130" i="35"/>
  <c r="P923" i="35"/>
  <c r="P679" i="35"/>
  <c r="P424" i="35"/>
  <c r="P505" i="35"/>
  <c r="P241" i="35"/>
  <c r="P34" i="35"/>
  <c r="P147" i="35"/>
  <c r="P19" i="35"/>
  <c r="P802" i="35"/>
  <c r="P629" i="35"/>
  <c r="P374" i="35"/>
  <c r="P455" i="35"/>
  <c r="P182" i="35"/>
  <c r="P8" i="35"/>
  <c r="P121" i="35"/>
  <c r="P942" i="35"/>
  <c r="P575" i="35"/>
  <c r="P401" i="35"/>
  <c r="P223" i="35"/>
  <c r="P876" i="35"/>
  <c r="P542" i="35"/>
  <c r="P367" i="35"/>
  <c r="P205" i="35"/>
  <c r="P873" i="35"/>
  <c r="P208" i="35"/>
  <c r="P987" i="35"/>
  <c r="P176" i="35"/>
  <c r="P430" i="35"/>
  <c r="P636" i="35"/>
  <c r="R636" i="35" s="1"/>
  <c r="P52" i="35"/>
  <c r="P366" i="35"/>
  <c r="P739" i="35"/>
  <c r="P927" i="35"/>
  <c r="P989" i="35"/>
  <c r="P839" i="35"/>
  <c r="P934" i="35"/>
  <c r="P879" i="35"/>
  <c r="P571" i="35"/>
  <c r="P316" i="35"/>
  <c r="P397" i="35"/>
  <c r="P124" i="35"/>
  <c r="P826" i="35"/>
  <c r="R826" i="35" s="1"/>
  <c r="P641" i="35"/>
  <c r="P386" i="35"/>
  <c r="P467" i="35"/>
  <c r="P194" i="35"/>
  <c r="P676" i="35"/>
  <c r="P296" i="35"/>
  <c r="P104" i="35"/>
  <c r="P83" i="35"/>
  <c r="P612" i="35"/>
  <c r="P246" i="35"/>
  <c r="P72" i="35"/>
  <c r="P57" i="35"/>
  <c r="P320" i="35"/>
  <c r="P95" i="35"/>
  <c r="R95" i="35" s="1"/>
  <c r="P286" i="35"/>
  <c r="P77" i="35"/>
  <c r="P135" i="35"/>
  <c r="P119" i="35"/>
  <c r="P543" i="35"/>
  <c r="P85" i="35"/>
  <c r="P933" i="35"/>
  <c r="P824" i="35"/>
  <c r="P960" i="35"/>
  <c r="P753" i="35"/>
  <c r="P983" i="35"/>
  <c r="P727" i="35"/>
  <c r="P699" i="35"/>
  <c r="P444" i="35"/>
  <c r="P525" i="35"/>
  <c r="P269" i="35"/>
  <c r="P624" i="35"/>
  <c r="P514" i="35"/>
  <c r="P258" i="35"/>
  <c r="P339" i="35"/>
  <c r="P894" i="35"/>
  <c r="P552" i="35"/>
  <c r="P377" i="35"/>
  <c r="P211" i="35"/>
  <c r="P853" i="35"/>
  <c r="P502" i="35"/>
  <c r="P327" i="35"/>
  <c r="P911" i="35"/>
  <c r="P128" i="35"/>
  <c r="P658" i="35"/>
  <c r="R658" i="35" s="1"/>
  <c r="P400" i="35"/>
  <c r="P181" i="35"/>
  <c r="P747" i="35"/>
  <c r="P959" i="35"/>
  <c r="P840" i="35"/>
  <c r="P950" i="35"/>
  <c r="R950" i="35" s="1"/>
  <c r="P943" i="35"/>
  <c r="R943" i="35" s="1"/>
  <c r="P579" i="35"/>
  <c r="P324" i="35"/>
  <c r="P405" i="35"/>
  <c r="P132" i="35"/>
  <c r="P847" i="35"/>
  <c r="P649" i="35"/>
  <c r="P394" i="35"/>
  <c r="P475" i="35"/>
  <c r="R475" i="35" s="1"/>
  <c r="P701" i="35"/>
  <c r="P312" i="35"/>
  <c r="P120" i="35"/>
  <c r="P628" i="35"/>
  <c r="P80" i="35"/>
  <c r="P352" i="35"/>
  <c r="P318" i="35"/>
  <c r="P167" i="35"/>
  <c r="P270" i="35"/>
  <c r="P965" i="35"/>
  <c r="P832" i="35"/>
  <c r="P968" i="35"/>
  <c r="P761" i="35"/>
  <c r="P718" i="35"/>
  <c r="P743" i="35"/>
  <c r="P714" i="35"/>
  <c r="P452" i="35"/>
  <c r="R452" i="35" s="1"/>
  <c r="P533" i="35"/>
  <c r="P277" i="35"/>
  <c r="P1005" i="35"/>
  <c r="P632" i="35"/>
  <c r="P522" i="35"/>
  <c r="P266" i="35"/>
  <c r="P347" i="35"/>
  <c r="P926" i="35"/>
  <c r="P567" i="35"/>
  <c r="P393" i="35"/>
  <c r="P219" i="35"/>
  <c r="P973" i="35"/>
  <c r="P518" i="35"/>
  <c r="P343" i="35"/>
  <c r="P193" i="35"/>
  <c r="P756" i="35"/>
  <c r="P160" i="35"/>
  <c r="P903" i="35"/>
  <c r="P126" i="35"/>
  <c r="P464" i="35"/>
  <c r="P496" i="35"/>
  <c r="P259" i="35"/>
  <c r="R259" i="35" s="1"/>
  <c r="P69" i="35"/>
  <c r="P941" i="35"/>
  <c r="P185" i="35"/>
  <c r="P94" i="35"/>
  <c r="R94" i="35" s="1"/>
  <c r="P368" i="35"/>
  <c r="P37" i="35"/>
  <c r="P855" i="35"/>
  <c r="R855" i="35" s="1"/>
  <c r="P202" i="35"/>
  <c r="P91" i="35"/>
  <c r="P262" i="35"/>
  <c r="P65" i="35"/>
  <c r="P111" i="35"/>
  <c r="P93" i="35"/>
  <c r="P151" i="35"/>
  <c r="P149" i="35"/>
  <c r="R149" i="35" s="1"/>
  <c r="J177" i="35"/>
  <c r="L179" i="35"/>
  <c r="N177" i="35"/>
  <c r="Q400" i="35"/>
  <c r="Q689" i="35"/>
  <c r="Q755" i="35"/>
  <c r="Q819" i="35"/>
  <c r="Q883" i="35"/>
  <c r="Q947" i="35"/>
  <c r="Q681" i="35"/>
  <c r="Q617" i="35"/>
  <c r="Q553" i="35"/>
  <c r="Q441" i="35"/>
  <c r="Q416" i="35"/>
  <c r="Q447" i="35"/>
  <c r="Q644" i="35"/>
  <c r="Q580" i="35"/>
  <c r="Q516" i="35"/>
  <c r="Q145" i="35"/>
  <c r="Q120" i="35"/>
  <c r="Q667" i="35"/>
  <c r="Q603" i="35"/>
  <c r="Q539" i="35"/>
  <c r="Q329" i="35"/>
  <c r="Q711" i="35"/>
  <c r="Q775" i="35"/>
  <c r="Q839" i="35"/>
  <c r="Q903" i="35"/>
  <c r="Q967" i="35"/>
  <c r="Q661" i="35"/>
  <c r="Q597" i="35"/>
  <c r="Q533" i="35"/>
  <c r="Q281" i="35"/>
  <c r="Q256" i="35"/>
  <c r="Q688" i="35"/>
  <c r="Q624" i="35"/>
  <c r="Q560" i="35"/>
  <c r="Q495" i="35"/>
  <c r="Q472" i="35"/>
  <c r="Q475" i="35"/>
  <c r="Q647" i="35"/>
  <c r="Q583" i="35"/>
  <c r="Q519" i="35"/>
  <c r="Q137" i="35"/>
  <c r="Q731" i="35"/>
  <c r="Q795" i="35"/>
  <c r="Q859" i="35"/>
  <c r="Q923" i="35"/>
  <c r="Q987" i="35"/>
  <c r="Q641" i="35"/>
  <c r="Q577" i="35"/>
  <c r="Q513" i="35"/>
  <c r="Q121" i="35"/>
  <c r="Q96" i="35"/>
  <c r="Q668" i="35"/>
  <c r="Q604" i="35"/>
  <c r="Q540" i="35"/>
  <c r="Q337" i="35"/>
  <c r="Q312" i="35"/>
  <c r="Q395" i="35"/>
  <c r="Q627" i="35"/>
  <c r="Q563" i="35"/>
  <c r="Q499" i="35"/>
  <c r="Q691" i="35"/>
  <c r="Q946" i="35"/>
  <c r="Q882" i="35"/>
  <c r="Q818" i="35"/>
  <c r="Q754" i="35"/>
  <c r="Q1005" i="35"/>
  <c r="Q941" i="35"/>
  <c r="Q877" i="35"/>
  <c r="Q813" i="35"/>
  <c r="Q749" i="35"/>
  <c r="Q1000" i="35"/>
  <c r="Q936" i="35"/>
  <c r="Q872" i="35"/>
  <c r="Q808" i="35"/>
  <c r="Q744" i="35"/>
  <c r="Q54" i="35"/>
  <c r="Q310" i="35"/>
  <c r="Q148" i="35"/>
  <c r="Q173" i="35"/>
  <c r="Q99" i="35"/>
  <c r="Q355" i="35"/>
  <c r="Q218" i="35"/>
  <c r="Q474" i="35"/>
  <c r="Q476" i="35"/>
  <c r="Q7" i="35"/>
  <c r="Q263" i="35"/>
  <c r="Q707" i="35"/>
  <c r="Q771" i="35"/>
  <c r="Q835" i="35"/>
  <c r="Q899" i="35"/>
  <c r="Q963" i="35"/>
  <c r="Q665" i="35"/>
  <c r="Q601" i="35"/>
  <c r="Q537" i="35"/>
  <c r="Q313" i="35"/>
  <c r="Q288" i="35"/>
  <c r="Q692" i="35"/>
  <c r="Q628" i="35"/>
  <c r="S627" i="35" s="1"/>
  <c r="Q564" i="35"/>
  <c r="S563" i="35" s="1"/>
  <c r="Q500" i="35"/>
  <c r="S499" i="35" s="1"/>
  <c r="Q21" i="35"/>
  <c r="Q491" i="35"/>
  <c r="Q651" i="35"/>
  <c r="Q587" i="35"/>
  <c r="Q523" i="35"/>
  <c r="Q169" i="35"/>
  <c r="Q727" i="35"/>
  <c r="Q791" i="35"/>
  <c r="Q855" i="35"/>
  <c r="Q919" i="35"/>
  <c r="Q983" i="35"/>
  <c r="Q645" i="35"/>
  <c r="Q581" i="35"/>
  <c r="Q517" i="35"/>
  <c r="Q153" i="35"/>
  <c r="Q128" i="35"/>
  <c r="Q672" i="35"/>
  <c r="Q608" i="35"/>
  <c r="Q544" i="35"/>
  <c r="Q369" i="35"/>
  <c r="Q344" i="35"/>
  <c r="Q411" i="35"/>
  <c r="Q631" i="35"/>
  <c r="Q567" i="35"/>
  <c r="Q503" i="35"/>
  <c r="Q464" i="35"/>
  <c r="Q747" i="35"/>
  <c r="Q811" i="35"/>
  <c r="Q875" i="35"/>
  <c r="Q939" i="35"/>
  <c r="Q1003" i="35"/>
  <c r="Q625" i="35"/>
  <c r="Q561" i="35"/>
  <c r="Q497" i="35"/>
  <c r="Q480" i="35"/>
  <c r="Q479" i="35"/>
  <c r="Q652" i="35"/>
  <c r="Q588" i="35"/>
  <c r="Q524" i="35"/>
  <c r="Q209" i="35"/>
  <c r="Q184" i="35"/>
  <c r="Q675" i="35"/>
  <c r="Q611" i="35"/>
  <c r="Q547" i="35"/>
  <c r="Q393" i="35"/>
  <c r="Q994" i="35"/>
  <c r="Q930" i="35"/>
  <c r="Q866" i="35"/>
  <c r="Q802" i="35"/>
  <c r="Q738" i="35"/>
  <c r="Q989" i="35"/>
  <c r="Q925" i="35"/>
  <c r="Q861" i="35"/>
  <c r="Q797" i="35"/>
  <c r="Q733" i="35"/>
  <c r="Q984" i="35"/>
  <c r="Q920" i="35"/>
  <c r="Q856" i="35"/>
  <c r="Q792" i="35"/>
  <c r="Q728" i="35"/>
  <c r="Q118" i="35"/>
  <c r="Q374" i="35"/>
  <c r="Q276" i="35"/>
  <c r="Q301" i="35"/>
  <c r="Q163" i="35"/>
  <c r="Q26" i="35"/>
  <c r="Q282" i="35"/>
  <c r="Q92" i="35"/>
  <c r="Q117" i="35"/>
  <c r="Q71" i="35"/>
  <c r="Q327" i="35"/>
  <c r="Q723" i="35"/>
  <c r="Q851" i="35"/>
  <c r="Q979" i="35"/>
  <c r="Q585" i="35"/>
  <c r="Q185" i="35"/>
  <c r="Q676" i="35"/>
  <c r="Q548" i="35"/>
  <c r="Q376" i="35"/>
  <c r="Q635" i="35"/>
  <c r="Q507" i="35"/>
  <c r="Q743" i="35"/>
  <c r="Q871" i="35"/>
  <c r="Q999" i="35"/>
  <c r="Q565" i="35"/>
  <c r="Q29" i="35"/>
  <c r="Q656" i="35"/>
  <c r="Q528" i="35"/>
  <c r="Q216" i="35"/>
  <c r="Q615" i="35"/>
  <c r="Q425" i="35"/>
  <c r="Q763" i="35"/>
  <c r="Q891" i="35"/>
  <c r="Q673" i="35"/>
  <c r="Q545" i="35"/>
  <c r="Q352" i="35"/>
  <c r="Q636" i="35"/>
  <c r="Q508" i="35"/>
  <c r="Q56" i="35"/>
  <c r="Q595" i="35"/>
  <c r="Q265" i="35"/>
  <c r="Q914" i="35"/>
  <c r="Q786" i="35"/>
  <c r="Q973" i="35"/>
  <c r="Q845" i="35"/>
  <c r="Q717" i="35"/>
  <c r="Q904" i="35"/>
  <c r="Q776" i="35"/>
  <c r="Q182" i="35"/>
  <c r="Q404" i="35"/>
  <c r="Q227" i="35"/>
  <c r="Q346" i="35"/>
  <c r="Q245" i="35"/>
  <c r="Q14" i="35"/>
  <c r="Q270" i="35"/>
  <c r="Q68" i="35"/>
  <c r="Q93" i="35"/>
  <c r="Q59" i="35"/>
  <c r="Q315" i="35"/>
  <c r="Q194" i="35"/>
  <c r="Q450" i="35"/>
  <c r="Q428" i="35"/>
  <c r="Q453" i="35"/>
  <c r="Q239" i="35"/>
  <c r="Q8" i="35"/>
  <c r="Q37" i="35"/>
  <c r="Q502" i="35"/>
  <c r="Q566" i="35"/>
  <c r="Q630" i="35"/>
  <c r="Q391" i="35"/>
  <c r="Q304" i="35"/>
  <c r="Q1006" i="35"/>
  <c r="Q942" i="35"/>
  <c r="Q878" i="35"/>
  <c r="Q814" i="35"/>
  <c r="Q750" i="35"/>
  <c r="Q1001" i="35"/>
  <c r="Q937" i="35"/>
  <c r="Q873" i="35"/>
  <c r="Q809" i="35"/>
  <c r="Q745" i="35"/>
  <c r="Q996" i="35"/>
  <c r="Q932" i="35"/>
  <c r="Q868" i="35"/>
  <c r="Q804" i="35"/>
  <c r="Q740" i="35"/>
  <c r="Q70" i="35"/>
  <c r="Q326" i="35"/>
  <c r="Q180" i="35"/>
  <c r="Q205" i="35"/>
  <c r="Q115" i="35"/>
  <c r="Q371" i="35"/>
  <c r="Q234" i="35"/>
  <c r="Q490" i="35"/>
  <c r="Q17" i="35"/>
  <c r="Q23" i="35"/>
  <c r="Q279" i="35"/>
  <c r="Q158" i="35"/>
  <c r="Q414" i="35"/>
  <c r="Q356" i="35"/>
  <c r="Q381" i="35"/>
  <c r="Q203" i="35"/>
  <c r="Q82" i="35"/>
  <c r="Q338" i="35"/>
  <c r="Q204" i="35"/>
  <c r="Q229" i="35"/>
  <c r="Q127" i="35"/>
  <c r="Q383" i="35"/>
  <c r="Q296" i="35"/>
  <c r="Q321" i="35"/>
  <c r="Q538" i="35"/>
  <c r="Q602" i="35"/>
  <c r="Q666" i="35"/>
  <c r="Q80" i="35"/>
  <c r="Q986" i="35"/>
  <c r="Q922" i="35"/>
  <c r="Q858" i="35"/>
  <c r="Q794" i="35"/>
  <c r="Q730" i="35"/>
  <c r="Q981" i="35"/>
  <c r="Q917" i="35"/>
  <c r="Q853" i="35"/>
  <c r="Q789" i="35"/>
  <c r="Q725" i="35"/>
  <c r="Q976" i="35"/>
  <c r="Q912" i="35"/>
  <c r="Q848" i="35"/>
  <c r="Q784" i="35"/>
  <c r="Q720" i="35"/>
  <c r="Q150" i="35"/>
  <c r="Q406" i="35"/>
  <c r="Q340" i="35"/>
  <c r="Q365" i="35"/>
  <c r="Q195" i="35"/>
  <c r="Q58" i="35"/>
  <c r="Q314" i="35"/>
  <c r="Q156" i="35"/>
  <c r="Q739" i="35"/>
  <c r="Q867" i="35"/>
  <c r="Q995" i="35"/>
  <c r="Q569" i="35"/>
  <c r="Q57" i="35"/>
  <c r="Q660" i="35"/>
  <c r="Q532" i="35"/>
  <c r="Q248" i="35"/>
  <c r="Q619" i="35"/>
  <c r="Q457" i="35"/>
  <c r="Q759" i="35"/>
  <c r="Q887" i="35"/>
  <c r="Q677" i="35"/>
  <c r="Q549" i="35"/>
  <c r="Q384" i="35"/>
  <c r="S383" i="35" s="1"/>
  <c r="Q640" i="35"/>
  <c r="Q512" i="35"/>
  <c r="Q88" i="35"/>
  <c r="Q599" i="35"/>
  <c r="Q297" i="35"/>
  <c r="S296" i="35" s="1"/>
  <c r="Q779" i="35"/>
  <c r="Q907" i="35"/>
  <c r="Q657" i="35"/>
  <c r="Q529" i="35"/>
  <c r="Q224" i="35"/>
  <c r="Q620" i="35"/>
  <c r="Q465" i="35"/>
  <c r="Q459" i="35"/>
  <c r="Q579" i="35"/>
  <c r="Q105" i="35"/>
  <c r="Q898" i="35"/>
  <c r="Q770" i="35"/>
  <c r="Q957" i="35"/>
  <c r="Q829" i="35"/>
  <c r="Q701" i="35"/>
  <c r="Q888" i="35"/>
  <c r="S887" i="35" s="1"/>
  <c r="Q760" i="35"/>
  <c r="Q246" i="35"/>
  <c r="Q41" i="35"/>
  <c r="Q291" i="35"/>
  <c r="Q410" i="35"/>
  <c r="Q373" i="35"/>
  <c r="Q78" i="35"/>
  <c r="Q334" i="35"/>
  <c r="Q196" i="35"/>
  <c r="S195" i="35" s="1"/>
  <c r="Q221" i="35"/>
  <c r="Q123" i="35"/>
  <c r="Q379" i="35"/>
  <c r="Q258" i="35"/>
  <c r="Q44" i="35"/>
  <c r="Q69" i="35"/>
  <c r="Q47" i="35"/>
  <c r="Q303" i="35"/>
  <c r="Q136" i="35"/>
  <c r="Q161" i="35"/>
  <c r="Q518" i="35"/>
  <c r="Q582" i="35"/>
  <c r="Q646" i="35"/>
  <c r="Q455" i="35"/>
  <c r="Q432" i="35"/>
  <c r="Q990" i="35"/>
  <c r="Q926" i="35"/>
  <c r="Q862" i="35"/>
  <c r="Q798" i="35"/>
  <c r="Q734" i="35"/>
  <c r="Q985" i="35"/>
  <c r="Q921" i="35"/>
  <c r="Q857" i="35"/>
  <c r="Q793" i="35"/>
  <c r="Q729" i="35"/>
  <c r="Q980" i="35"/>
  <c r="Q916" i="35"/>
  <c r="Q852" i="35"/>
  <c r="Q788" i="35"/>
  <c r="Q724" i="35"/>
  <c r="S723" i="35" s="1"/>
  <c r="Q134" i="35"/>
  <c r="Q390" i="35"/>
  <c r="Q308" i="35"/>
  <c r="Q333" i="35"/>
  <c r="Q179" i="35"/>
  <c r="Q42" i="35"/>
  <c r="Q298" i="35"/>
  <c r="Q124" i="35"/>
  <c r="Q149" i="35"/>
  <c r="Q87" i="35"/>
  <c r="Q343" i="35"/>
  <c r="Q222" i="35"/>
  <c r="Q478" i="35"/>
  <c r="Q484" i="35"/>
  <c r="Q11" i="35"/>
  <c r="Q267" i="35"/>
  <c r="Q146" i="35"/>
  <c r="Q402" i="35"/>
  <c r="Q332" i="35"/>
  <c r="Q357" i="35"/>
  <c r="S356" i="35" s="1"/>
  <c r="Q191" i="35"/>
  <c r="Q451" i="35"/>
  <c r="Q424" i="35"/>
  <c r="Q449" i="35"/>
  <c r="Q554" i="35"/>
  <c r="Q618" i="35"/>
  <c r="Q682" i="35"/>
  <c r="S681" i="35" s="1"/>
  <c r="Q208" i="35"/>
  <c r="Q970" i="35"/>
  <c r="Q906" i="35"/>
  <c r="Q842" i="35"/>
  <c r="Q778" i="35"/>
  <c r="Q714" i="35"/>
  <c r="Q965" i="35"/>
  <c r="Q901" i="35"/>
  <c r="Q837" i="35"/>
  <c r="Q773" i="35"/>
  <c r="Q709" i="35"/>
  <c r="Q960" i="35"/>
  <c r="Q896" i="35"/>
  <c r="Q832" i="35"/>
  <c r="Q768" i="35"/>
  <c r="Q704" i="35"/>
  <c r="Q214" i="35"/>
  <c r="Q470" i="35"/>
  <c r="Q468" i="35"/>
  <c r="Q493" i="35"/>
  <c r="Q259" i="35"/>
  <c r="Q122" i="35"/>
  <c r="Q378" i="35"/>
  <c r="Q284" i="35"/>
  <c r="Q309" i="35"/>
  <c r="Q167" i="35"/>
  <c r="Q46" i="35"/>
  <c r="Q302" i="35"/>
  <c r="Q132" i="35"/>
  <c r="Q157" i="35"/>
  <c r="Q91" i="35"/>
  <c r="Q347" i="35"/>
  <c r="Q226" i="35"/>
  <c r="Q482" i="35"/>
  <c r="Q492" i="35"/>
  <c r="Q15" i="35"/>
  <c r="Q271" i="35"/>
  <c r="Q72" i="35"/>
  <c r="Q97" i="35"/>
  <c r="Q510" i="35"/>
  <c r="Q574" i="35"/>
  <c r="Q638" i="35"/>
  <c r="Q423" i="35"/>
  <c r="Q998" i="35"/>
  <c r="Q934" i="35"/>
  <c r="Q870" i="35"/>
  <c r="Q806" i="35"/>
  <c r="Q742" i="35"/>
  <c r="Q993" i="35"/>
  <c r="Q929" i="35"/>
  <c r="Q865" i="35"/>
  <c r="Q801" i="35"/>
  <c r="Q737" i="35"/>
  <c r="Q988" i="35"/>
  <c r="Q924" i="35"/>
  <c r="Q860" i="35"/>
  <c r="Q796" i="35"/>
  <c r="Q732" i="35"/>
  <c r="Q102" i="35"/>
  <c r="Q358" i="35"/>
  <c r="Q244" i="35"/>
  <c r="Q269" i="35"/>
  <c r="Q147" i="35"/>
  <c r="Q10" i="35"/>
  <c r="Q266" i="35"/>
  <c r="Q60" i="35"/>
  <c r="Q85" i="35"/>
  <c r="Q55" i="35"/>
  <c r="Q787" i="35"/>
  <c r="Q649" i="35"/>
  <c r="Q160" i="35"/>
  <c r="Q401" i="35"/>
  <c r="Q571" i="35"/>
  <c r="Q807" i="35"/>
  <c r="Q629" i="35"/>
  <c r="Q496" i="35"/>
  <c r="S495" i="35" s="1"/>
  <c r="Q241" i="35"/>
  <c r="Q551" i="35"/>
  <c r="Q827" i="35"/>
  <c r="Q609" i="35"/>
  <c r="Q415" i="35"/>
  <c r="Q81" i="35"/>
  <c r="Q531" i="35"/>
  <c r="Q850" i="35"/>
  <c r="Q909" i="35"/>
  <c r="Q968" i="35"/>
  <c r="Q712" i="35"/>
  <c r="S711" i="35" s="1"/>
  <c r="Q429" i="35"/>
  <c r="Q220" i="35"/>
  <c r="Q142" i="35"/>
  <c r="Q324" i="35"/>
  <c r="Q187" i="35"/>
  <c r="Q322" i="35"/>
  <c r="Q197" i="35"/>
  <c r="Q367" i="35"/>
  <c r="Q289" i="35"/>
  <c r="Q598" i="35"/>
  <c r="S597" i="35" s="1"/>
  <c r="Q48" i="35"/>
  <c r="Q974" i="35"/>
  <c r="Q846" i="35"/>
  <c r="Q718" i="35"/>
  <c r="Q905" i="35"/>
  <c r="Q777" i="35"/>
  <c r="Q964" i="35"/>
  <c r="Q836" i="35"/>
  <c r="Q708" i="35"/>
  <c r="Q454" i="35"/>
  <c r="Q461" i="35"/>
  <c r="Q106" i="35"/>
  <c r="Q252" i="35"/>
  <c r="Q151" i="35"/>
  <c r="Q286" i="35"/>
  <c r="Q125" i="35"/>
  <c r="Q331" i="35"/>
  <c r="Q466" i="35"/>
  <c r="Q485" i="35"/>
  <c r="Q40" i="35"/>
  <c r="Q506" i="35"/>
  <c r="Q634" i="35"/>
  <c r="Q336" i="35"/>
  <c r="Q890" i="35"/>
  <c r="Q762" i="35"/>
  <c r="Q949" i="35"/>
  <c r="Q821" i="35"/>
  <c r="Q693" i="35"/>
  <c r="Q880" i="35"/>
  <c r="Q752" i="35"/>
  <c r="Q278" i="35"/>
  <c r="Q109" i="35"/>
  <c r="Q323" i="35"/>
  <c r="Q442" i="35"/>
  <c r="S441" i="35" s="1"/>
  <c r="Q181" i="35"/>
  <c r="Q231" i="35"/>
  <c r="Q174" i="35"/>
  <c r="Q494" i="35"/>
  <c r="Q285" i="35"/>
  <c r="S284" i="35" s="1"/>
  <c r="Q219" i="35"/>
  <c r="Q162" i="35"/>
  <c r="Q108" i="35"/>
  <c r="Q261" i="35"/>
  <c r="Q207" i="35"/>
  <c r="Q200" i="35"/>
  <c r="Q353" i="35"/>
  <c r="Q558" i="35"/>
  <c r="Q654" i="35"/>
  <c r="Q112" i="35"/>
  <c r="Q950" i="35"/>
  <c r="S949" i="35" s="1"/>
  <c r="Q854" i="35"/>
  <c r="Q774" i="35"/>
  <c r="Q694" i="35"/>
  <c r="Q913" i="35"/>
  <c r="S912" i="35" s="1"/>
  <c r="Q833" i="35"/>
  <c r="Q753" i="35"/>
  <c r="Q972" i="35"/>
  <c r="Q892" i="35"/>
  <c r="Q812" i="35"/>
  <c r="Q716" i="35"/>
  <c r="Q230" i="35"/>
  <c r="Q116" i="35"/>
  <c r="Q397" i="35"/>
  <c r="Q275" i="35"/>
  <c r="Q202" i="35"/>
  <c r="Q188" i="35"/>
  <c r="Q341" i="35"/>
  <c r="Q247" i="35"/>
  <c r="Q126" i="35"/>
  <c r="Q382" i="35"/>
  <c r="Q292" i="35"/>
  <c r="Q317" i="35"/>
  <c r="Q171" i="35"/>
  <c r="Q50" i="35"/>
  <c r="Q306" i="35"/>
  <c r="Q140" i="35"/>
  <c r="Q165" i="35"/>
  <c r="Q95" i="35"/>
  <c r="Q351" i="35"/>
  <c r="Q232" i="35"/>
  <c r="S231" i="35" s="1"/>
  <c r="Q257" i="35"/>
  <c r="S256" i="35" s="1"/>
  <c r="Q530" i="35"/>
  <c r="Q594" i="35"/>
  <c r="Q658" i="35"/>
  <c r="Q16" i="35"/>
  <c r="Q719" i="35"/>
  <c r="Q783" i="35"/>
  <c r="Q847" i="35"/>
  <c r="Q911" i="35"/>
  <c r="Q975" i="35"/>
  <c r="S974" i="35" s="1"/>
  <c r="Q653" i="35"/>
  <c r="Q589" i="35"/>
  <c r="Q525" i="35"/>
  <c r="Q217" i="35"/>
  <c r="Q192" i="35"/>
  <c r="Q680" i="35"/>
  <c r="Q616" i="35"/>
  <c r="Q552" i="35"/>
  <c r="Q433" i="35"/>
  <c r="Q408" i="35"/>
  <c r="Q443" i="35"/>
  <c r="Q639" i="35"/>
  <c r="Q575" i="35"/>
  <c r="Q511" i="35"/>
  <c r="Q45" i="35"/>
  <c r="Q803" i="35"/>
  <c r="Q633" i="35"/>
  <c r="Q32" i="35"/>
  <c r="Q273" i="35"/>
  <c r="Q555" i="35"/>
  <c r="Q823" i="35"/>
  <c r="Q613" i="35"/>
  <c r="Q431" i="35"/>
  <c r="Q113" i="35"/>
  <c r="Q535" i="35"/>
  <c r="Q843" i="35"/>
  <c r="Q593" i="35"/>
  <c r="Q684" i="35"/>
  <c r="Q440" i="35"/>
  <c r="Q515" i="35"/>
  <c r="Q834" i="35"/>
  <c r="Q893" i="35"/>
  <c r="S892" i="35" s="1"/>
  <c r="Q952" i="35"/>
  <c r="Q696" i="35"/>
  <c r="Q35" i="35"/>
  <c r="Q348" i="35"/>
  <c r="Q206" i="35"/>
  <c r="Q452" i="35"/>
  <c r="Q251" i="35"/>
  <c r="Q386" i="35"/>
  <c r="Q325" i="35"/>
  <c r="Q435" i="35"/>
  <c r="Q417" i="35"/>
  <c r="Q614" i="35"/>
  <c r="Q176" i="35"/>
  <c r="Q958" i="35"/>
  <c r="Q830" i="35"/>
  <c r="Q702" i="35"/>
  <c r="Q889" i="35"/>
  <c r="Q761" i="35"/>
  <c r="Q948" i="35"/>
  <c r="Q820" i="35"/>
  <c r="S819" i="35" s="1"/>
  <c r="Q6" i="35"/>
  <c r="Q52" i="35"/>
  <c r="Q51" i="35"/>
  <c r="Q170" i="35"/>
  <c r="Q380" i="35"/>
  <c r="Q215" i="35"/>
  <c r="Q350" i="35"/>
  <c r="Q253" i="35"/>
  <c r="Q18" i="35"/>
  <c r="Q76" i="35"/>
  <c r="Q63" i="35"/>
  <c r="Q168" i="35"/>
  <c r="Q522" i="35"/>
  <c r="Q650" i="35"/>
  <c r="Q1002" i="35"/>
  <c r="S1001" i="35" s="1"/>
  <c r="Q874" i="35"/>
  <c r="Q746" i="35"/>
  <c r="Q933" i="35"/>
  <c r="Q805" i="35"/>
  <c r="Q992" i="35"/>
  <c r="Q864" i="35"/>
  <c r="Q736" i="35"/>
  <c r="Q342" i="35"/>
  <c r="Q237" i="35"/>
  <c r="Q387" i="35"/>
  <c r="Q28" i="35"/>
  <c r="Q437" i="35"/>
  <c r="Q295" i="35"/>
  <c r="Q238" i="35"/>
  <c r="Q260" i="35"/>
  <c r="Q413" i="35"/>
  <c r="Q283" i="35"/>
  <c r="Q290" i="35"/>
  <c r="S289" i="35" s="1"/>
  <c r="Q236" i="35"/>
  <c r="Q389" i="35"/>
  <c r="Q335" i="35"/>
  <c r="Q328" i="35"/>
  <c r="Q481" i="35"/>
  <c r="Q590" i="35"/>
  <c r="Q670" i="35"/>
  <c r="Q240" i="35"/>
  <c r="Q918" i="35"/>
  <c r="Q838" i="35"/>
  <c r="Q758" i="35"/>
  <c r="Q977" i="35"/>
  <c r="Q897" i="35"/>
  <c r="Q817" i="35"/>
  <c r="Q721" i="35"/>
  <c r="Q956" i="35"/>
  <c r="Q876" i="35"/>
  <c r="Q780" i="35"/>
  <c r="Q700" i="35"/>
  <c r="Q294" i="35"/>
  <c r="Q372" i="35"/>
  <c r="S371" i="35" s="1"/>
  <c r="Q19" i="35"/>
  <c r="Q339" i="35"/>
  <c r="Q330" i="35"/>
  <c r="Q316" i="35"/>
  <c r="Q469" i="35"/>
  <c r="Q311" i="35"/>
  <c r="Q190" i="35"/>
  <c r="Q446" i="35"/>
  <c r="Q420" i="35"/>
  <c r="Q445" i="35"/>
  <c r="Q235" i="35"/>
  <c r="Q114" i="35"/>
  <c r="Q370" i="35"/>
  <c r="Q268" i="35"/>
  <c r="Q293" i="35"/>
  <c r="Q159" i="35"/>
  <c r="Q419" i="35"/>
  <c r="Q360" i="35"/>
  <c r="Q385" i="35"/>
  <c r="Q546" i="35"/>
  <c r="Q610" i="35"/>
  <c r="Q674" i="35"/>
  <c r="Q144" i="35"/>
  <c r="Q735" i="35"/>
  <c r="Q799" i="35"/>
  <c r="Q863" i="35"/>
  <c r="Q927" i="35"/>
  <c r="Q991" i="35"/>
  <c r="Q637" i="35"/>
  <c r="Q573" i="35"/>
  <c r="Q509" i="35"/>
  <c r="Q89" i="35"/>
  <c r="Q64" i="35"/>
  <c r="Q664" i="35"/>
  <c r="Q600" i="35"/>
  <c r="Q536" i="35"/>
  <c r="Q305" i="35"/>
  <c r="Q280" i="35"/>
  <c r="Q687" i="35"/>
  <c r="Q623" i="35"/>
  <c r="Q559" i="35"/>
  <c r="Q489" i="35"/>
  <c r="Q368" i="35"/>
  <c r="G180" i="35"/>
  <c r="Q915" i="35"/>
  <c r="Q612" i="35"/>
  <c r="Q13" i="35"/>
  <c r="Q501" i="35"/>
  <c r="S500" i="35" s="1"/>
  <c r="Q679" i="35"/>
  <c r="Q955" i="35"/>
  <c r="Q572" i="35"/>
  <c r="Q978" i="35"/>
  <c r="Q781" i="35"/>
  <c r="S780" i="35" s="1"/>
  <c r="Q438" i="35"/>
  <c r="Q135" i="35"/>
  <c r="Q349" i="35"/>
  <c r="Q172" i="35"/>
  <c r="Q264" i="35"/>
  <c r="S263" i="35" s="1"/>
  <c r="Q662" i="35"/>
  <c r="Q910" i="35"/>
  <c r="S909" i="35" s="1"/>
  <c r="Q969" i="35"/>
  <c r="Q713" i="35"/>
  <c r="Q772" i="35"/>
  <c r="Q436" i="35"/>
  <c r="S435" i="35" s="1"/>
  <c r="Q362" i="35"/>
  <c r="Q30" i="35"/>
  <c r="Q75" i="35"/>
  <c r="Q460" i="35"/>
  <c r="Q65" i="35"/>
  <c r="Q407" i="35"/>
  <c r="Q826" i="35"/>
  <c r="Q885" i="35"/>
  <c r="Q944" i="35"/>
  <c r="Q22" i="35"/>
  <c r="Q67" i="35"/>
  <c r="Q412" i="35"/>
  <c r="Q359" i="35"/>
  <c r="Q388" i="35"/>
  <c r="Q34" i="35"/>
  <c r="Q364" i="35"/>
  <c r="Q403" i="35"/>
  <c r="Q526" i="35"/>
  <c r="Q686" i="35"/>
  <c r="Q902" i="35"/>
  <c r="Q726" i="35"/>
  <c r="Q881" i="35"/>
  <c r="Q705" i="35"/>
  <c r="Q844" i="35"/>
  <c r="S843" i="35" s="1"/>
  <c r="Q38" i="35"/>
  <c r="Q9" i="35"/>
  <c r="Q74" i="35"/>
  <c r="Q444" i="35"/>
  <c r="Q375" i="35"/>
  <c r="Q36" i="35"/>
  <c r="Q43" i="35"/>
  <c r="Q178" i="35"/>
  <c r="Q396" i="35"/>
  <c r="Q223" i="35"/>
  <c r="Q488" i="35"/>
  <c r="Q562" i="35"/>
  <c r="Q690" i="35"/>
  <c r="Q751" i="35"/>
  <c r="S750" i="35" s="1"/>
  <c r="Q879" i="35"/>
  <c r="Q685" i="35"/>
  <c r="Q557" i="35"/>
  <c r="Q448" i="35"/>
  <c r="S447" i="35" s="1"/>
  <c r="Q648" i="35"/>
  <c r="Q520" i="35"/>
  <c r="S519" i="35" s="1"/>
  <c r="Q152" i="35"/>
  <c r="Q607" i="35"/>
  <c r="Q361" i="35"/>
  <c r="Q931" i="35"/>
  <c r="Q596" i="35"/>
  <c r="Q695" i="35"/>
  <c r="Q409" i="35"/>
  <c r="Q663" i="35"/>
  <c r="Q971" i="35"/>
  <c r="S970" i="35" s="1"/>
  <c r="Q556" i="35"/>
  <c r="Q962" i="35"/>
  <c r="Q765" i="35"/>
  <c r="Q20" i="35"/>
  <c r="S19" i="35" s="1"/>
  <c r="Q199" i="35"/>
  <c r="Q477" i="35"/>
  <c r="S476" i="35" s="1"/>
  <c r="Q300" i="35"/>
  <c r="Q392" i="35"/>
  <c r="Q678" i="35"/>
  <c r="Q894" i="35"/>
  <c r="Q953" i="35"/>
  <c r="Q697" i="35"/>
  <c r="Q756" i="35"/>
  <c r="Q77" i="35"/>
  <c r="Q426" i="35"/>
  <c r="Q94" i="35"/>
  <c r="S93" i="35" s="1"/>
  <c r="Q139" i="35"/>
  <c r="Q101" i="35"/>
  <c r="Q193" i="35"/>
  <c r="Q471" i="35"/>
  <c r="Q810" i="35"/>
  <c r="Q869" i="35"/>
  <c r="Q928" i="35"/>
  <c r="Q86" i="35"/>
  <c r="Q131" i="35"/>
  <c r="Q49" i="35"/>
  <c r="Q110" i="35"/>
  <c r="Q25" i="35"/>
  <c r="Q98" i="35"/>
  <c r="S97" i="35" s="1"/>
  <c r="Q133" i="35"/>
  <c r="Q467" i="35"/>
  <c r="Q542" i="35"/>
  <c r="Q487" i="35"/>
  <c r="Q886" i="35"/>
  <c r="Q710" i="35"/>
  <c r="Q849" i="35"/>
  <c r="Q1004" i="35"/>
  <c r="Q828" i="35"/>
  <c r="Q166" i="35"/>
  <c r="Q141" i="35"/>
  <c r="Q138" i="35"/>
  <c r="Q213" i="35"/>
  <c r="Q62" i="35"/>
  <c r="Q164" i="35"/>
  <c r="Q107" i="35"/>
  <c r="Q242" i="35"/>
  <c r="Q33" i="35"/>
  <c r="Q287" i="35"/>
  <c r="Q129" i="35"/>
  <c r="Q578" i="35"/>
  <c r="Q439" i="35"/>
  <c r="Q767" i="35"/>
  <c r="Q895" i="35"/>
  <c r="Q669" i="35"/>
  <c r="S668" i="35" s="1"/>
  <c r="Q541" i="35"/>
  <c r="S540" i="35" s="1"/>
  <c r="Q320" i="35"/>
  <c r="Q632" i="35"/>
  <c r="Q504" i="35"/>
  <c r="Q24" i="35"/>
  <c r="Q591" i="35"/>
  <c r="Q233" i="35"/>
  <c r="Q521" i="35"/>
  <c r="Q935" i="35"/>
  <c r="S934" i="35" s="1"/>
  <c r="Q699" i="35"/>
  <c r="Q659" i="35"/>
  <c r="Q840" i="35"/>
  <c r="Q398" i="35"/>
  <c r="Q111" i="35"/>
  <c r="Q73" i="35"/>
  <c r="Q841" i="35"/>
  <c r="Q198" i="35"/>
  <c r="Q277" i="35"/>
  <c r="Q210" i="35"/>
  <c r="Q570" i="35"/>
  <c r="Q698" i="35"/>
  <c r="Q816" i="35"/>
  <c r="Q186" i="35"/>
  <c r="Q366" i="35"/>
  <c r="Q354" i="35"/>
  <c r="Q456" i="35"/>
  <c r="Q982" i="35"/>
  <c r="Q961" i="35"/>
  <c r="Q940" i="35"/>
  <c r="Q422" i="35"/>
  <c r="Q394" i="35"/>
  <c r="Q254" i="35"/>
  <c r="Q299" i="35"/>
  <c r="Q421" i="35"/>
  <c r="Q498" i="35"/>
  <c r="S497" i="35" s="1"/>
  <c r="Q272" i="35"/>
  <c r="Q943" i="35"/>
  <c r="Q473" i="35"/>
  <c r="S472" i="35" s="1"/>
  <c r="Q584" i="35"/>
  <c r="S583" i="35" s="1"/>
  <c r="Q671" i="35"/>
  <c r="Q505" i="35"/>
  <c r="Q951" i="35"/>
  <c r="Q715" i="35"/>
  <c r="Q643" i="35"/>
  <c r="Q824" i="35"/>
  <c r="Q462" i="35"/>
  <c r="Q175" i="35"/>
  <c r="Q201" i="35"/>
  <c r="Q825" i="35"/>
  <c r="Q262" i="35"/>
  <c r="Q405" i="35"/>
  <c r="Q274" i="35"/>
  <c r="Q586" i="35"/>
  <c r="Q997" i="35"/>
  <c r="Q800" i="35"/>
  <c r="Q250" i="35"/>
  <c r="Q430" i="35"/>
  <c r="Q418" i="35"/>
  <c r="Q225" i="35"/>
  <c r="S224" i="35" s="1"/>
  <c r="Q966" i="35"/>
  <c r="Q945" i="35"/>
  <c r="Q908" i="35"/>
  <c r="Q486" i="35"/>
  <c r="Q458" i="35"/>
  <c r="Q318" i="35"/>
  <c r="S317" i="35" s="1"/>
  <c r="Q363" i="35"/>
  <c r="Q31" i="35"/>
  <c r="Q514" i="35"/>
  <c r="Q703" i="35"/>
  <c r="Q959" i="35"/>
  <c r="Q345" i="35"/>
  <c r="Q568" i="35"/>
  <c r="S567" i="35" s="1"/>
  <c r="Q655" i="35"/>
  <c r="S654" i="35" s="1"/>
  <c r="Q427" i="35"/>
  <c r="Q377" i="35"/>
  <c r="Q90" i="35"/>
  <c r="Q534" i="35"/>
  <c r="Q900" i="35"/>
  <c r="Q100" i="35"/>
  <c r="Q954" i="35"/>
  <c r="Q84" i="35"/>
  <c r="Q27" i="35"/>
  <c r="Q606" i="35"/>
  <c r="Q785" i="35"/>
  <c r="Q83" i="35"/>
  <c r="Q61" i="35"/>
  <c r="Q483" i="35"/>
  <c r="Q815" i="35"/>
  <c r="Q463" i="35"/>
  <c r="Q543" i="35"/>
  <c r="S542" i="35" s="1"/>
  <c r="Q683" i="35"/>
  <c r="Q249" i="35"/>
  <c r="Q154" i="35"/>
  <c r="Q550" i="35"/>
  <c r="Q884" i="35"/>
  <c r="S883" i="35" s="1"/>
  <c r="Q228" i="35"/>
  <c r="Q938" i="35"/>
  <c r="Q212" i="35"/>
  <c r="Q155" i="35"/>
  <c r="Q622" i="35"/>
  <c r="Q769" i="35"/>
  <c r="Q211" i="35"/>
  <c r="Q189" i="35"/>
  <c r="Q104" i="35"/>
  <c r="Q831" i="35"/>
  <c r="Q399" i="35"/>
  <c r="Q527" i="35"/>
  <c r="Q592" i="35"/>
  <c r="Q66" i="35"/>
  <c r="Q243" i="35"/>
  <c r="Q757" i="35"/>
  <c r="S756" i="35" s="1"/>
  <c r="Q79" i="35"/>
  <c r="Q764" i="35"/>
  <c r="S763" i="35" s="1"/>
  <c r="Q434" i="35"/>
  <c r="Q621" i="35"/>
  <c r="Q782" i="35"/>
  <c r="Q255" i="35"/>
  <c r="Q39" i="35"/>
  <c r="S38" i="35" s="1"/>
  <c r="Q822" i="35"/>
  <c r="Q119" i="35"/>
  <c r="Q626" i="35"/>
  <c r="S625" i="35" s="1"/>
  <c r="Q177" i="35"/>
  <c r="Q706" i="35"/>
  <c r="Q319" i="35"/>
  <c r="Q103" i="35"/>
  <c r="Q790" i="35"/>
  <c r="Q183" i="35"/>
  <c r="Q642" i="35"/>
  <c r="S641" i="35" s="1"/>
  <c r="Q53" i="35"/>
  <c r="S52" i="35" s="1"/>
  <c r="Q576" i="35"/>
  <c r="Q130" i="35"/>
  <c r="S129" i="35" s="1"/>
  <c r="Q307" i="35"/>
  <c r="S306" i="35" s="1"/>
  <c r="Q741" i="35"/>
  <c r="Q143" i="35"/>
  <c r="Q748" i="35"/>
  <c r="S747" i="35" s="1"/>
  <c r="Q12" i="35"/>
  <c r="Q605" i="35"/>
  <c r="S604" i="35" s="1"/>
  <c r="Q722" i="35"/>
  <c r="Q766" i="35"/>
  <c r="R112" i="35" l="1"/>
  <c r="R929" i="35"/>
  <c r="R256" i="35"/>
  <c r="R74" i="35"/>
  <c r="R48" i="35"/>
  <c r="R979" i="35"/>
  <c r="R861" i="35"/>
  <c r="R785" i="35"/>
  <c r="R284" i="35"/>
  <c r="R156" i="35"/>
  <c r="R592" i="35"/>
  <c r="R435" i="35"/>
  <c r="R371" i="35"/>
  <c r="R441" i="35"/>
  <c r="R313" i="35"/>
  <c r="R179" i="35"/>
  <c r="R924" i="35"/>
  <c r="R529" i="35"/>
  <c r="R165" i="35"/>
  <c r="R138" i="35"/>
  <c r="R645" i="35"/>
  <c r="R803" i="35"/>
  <c r="R333" i="35"/>
  <c r="R188" i="35"/>
  <c r="R948" i="35"/>
  <c r="R531" i="35"/>
  <c r="R505" i="35"/>
  <c r="R241" i="35"/>
  <c r="R34" i="35"/>
  <c r="R8" i="35"/>
  <c r="R876" i="35"/>
  <c r="R316" i="35"/>
  <c r="R246" i="35"/>
  <c r="R543" i="35"/>
  <c r="R128" i="35"/>
  <c r="R718" i="35"/>
  <c r="R522" i="35"/>
  <c r="R266" i="35"/>
  <c r="R202" i="35"/>
  <c r="S738" i="35"/>
  <c r="S301" i="35"/>
  <c r="S491" i="35"/>
  <c r="S859" i="35"/>
  <c r="S54" i="35"/>
  <c r="S628" i="35"/>
  <c r="S124" i="35"/>
  <c r="S169" i="35"/>
  <c r="S17" i="35"/>
  <c r="S259" i="35"/>
  <c r="S327" i="35"/>
  <c r="S896" i="35"/>
  <c r="S267" i="35"/>
  <c r="S673" i="35"/>
  <c r="S926" i="35"/>
  <c r="S677" i="35"/>
  <c r="S425" i="35"/>
  <c r="S868" i="35"/>
  <c r="S163" i="35"/>
  <c r="S32" i="35"/>
  <c r="S128" i="35"/>
  <c r="S590" i="35"/>
  <c r="S209" i="35"/>
  <c r="S960" i="35"/>
  <c r="S404" i="35"/>
  <c r="R849" i="35"/>
  <c r="R467" i="35"/>
  <c r="R235" i="35"/>
  <c r="S106" i="35"/>
  <c r="S352" i="35"/>
  <c r="R292" i="35"/>
  <c r="R649" i="35"/>
  <c r="R983" i="35"/>
  <c r="R223" i="35"/>
  <c r="R374" i="35"/>
  <c r="R424" i="35"/>
  <c r="R174" i="35"/>
  <c r="R867" i="35"/>
  <c r="R989" i="35"/>
  <c r="R987" i="35"/>
  <c r="R577" i="35"/>
  <c r="R252" i="35"/>
  <c r="R774" i="35"/>
  <c r="R132" i="35"/>
  <c r="R208" i="35"/>
  <c r="R757" i="35"/>
  <c r="R858" i="35"/>
  <c r="R733" i="35"/>
  <c r="R817" i="35"/>
  <c r="R598" i="35"/>
  <c r="R362" i="35"/>
  <c r="R548" i="35"/>
  <c r="R461" i="35"/>
  <c r="S185" i="35"/>
  <c r="S809" i="35"/>
  <c r="S839" i="35"/>
  <c r="S771" i="35"/>
  <c r="S981" i="35"/>
  <c r="S712" i="35"/>
  <c r="S575" i="35"/>
  <c r="S455" i="35"/>
  <c r="S725" i="35"/>
  <c r="S304" i="35"/>
  <c r="S636" i="35"/>
  <c r="S369" i="35"/>
  <c r="S804" i="35"/>
  <c r="S239" i="35"/>
  <c r="S288" i="35"/>
  <c r="S99" i="35"/>
  <c r="S577" i="35"/>
  <c r="S555" i="35"/>
  <c r="S82" i="35"/>
  <c r="S533" i="35"/>
  <c r="S585" i="35"/>
  <c r="S23" i="35"/>
  <c r="R343" i="35"/>
  <c r="R743" i="35"/>
  <c r="R339" i="35"/>
  <c r="R386" i="35"/>
  <c r="R885" i="35"/>
  <c r="R695" i="35"/>
  <c r="R354" i="35"/>
  <c r="R762" i="35"/>
  <c r="R540" i="35"/>
  <c r="R527" i="35"/>
  <c r="R975" i="35"/>
  <c r="R151" i="35"/>
  <c r="R80" i="35"/>
  <c r="R514" i="35"/>
  <c r="R420" i="35"/>
  <c r="R960" i="35"/>
  <c r="R124" i="35"/>
  <c r="R147" i="35"/>
  <c r="R664" i="35"/>
  <c r="R969" i="35"/>
  <c r="R879" i="35"/>
  <c r="R686" i="35"/>
  <c r="S526" i="35"/>
  <c r="S30" i="35"/>
  <c r="S222" i="35"/>
  <c r="S862" i="35"/>
  <c r="S338" i="35"/>
  <c r="S617" i="35"/>
  <c r="R217" i="35"/>
  <c r="R407" i="35"/>
  <c r="R106" i="35"/>
  <c r="R981" i="35"/>
  <c r="S549" i="35"/>
  <c r="S907" i="35"/>
  <c r="S848" i="35"/>
  <c r="S595" i="35"/>
  <c r="S173" i="35"/>
  <c r="S145" i="35"/>
  <c r="R397" i="35"/>
  <c r="R739" i="35"/>
  <c r="R130" i="35"/>
  <c r="R626" i="35"/>
  <c r="R696" i="35"/>
  <c r="S109" i="35"/>
  <c r="S214" i="35"/>
  <c r="S657" i="35"/>
  <c r="S68" i="35"/>
  <c r="R567" i="35"/>
  <c r="R525" i="35"/>
  <c r="R673" i="35"/>
  <c r="R779" i="35"/>
  <c r="R511" i="35"/>
  <c r="R236" i="35"/>
  <c r="R1001" i="35"/>
  <c r="S704" i="35"/>
  <c r="S292" i="35"/>
  <c r="S811" i="35"/>
  <c r="S544" i="35"/>
  <c r="R444" i="35"/>
  <c r="R618" i="35"/>
  <c r="R481" i="35"/>
  <c r="R490" i="35"/>
  <c r="R887" i="35"/>
  <c r="R936" i="35"/>
  <c r="R465" i="35"/>
  <c r="R724" i="35"/>
  <c r="R69" i="35"/>
  <c r="R594" i="35"/>
  <c r="R794" i="35"/>
  <c r="R433" i="35"/>
  <c r="R897" i="35"/>
  <c r="S176" i="35"/>
  <c r="S362" i="35"/>
  <c r="S417" i="35"/>
  <c r="S420" i="35"/>
  <c r="S286" i="35"/>
  <c r="S64" i="35"/>
  <c r="S968" i="35"/>
  <c r="S47" i="35"/>
  <c r="S7" i="35"/>
  <c r="S691" i="35"/>
  <c r="R934" i="35"/>
  <c r="R100" i="35"/>
  <c r="S29" i="35"/>
  <c r="S150" i="35"/>
  <c r="R853" i="35"/>
  <c r="R624" i="35"/>
  <c r="R923" i="35"/>
  <c r="R380" i="35"/>
  <c r="R687" i="35"/>
  <c r="R793" i="35"/>
  <c r="R345" i="35"/>
  <c r="R683" i="35"/>
  <c r="R905" i="35"/>
  <c r="S188" i="35"/>
  <c r="S939" i="35"/>
  <c r="S142" i="35"/>
  <c r="S182" i="35"/>
  <c r="S60" i="35"/>
  <c r="S470" i="35"/>
  <c r="S395" i="35"/>
  <c r="S171" i="35"/>
  <c r="S798" i="35"/>
  <c r="S553" i="35"/>
  <c r="R277" i="35"/>
  <c r="R287" i="35"/>
  <c r="R715" i="35"/>
  <c r="R754" i="35"/>
  <c r="S376" i="35"/>
  <c r="S631" i="35"/>
  <c r="R655" i="35"/>
  <c r="R10" i="35"/>
  <c r="S276" i="35"/>
  <c r="R394" i="35"/>
  <c r="R25" i="35"/>
  <c r="R870" i="35"/>
  <c r="S261" i="35"/>
  <c r="S824" i="35"/>
  <c r="R840" i="35"/>
  <c r="R612" i="35"/>
  <c r="R568" i="35"/>
  <c r="S227" i="35"/>
  <c r="S814" i="35"/>
  <c r="S457" i="35"/>
  <c r="S840" i="35"/>
  <c r="S661" i="35"/>
  <c r="S963" i="35"/>
  <c r="R464" i="35"/>
  <c r="R679" i="35"/>
  <c r="R438" i="35"/>
  <c r="R488" i="35"/>
  <c r="R704" i="35"/>
  <c r="R729" i="35"/>
  <c r="S433" i="35"/>
  <c r="S1003" i="35"/>
  <c r="S755" i="35"/>
  <c r="R368" i="35"/>
  <c r="R931" i="35"/>
  <c r="S789" i="35"/>
  <c r="S461" i="35"/>
  <c r="S63" i="35"/>
  <c r="S416" i="35"/>
  <c r="S524" i="35"/>
  <c r="S156" i="35"/>
  <c r="R393" i="35"/>
  <c r="R873" i="35"/>
  <c r="R609" i="35"/>
  <c r="R47" i="35"/>
  <c r="S11" i="35"/>
  <c r="S153" i="35"/>
  <c r="S930" i="35"/>
  <c r="R324" i="35"/>
  <c r="R121" i="35"/>
  <c r="R499" i="35"/>
  <c r="R211" i="35"/>
  <c r="R296" i="35"/>
  <c r="R322" i="35"/>
  <c r="R508" i="35"/>
  <c r="R16" i="35"/>
  <c r="R42" i="35"/>
  <c r="R782" i="35"/>
  <c r="R31" i="35"/>
  <c r="R232" i="35"/>
  <c r="R29" i="35"/>
  <c r="R702" i="35"/>
  <c r="R170" i="35"/>
  <c r="S740" i="35"/>
  <c r="S102" i="35"/>
  <c r="S768" i="35"/>
  <c r="S937" i="35"/>
  <c r="S411" i="35"/>
  <c r="R496" i="35"/>
  <c r="R676" i="35"/>
  <c r="R641" i="35"/>
  <c r="R205" i="35"/>
  <c r="R275" i="35"/>
  <c r="R450" i="35"/>
  <c r="R722" i="35"/>
  <c r="R607" i="35"/>
  <c r="R462" i="35"/>
  <c r="R712" i="35"/>
  <c r="R426" i="35"/>
  <c r="R356" i="35"/>
  <c r="R977" i="35"/>
  <c r="R797" i="35"/>
  <c r="R973" i="35"/>
  <c r="R579" i="35"/>
  <c r="R502" i="35"/>
  <c r="R552" i="35"/>
  <c r="R77" i="35"/>
  <c r="R57" i="35"/>
  <c r="R194" i="35"/>
  <c r="R571" i="35"/>
  <c r="R629" i="35"/>
  <c r="R403" i="35"/>
  <c r="R471" i="35"/>
  <c r="R844" i="35"/>
  <c r="R153" i="35"/>
  <c r="R600" i="35"/>
  <c r="S344" i="35"/>
  <c r="S393" i="35"/>
  <c r="S137" i="35"/>
  <c r="S21" i="35"/>
  <c r="S310" i="35"/>
  <c r="R126" i="35"/>
  <c r="R714" i="35"/>
  <c r="R894" i="35"/>
  <c r="R699" i="35"/>
  <c r="R72" i="35"/>
  <c r="R710" i="35"/>
  <c r="R812" i="35"/>
  <c r="R458" i="35"/>
  <c r="R993" i="35"/>
  <c r="R615" i="35"/>
  <c r="R956" i="35"/>
  <c r="R900" i="35"/>
  <c r="S942" i="35"/>
  <c r="S561" i="35"/>
  <c r="S875" i="35"/>
  <c r="R185" i="35"/>
  <c r="R533" i="35"/>
  <c r="R965" i="35"/>
  <c r="R327" i="35"/>
  <c r="R377" i="35"/>
  <c r="R135" i="35"/>
  <c r="R176" i="35"/>
  <c r="R896" i="35"/>
  <c r="R388" i="35"/>
  <c r="R768" i="35"/>
  <c r="R89" i="35"/>
  <c r="R310" i="35"/>
  <c r="R115" i="35"/>
  <c r="R360" i="35"/>
  <c r="R249" i="35"/>
  <c r="S118" i="35"/>
  <c r="S248" i="35"/>
  <c r="S513" i="35"/>
  <c r="S365" i="35"/>
  <c r="S569" i="35"/>
  <c r="S503" i="35"/>
  <c r="S329" i="35"/>
  <c r="R632" i="35"/>
  <c r="R847" i="35"/>
  <c r="R753" i="35"/>
  <c r="R401" i="35"/>
  <c r="R330" i="35"/>
  <c r="R516" i="35"/>
  <c r="R690" i="35"/>
  <c r="R815" i="35"/>
  <c r="R307" i="35"/>
  <c r="R563" i="35"/>
  <c r="R279" i="35"/>
  <c r="R865" i="35"/>
  <c r="R198" i="35"/>
  <c r="R229" i="35"/>
  <c r="R917" i="35"/>
  <c r="R701" i="35"/>
  <c r="R482" i="35"/>
  <c r="R412" i="35"/>
  <c r="R730" i="35"/>
  <c r="R937" i="35"/>
  <c r="R91" i="35"/>
  <c r="R182" i="35"/>
  <c r="R643" i="35"/>
  <c r="R273" i="35"/>
  <c r="R586" i="35"/>
  <c r="P51" i="37"/>
  <c r="P177" i="37" s="1"/>
  <c r="L181" i="35"/>
  <c r="L182" i="35" s="1"/>
  <c r="X7" i="35" s="1"/>
  <c r="R519" i="35"/>
  <c r="R66" i="35"/>
  <c r="R263" i="35"/>
  <c r="R603" i="35"/>
  <c r="R270" i="35"/>
  <c r="R52" i="35"/>
  <c r="R558" i="35"/>
  <c r="S26" i="35"/>
  <c r="S899" i="35"/>
  <c r="S996" i="35"/>
  <c r="S391" i="35"/>
  <c r="S689" i="35"/>
  <c r="S374" i="35"/>
  <c r="S37" i="35"/>
  <c r="S914" i="35"/>
  <c r="S947" i="35"/>
  <c r="R575" i="35"/>
  <c r="R301" i="35"/>
  <c r="R476" i="35"/>
  <c r="R111" i="35"/>
  <c r="R832" i="35"/>
  <c r="R405" i="35"/>
  <c r="R911" i="35"/>
  <c r="R430" i="35"/>
  <c r="R455" i="35"/>
  <c r="R19" i="35"/>
  <c r="R693" i="35"/>
  <c r="R652" i="35"/>
  <c r="S123" i="35"/>
  <c r="S78" i="35"/>
  <c r="S784" i="35"/>
  <c r="S965" i="35"/>
  <c r="S271" i="35"/>
  <c r="S241" i="35"/>
  <c r="S132" i="35"/>
  <c r="S647" i="35"/>
  <c r="S878" i="35"/>
  <c r="S571" i="35"/>
  <c r="S599" i="35"/>
  <c r="S508" i="35"/>
  <c r="S384" i="35"/>
  <c r="S340" i="35"/>
  <c r="R352" i="35"/>
  <c r="R320" i="35"/>
  <c r="R40" i="35"/>
  <c r="R583" i="35"/>
  <c r="R414" i="35"/>
  <c r="R168" i="35"/>
  <c r="R764" i="35"/>
  <c r="R736" i="35"/>
  <c r="R473" i="35"/>
  <c r="R999" i="35"/>
  <c r="R907" i="35"/>
  <c r="R255" i="35"/>
  <c r="R821" i="35"/>
  <c r="R14" i="35"/>
  <c r="N180" i="37"/>
  <c r="N177" i="37"/>
  <c r="I178" i="35"/>
  <c r="P3" i="35" s="1"/>
  <c r="K51" i="37"/>
  <c r="R539" i="37"/>
  <c r="R126" i="37"/>
  <c r="R204" i="37"/>
  <c r="R296" i="37"/>
  <c r="R42" i="37"/>
  <c r="R171" i="37"/>
  <c r="R100" i="37"/>
  <c r="R448" i="37"/>
  <c r="R303" i="37"/>
  <c r="R282" i="37"/>
  <c r="R434" i="37"/>
  <c r="R101" i="37"/>
  <c r="R177" i="37"/>
  <c r="R474" i="37"/>
  <c r="R495" i="37"/>
  <c r="R78" i="37"/>
  <c r="R124" i="37"/>
  <c r="R22" i="37"/>
  <c r="R762" i="37"/>
  <c r="R731" i="37"/>
  <c r="R523" i="37"/>
  <c r="R664" i="37"/>
  <c r="R679" i="37"/>
  <c r="R722" i="37"/>
  <c r="R477" i="37"/>
  <c r="R254" i="37"/>
  <c r="R321" i="37"/>
  <c r="R572" i="37"/>
  <c r="R206" i="37"/>
  <c r="R392" i="37"/>
  <c r="R325" i="37"/>
  <c r="R521" i="37"/>
  <c r="R585" i="37"/>
  <c r="R151" i="37"/>
  <c r="R316" i="37"/>
  <c r="R249" i="37"/>
  <c r="R502" i="37"/>
  <c r="R566" i="37"/>
  <c r="R13" i="37"/>
  <c r="R765" i="37"/>
  <c r="R741" i="37"/>
  <c r="R657" i="37"/>
  <c r="R684" i="37"/>
  <c r="R167" i="37"/>
  <c r="R432" i="37"/>
  <c r="R575" i="37"/>
  <c r="R119" i="37"/>
  <c r="R241" i="37"/>
  <c r="R556" i="37"/>
  <c r="R135" i="37"/>
  <c r="R344" i="37"/>
  <c r="R277" i="37"/>
  <c r="R509" i="37"/>
  <c r="R573" i="37"/>
  <c r="R46" i="37"/>
  <c r="R471" i="37"/>
  <c r="R201" i="37"/>
  <c r="R457" i="37"/>
  <c r="R554" i="37"/>
  <c r="R618" i="37"/>
  <c r="R70" i="37"/>
  <c r="R723" i="37"/>
  <c r="R603" i="37"/>
  <c r="R712" i="37"/>
  <c r="R317" i="37"/>
  <c r="R515" i="37"/>
  <c r="R642" i="37"/>
  <c r="R77" i="37"/>
  <c r="R452" i="37"/>
  <c r="R536" i="37"/>
  <c r="R121" i="37"/>
  <c r="R256" i="37"/>
  <c r="R229" i="37"/>
  <c r="R485" i="37"/>
  <c r="R561" i="37"/>
  <c r="R625" i="37"/>
  <c r="R279" i="37"/>
  <c r="K177" i="37"/>
  <c r="K178" i="37" s="1"/>
  <c r="B2" i="39" s="1"/>
  <c r="R178" i="37"/>
  <c r="R343" i="37"/>
  <c r="R107" i="37"/>
  <c r="R346" i="37"/>
  <c r="R158" i="37"/>
  <c r="R438" i="37"/>
  <c r="R161" i="37"/>
  <c r="R162" i="37"/>
  <c r="R232" i="37"/>
  <c r="R103" i="37"/>
  <c r="R700" i="37"/>
  <c r="R106" i="37"/>
  <c r="R218" i="37"/>
  <c r="R239" i="37"/>
  <c r="R228" i="37"/>
  <c r="R19" i="37"/>
  <c r="R630" i="37"/>
  <c r="R744" i="37"/>
  <c r="R699" i="37"/>
  <c r="T699" i="37" s="1"/>
  <c r="R397" i="37"/>
  <c r="R632" i="37"/>
  <c r="R647" i="37"/>
  <c r="R690" i="37"/>
  <c r="R224" i="37"/>
  <c r="R439" i="37"/>
  <c r="R449" i="37"/>
  <c r="R596" i="37"/>
  <c r="R199" i="37"/>
  <c r="R456" i="37"/>
  <c r="R389" i="37"/>
  <c r="R537" i="37"/>
  <c r="R601" i="37"/>
  <c r="R222" i="37"/>
  <c r="R380" i="37"/>
  <c r="R313" i="37"/>
  <c r="R518" i="37"/>
  <c r="R582" i="37"/>
  <c r="R61" i="37"/>
  <c r="R750" i="37"/>
  <c r="R709" i="37"/>
  <c r="R571" i="37"/>
  <c r="R652" i="37"/>
  <c r="R667" i="37"/>
  <c r="R710" i="37"/>
  <c r="R285" i="37"/>
  <c r="R446" i="37"/>
  <c r="R369" i="37"/>
  <c r="R580" i="37"/>
  <c r="R270" i="37"/>
  <c r="R408" i="37"/>
  <c r="R341" i="37"/>
  <c r="R525" i="37"/>
  <c r="R589" i="37"/>
  <c r="R40" i="37"/>
  <c r="R332" i="37"/>
  <c r="R265" i="37"/>
  <c r="R506" i="37"/>
  <c r="R570" i="37"/>
  <c r="R500" i="37"/>
  <c r="R755" i="37"/>
  <c r="R737" i="37"/>
  <c r="R637" i="37"/>
  <c r="R680" i="37"/>
  <c r="R695" i="37"/>
  <c r="R368" i="37"/>
  <c r="R559" i="37"/>
  <c r="R9" i="37"/>
  <c r="R257" i="37"/>
  <c r="R564" i="37"/>
  <c r="R24" i="37"/>
  <c r="R360" i="37"/>
  <c r="R293" i="37"/>
  <c r="R513" i="37"/>
  <c r="R577" i="37"/>
  <c r="R130" i="37"/>
  <c r="R208" i="37"/>
  <c r="R217" i="37"/>
  <c r="T217" i="37" s="1"/>
  <c r="R473" i="37"/>
  <c r="R558" i="37"/>
  <c r="R622" i="37"/>
  <c r="R761" i="37"/>
  <c r="R683" i="37"/>
  <c r="R305" i="37"/>
  <c r="R309" i="37"/>
  <c r="R872" i="37"/>
  <c r="R81" i="37"/>
  <c r="R145" i="37"/>
  <c r="R242" i="37"/>
  <c r="R367" i="37"/>
  <c r="T367" i="37" s="1"/>
  <c r="R17" i="37"/>
  <c r="R427" i="37"/>
  <c r="R467" i="37"/>
  <c r="R33" i="37"/>
  <c r="R128" i="37"/>
  <c r="R37" i="37"/>
  <c r="R49" i="37"/>
  <c r="R95" i="37"/>
  <c r="R147" i="37"/>
  <c r="R310" i="37"/>
  <c r="R299" i="37"/>
  <c r="R425" i="37"/>
  <c r="R967" i="37"/>
  <c r="R703" i="37"/>
  <c r="R689" i="37"/>
  <c r="R728" i="37"/>
  <c r="R519" i="37"/>
  <c r="R579" i="37"/>
  <c r="R658" i="37"/>
  <c r="R120" i="37"/>
  <c r="R388" i="37"/>
  <c r="R520" i="37"/>
  <c r="R616" i="37"/>
  <c r="R455" i="37"/>
  <c r="R197" i="37"/>
  <c r="R453" i="37"/>
  <c r="R553" i="37"/>
  <c r="R617" i="37"/>
  <c r="R478" i="37"/>
  <c r="R444" i="37"/>
  <c r="R377" i="37"/>
  <c r="R534" i="37"/>
  <c r="R598" i="37"/>
  <c r="R149" i="37"/>
  <c r="R760" i="37"/>
  <c r="R721" i="37"/>
  <c r="R366" i="37"/>
  <c r="R599" i="37"/>
  <c r="R635" i="37"/>
  <c r="R678" i="37"/>
  <c r="T678" i="37" s="1"/>
  <c r="R231" i="37"/>
  <c r="R304" i="37"/>
  <c r="T304" i="37" s="1"/>
  <c r="R497" i="37"/>
  <c r="R600" i="37"/>
  <c r="R263" i="37"/>
  <c r="R472" i="37"/>
  <c r="R405" i="37"/>
  <c r="R541" i="37"/>
  <c r="R605" i="37"/>
  <c r="R286" i="37"/>
  <c r="R396" i="37"/>
  <c r="T396" i="37" s="1"/>
  <c r="R329" i="37"/>
  <c r="R522" i="37"/>
  <c r="R586" i="37"/>
  <c r="R85" i="37"/>
  <c r="R745" i="37"/>
  <c r="R701" i="37"/>
  <c r="R507" i="37"/>
  <c r="R648" i="37"/>
  <c r="R663" i="37"/>
  <c r="R706" i="37"/>
  <c r="R221" i="37"/>
  <c r="R182" i="37"/>
  <c r="R385" i="37"/>
  <c r="R584" i="37"/>
  <c r="R334" i="37"/>
  <c r="R424" i="37"/>
  <c r="R357" i="37"/>
  <c r="R529" i="37"/>
  <c r="R593" i="37"/>
  <c r="R104" i="37"/>
  <c r="R348" i="37"/>
  <c r="R281" i="37"/>
  <c r="R510" i="37"/>
  <c r="R574" i="37"/>
  <c r="R21" i="37"/>
  <c r="R735" i="37"/>
  <c r="R726" i="37"/>
  <c r="R568" i="37"/>
  <c r="R517" i="37"/>
  <c r="R89" i="37"/>
  <c r="R90" i="37"/>
  <c r="R403" i="37"/>
  <c r="R565" i="37"/>
  <c r="R696" i="37"/>
  <c r="R185" i="37"/>
  <c r="R328" i="37"/>
  <c r="R141" i="37"/>
  <c r="R550" i="37"/>
  <c r="R661" i="37"/>
  <c r="R646" i="37"/>
  <c r="R620" i="37"/>
  <c r="R557" i="37"/>
  <c r="R393" i="37"/>
  <c r="R756" i="37"/>
  <c r="R631" i="37"/>
  <c r="R504" i="37"/>
  <c r="R421" i="37"/>
  <c r="R412" i="37"/>
  <c r="R526" i="37"/>
  <c r="R105" i="37"/>
  <c r="R511" i="37"/>
  <c r="R581" i="37"/>
  <c r="R489" i="37"/>
  <c r="R39" i="37"/>
  <c r="R140" i="37"/>
  <c r="R386" i="37"/>
  <c r="R315" i="37"/>
  <c r="T315" i="37" s="1"/>
  <c r="R244" i="37"/>
  <c r="R98" i="37"/>
  <c r="R80" i="37"/>
  <c r="R326" i="37"/>
  <c r="R255" i="37"/>
  <c r="T255" i="37" s="1"/>
  <c r="R183" i="37"/>
  <c r="R157" i="37"/>
  <c r="R163" i="37"/>
  <c r="R234" i="37"/>
  <c r="R490" i="37"/>
  <c r="R419" i="37"/>
  <c r="R749" i="37"/>
  <c r="R651" i="37"/>
  <c r="T651" i="37" s="1"/>
  <c r="R433" i="37"/>
  <c r="R373" i="37"/>
  <c r="R364" i="37"/>
  <c r="R41" i="37"/>
  <c r="R28" i="37"/>
  <c r="R274" i="37"/>
  <c r="R203" i="37"/>
  <c r="R459" i="37"/>
  <c r="R133" i="37"/>
  <c r="R143" i="37"/>
  <c r="R214" i="37"/>
  <c r="R470" i="37"/>
  <c r="R399" i="37"/>
  <c r="R6" i="37"/>
  <c r="R27" i="37"/>
  <c r="R132" i="37"/>
  <c r="R378" i="37"/>
  <c r="R307" i="37"/>
  <c r="R236" i="37"/>
  <c r="R74" i="37"/>
  <c r="R336" i="37"/>
  <c r="R146" i="37"/>
  <c r="R391" i="37"/>
  <c r="R613" i="37"/>
  <c r="R530" i="37"/>
  <c r="R83" i="37"/>
  <c r="R172" i="37"/>
  <c r="R418" i="37"/>
  <c r="R347" i="37"/>
  <c r="R276" i="37"/>
  <c r="R142" i="37"/>
  <c r="R112" i="37"/>
  <c r="R358" i="37"/>
  <c r="R287" i="37"/>
  <c r="R216" i="37"/>
  <c r="T216" i="37" s="1"/>
  <c r="R18" i="37"/>
  <c r="R20" i="37"/>
  <c r="R266" i="37"/>
  <c r="R195" i="37"/>
  <c r="R451" i="37"/>
  <c r="R47" i="37"/>
  <c r="R79" i="37"/>
  <c r="R23" i="37"/>
  <c r="R275" i="37"/>
  <c r="R610" i="37"/>
  <c r="R308" i="37"/>
  <c r="R64" i="37"/>
  <c r="R738" i="37"/>
  <c r="R301" i="37"/>
  <c r="R552" i="37"/>
  <c r="T552" i="37" s="1"/>
  <c r="R505" i="37"/>
  <c r="R184" i="37"/>
  <c r="R50" i="37"/>
  <c r="R381" i="37"/>
  <c r="R436" i="37"/>
  <c r="R213" i="37"/>
  <c r="R215" i="37"/>
  <c r="R602" i="37"/>
  <c r="R205" i="37"/>
  <c r="R238" i="37"/>
  <c r="R327" i="37"/>
  <c r="R609" i="37"/>
  <c r="R345" i="37"/>
  <c r="R590" i="37"/>
  <c r="R587" i="37"/>
  <c r="R88" i="37"/>
  <c r="R272" i="37"/>
  <c r="R626" i="37"/>
  <c r="R12" i="37"/>
  <c r="R258" i="37"/>
  <c r="R187" i="37"/>
  <c r="R443" i="37"/>
  <c r="R109" i="37"/>
  <c r="R127" i="37"/>
  <c r="R198" i="37"/>
  <c r="R454" i="37"/>
  <c r="R383" i="37"/>
  <c r="R312" i="37"/>
  <c r="R10" i="37"/>
  <c r="R116" i="37"/>
  <c r="R362" i="37"/>
  <c r="R291" i="37"/>
  <c r="R220" i="37"/>
  <c r="R555" i="37"/>
  <c r="R352" i="37"/>
  <c r="R462" i="37"/>
  <c r="R597" i="37"/>
  <c r="R514" i="37"/>
  <c r="R59" i="37"/>
  <c r="R156" i="37"/>
  <c r="R402" i="37"/>
  <c r="R331" i="37"/>
  <c r="R260" i="37"/>
  <c r="R118" i="37"/>
  <c r="R96" i="37"/>
  <c r="R342" i="37"/>
  <c r="T342" i="37" s="1"/>
  <c r="R271" i="37"/>
  <c r="R200" i="37"/>
  <c r="R181" i="37"/>
  <c r="R179" i="37"/>
  <c r="R250" i="37"/>
  <c r="R166" i="37"/>
  <c r="R435" i="37"/>
  <c r="R63" i="37"/>
  <c r="R740" i="37"/>
  <c r="T740" i="37" s="1"/>
  <c r="R595" i="37"/>
  <c r="R516" i="37"/>
  <c r="R437" i="37"/>
  <c r="T437" i="37" s="1"/>
  <c r="R428" i="37"/>
  <c r="R125" i="37"/>
  <c r="R44" i="37"/>
  <c r="R290" i="37"/>
  <c r="R219" i="37"/>
  <c r="R475" i="37"/>
  <c r="R153" i="37"/>
  <c r="R159" i="37"/>
  <c r="R230" i="37"/>
  <c r="R486" i="37"/>
  <c r="R415" i="37"/>
  <c r="R29" i="37"/>
  <c r="R51" i="37"/>
  <c r="R148" i="37"/>
  <c r="R394" i="37"/>
  <c r="R323" i="37"/>
  <c r="R252" i="37"/>
  <c r="R58" i="37"/>
  <c r="R38" i="37"/>
  <c r="R546" i="37"/>
  <c r="R245" i="37"/>
  <c r="R36" i="37"/>
  <c r="R113" i="37"/>
  <c r="R370" i="37"/>
  <c r="R649" i="37"/>
  <c r="R623" i="37"/>
  <c r="R110" i="37"/>
  <c r="R569" i="37"/>
  <c r="T569" i="37" s="1"/>
  <c r="R441" i="37"/>
  <c r="R734" i="37"/>
  <c r="R531" i="37"/>
  <c r="R532" i="37"/>
  <c r="R469" i="37"/>
  <c r="R460" i="37"/>
  <c r="R169" i="37"/>
  <c r="R583" i="37"/>
  <c r="T583" i="37" s="1"/>
  <c r="R324" i="37"/>
  <c r="R488" i="37"/>
  <c r="R350" i="37"/>
  <c r="R409" i="37"/>
  <c r="R606" i="37"/>
  <c r="R668" i="37"/>
  <c r="R376" i="37"/>
  <c r="R233" i="37"/>
  <c r="R94" i="37"/>
  <c r="R76" i="37"/>
  <c r="R322" i="37"/>
  <c r="R251" i="37"/>
  <c r="R170" i="37"/>
  <c r="R14" i="37"/>
  <c r="R16" i="37"/>
  <c r="R262" i="37"/>
  <c r="R191" i="37"/>
  <c r="R447" i="37"/>
  <c r="R73" i="37"/>
  <c r="R91" i="37"/>
  <c r="R180" i="37"/>
  <c r="R426" i="37"/>
  <c r="R355" i="37"/>
  <c r="R284" i="37"/>
  <c r="R636" i="37"/>
  <c r="R375" i="37"/>
  <c r="R440" i="37"/>
  <c r="R168" i="37"/>
  <c r="R578" i="37"/>
  <c r="R139" i="37"/>
  <c r="R210" i="37"/>
  <c r="R466" i="37"/>
  <c r="R395" i="37"/>
  <c r="R45" i="37"/>
  <c r="R67" i="37"/>
  <c r="R160" i="37"/>
  <c r="R406" i="37"/>
  <c r="R335" i="37"/>
  <c r="R264" i="37"/>
  <c r="R82" i="37"/>
  <c r="R68" i="37"/>
  <c r="R314" i="37"/>
  <c r="R243" i="37"/>
  <c r="R499" i="37"/>
  <c r="R138" i="37"/>
  <c r="R677" i="37"/>
  <c r="R662" i="37"/>
  <c r="R612" i="37"/>
  <c r="T612" i="37" s="1"/>
  <c r="R549" i="37"/>
  <c r="R361" i="37"/>
  <c r="R134" i="37"/>
  <c r="R108" i="37"/>
  <c r="R354" i="37"/>
  <c r="R283" i="37"/>
  <c r="R212" i="37"/>
  <c r="R54" i="37"/>
  <c r="R48" i="37"/>
  <c r="R294" i="37"/>
  <c r="R223" i="37"/>
  <c r="R479" i="37"/>
  <c r="R117" i="37"/>
  <c r="R131" i="37"/>
  <c r="R202" i="37"/>
  <c r="T202" i="37" s="1"/>
  <c r="R458" i="37"/>
  <c r="T458" i="37" s="1"/>
  <c r="R387" i="37"/>
  <c r="R111" i="37"/>
  <c r="R97" i="37"/>
  <c r="R374" i="37"/>
  <c r="R498" i="37"/>
  <c r="R784" i="37"/>
  <c r="R407" i="37"/>
  <c r="R192" i="37"/>
  <c r="R674" i="37"/>
  <c r="R542" i="37"/>
  <c r="R562" i="37"/>
  <c r="R379" i="37"/>
  <c r="R390" i="37"/>
  <c r="R52" i="37"/>
  <c r="R707" i="37"/>
  <c r="R297" i="37"/>
  <c r="R267" i="37"/>
  <c r="R278" i="37"/>
  <c r="R115" i="37"/>
  <c r="R300" i="37"/>
  <c r="R174" i="37"/>
  <c r="R226" i="37"/>
  <c r="R87" i="37"/>
  <c r="R280" i="37"/>
  <c r="T280" i="37" s="1"/>
  <c r="R259" i="37"/>
  <c r="R363" i="37"/>
  <c r="R15" i="37"/>
  <c r="R164" i="37"/>
  <c r="R150" i="37"/>
  <c r="R491" i="37"/>
  <c r="R30" i="37"/>
  <c r="R365" i="37"/>
  <c r="R766" i="37"/>
  <c r="R780" i="37"/>
  <c r="R841" i="37"/>
  <c r="R772" i="37"/>
  <c r="R753" i="37"/>
  <c r="R746" i="37"/>
  <c r="R715" i="37"/>
  <c r="R653" i="37"/>
  <c r="R619" i="37"/>
  <c r="R704" i="37"/>
  <c r="R640" i="37"/>
  <c r="R189" i="37"/>
  <c r="R655" i="37"/>
  <c r="R429" i="37"/>
  <c r="R698" i="37"/>
  <c r="R634" i="37"/>
  <c r="R416" i="37"/>
  <c r="R57" i="37"/>
  <c r="R311" i="37"/>
  <c r="R484" i="37"/>
  <c r="R417" i="37"/>
  <c r="R544" i="37"/>
  <c r="R608" i="37"/>
  <c r="R398" i="37"/>
  <c r="R796" i="37"/>
  <c r="R758" i="37"/>
  <c r="R743" i="37"/>
  <c r="R725" i="37"/>
  <c r="R669" i="37"/>
  <c r="R269" i="37"/>
  <c r="R724" i="37"/>
  <c r="R660" i="37"/>
  <c r="R503" i="37"/>
  <c r="R675" i="37"/>
  <c r="R563" i="37"/>
  <c r="T563" i="37" s="1"/>
  <c r="R718" i="37"/>
  <c r="R654" i="37"/>
  <c r="R413" i="37"/>
  <c r="R302" i="37"/>
  <c r="R318" i="37"/>
  <c r="R404" i="37"/>
  <c r="R337" i="37"/>
  <c r="R524" i="37"/>
  <c r="R808" i="37"/>
  <c r="R984" i="37"/>
  <c r="R778" i="37"/>
  <c r="R889" i="37"/>
  <c r="R788" i="37"/>
  <c r="R904" i="37"/>
  <c r="R921" i="37"/>
  <c r="R832" i="37"/>
  <c r="R896" i="37"/>
  <c r="R960" i="37"/>
  <c r="R785" i="37"/>
  <c r="R849" i="37"/>
  <c r="R913" i="37"/>
  <c r="R981" i="37"/>
  <c r="R938" i="37"/>
  <c r="R903" i="37"/>
  <c r="R916" i="37"/>
  <c r="R980" i="37"/>
  <c r="R31" i="37"/>
  <c r="R384" i="37"/>
  <c r="T384" i="37" s="1"/>
  <c r="R614" i="37"/>
  <c r="R621" i="37"/>
  <c r="R604" i="37"/>
  <c r="R7" i="37"/>
  <c r="R123" i="37"/>
  <c r="R25" i="37"/>
  <c r="R319" i="37"/>
  <c r="R298" i="37"/>
  <c r="R694" i="37"/>
  <c r="R114" i="37"/>
  <c r="R196" i="37"/>
  <c r="R207" i="37"/>
  <c r="R186" i="37"/>
  <c r="R11" i="37"/>
  <c r="T11" i="37" s="1"/>
  <c r="R414" i="37"/>
  <c r="R482" i="37"/>
  <c r="R176" i="37"/>
  <c r="R102" i="37"/>
  <c r="R188" i="37"/>
  <c r="R65" i="37"/>
  <c r="R268" i="37"/>
  <c r="R71" i="37"/>
  <c r="R246" i="37"/>
  <c r="R235" i="37"/>
  <c r="R492" i="37"/>
  <c r="R742" i="37"/>
  <c r="R763" i="37"/>
  <c r="R840" i="37"/>
  <c r="R888" i="37"/>
  <c r="R736" i="37"/>
  <c r="R764" i="37"/>
  <c r="R719" i="37"/>
  <c r="R729" i="37"/>
  <c r="R645" i="37"/>
  <c r="R423" i="37"/>
  <c r="T423" i="37" s="1"/>
  <c r="R688" i="37"/>
  <c r="R615" i="37"/>
  <c r="R359" i="37"/>
  <c r="T359" i="37" s="1"/>
  <c r="R639" i="37"/>
  <c r="R496" i="37"/>
  <c r="R682" i="37"/>
  <c r="T682" i="37" s="1"/>
  <c r="R591" i="37"/>
  <c r="R487" i="37"/>
  <c r="T487" i="37" s="1"/>
  <c r="R35" i="37"/>
  <c r="R240" i="37"/>
  <c r="R225" i="37"/>
  <c r="R481" i="37"/>
  <c r="R560" i="37"/>
  <c r="R624" i="37"/>
  <c r="R906" i="37"/>
  <c r="R776" i="37"/>
  <c r="R727" i="37"/>
  <c r="R693" i="37"/>
  <c r="R681" i="37"/>
  <c r="R673" i="37"/>
  <c r="R641" i="37"/>
  <c r="R708" i="37"/>
  <c r="R644" i="37"/>
  <c r="R253" i="37"/>
  <c r="T253" i="37" s="1"/>
  <c r="R659" i="37"/>
  <c r="R493" i="37"/>
  <c r="R702" i="37"/>
  <c r="T702" i="37" s="1"/>
  <c r="R638" i="37"/>
  <c r="R480" i="37"/>
  <c r="R8" i="37"/>
  <c r="R247" i="37"/>
  <c r="R468" i="37"/>
  <c r="R401" i="37"/>
  <c r="T401" i="37" s="1"/>
  <c r="R540" i="37"/>
  <c r="R828" i="37"/>
  <c r="R809" i="37"/>
  <c r="R795" i="37"/>
  <c r="R953" i="37"/>
  <c r="R804" i="37"/>
  <c r="R968" i="37"/>
  <c r="R989" i="37"/>
  <c r="R848" i="37"/>
  <c r="R912" i="37"/>
  <c r="R976" i="37"/>
  <c r="R801" i="37"/>
  <c r="R865" i="37"/>
  <c r="R929" i="37"/>
  <c r="R1005" i="37"/>
  <c r="R1002" i="37"/>
  <c r="R868" i="37"/>
  <c r="R932" i="37"/>
  <c r="R292" i="37"/>
  <c r="T292" i="37" s="1"/>
  <c r="R193" i="37"/>
  <c r="R716" i="37"/>
  <c r="R538" i="37"/>
  <c r="T538" i="37" s="1"/>
  <c r="R545" i="37"/>
  <c r="R190" i="37"/>
  <c r="R194" i="37"/>
  <c r="R43" i="37"/>
  <c r="R248" i="37"/>
  <c r="R227" i="37"/>
  <c r="R588" i="37"/>
  <c r="R92" i="37"/>
  <c r="R34" i="37"/>
  <c r="R463" i="37"/>
  <c r="R442" i="37"/>
  <c r="R535" i="37"/>
  <c r="R594" i="37"/>
  <c r="R411" i="37"/>
  <c r="R422" i="37"/>
  <c r="R84" i="37"/>
  <c r="R122" i="37"/>
  <c r="R129" i="37"/>
  <c r="R339" i="37"/>
  <c r="R53" i="37"/>
  <c r="R175" i="37"/>
  <c r="R306" i="37"/>
  <c r="R501" i="37"/>
  <c r="R800" i="37"/>
  <c r="R812" i="37"/>
  <c r="R983" i="37"/>
  <c r="R820" i="37"/>
  <c r="R770" i="37"/>
  <c r="R748" i="37"/>
  <c r="R711" i="37"/>
  <c r="R697" i="37"/>
  <c r="R633" i="37"/>
  <c r="R400" i="37"/>
  <c r="R672" i="37"/>
  <c r="R551" i="37"/>
  <c r="R687" i="37"/>
  <c r="R611" i="37"/>
  <c r="R295" i="37"/>
  <c r="R666" i="37"/>
  <c r="R527" i="37"/>
  <c r="R494" i="37"/>
  <c r="R136" i="37"/>
  <c r="R356" i="37"/>
  <c r="R289" i="37"/>
  <c r="R512" i="37"/>
  <c r="R576" i="37"/>
  <c r="R55" i="37"/>
  <c r="R936" i="37"/>
  <c r="R757" i="37"/>
  <c r="R768" i="37"/>
  <c r="R732" i="37"/>
  <c r="R733" i="37"/>
  <c r="R665" i="37"/>
  <c r="R461" i="37"/>
  <c r="R692" i="37"/>
  <c r="R628" i="37"/>
  <c r="R320" i="37"/>
  <c r="R643" i="37"/>
  <c r="R237" i="37"/>
  <c r="T237" i="37" s="1"/>
  <c r="R686" i="37"/>
  <c r="R607" i="37"/>
  <c r="R430" i="37"/>
  <c r="R86" i="37"/>
  <c r="R154" i="37"/>
  <c r="R209" i="37"/>
  <c r="R465" i="37"/>
  <c r="R969" i="37"/>
  <c r="R856" i="37"/>
  <c r="R873" i="37"/>
  <c r="R1000" i="37"/>
  <c r="R842" i="37"/>
  <c r="R824" i="37"/>
  <c r="R793" i="37"/>
  <c r="R970" i="37"/>
  <c r="R864" i="37"/>
  <c r="R928" i="37"/>
  <c r="R992" i="37"/>
  <c r="R817" i="37"/>
  <c r="R881" i="37"/>
  <c r="R945" i="37"/>
  <c r="R810" i="37"/>
  <c r="R771" i="37"/>
  <c r="R884" i="37"/>
  <c r="R948" i="37"/>
  <c r="R137" i="37"/>
  <c r="R261" i="37"/>
  <c r="R165" i="37"/>
  <c r="R713" i="37"/>
  <c r="R476" i="37"/>
  <c r="R75" i="37"/>
  <c r="R450" i="37"/>
  <c r="R144" i="37"/>
  <c r="R62" i="37"/>
  <c r="R483" i="37"/>
  <c r="R533" i="37"/>
  <c r="R338" i="37"/>
  <c r="R32" i="37"/>
  <c r="R93" i="37"/>
  <c r="R371" i="37"/>
  <c r="R372" i="37"/>
  <c r="R155" i="37"/>
  <c r="R69" i="37"/>
  <c r="R351" i="37"/>
  <c r="R330" i="37"/>
  <c r="R211" i="37"/>
  <c r="R26" i="37"/>
  <c r="R410" i="37"/>
  <c r="R431" i="37"/>
  <c r="T431" i="37" s="1"/>
  <c r="R173" i="37"/>
  <c r="R60" i="37"/>
  <c r="R548" i="37"/>
  <c r="R952" i="37"/>
  <c r="R777" i="37"/>
  <c r="R66" i="37"/>
  <c r="R792" i="37"/>
  <c r="R754" i="37"/>
  <c r="R739" i="37"/>
  <c r="R717" i="37"/>
  <c r="R685" i="37"/>
  <c r="R629" i="37"/>
  <c r="R720" i="37"/>
  <c r="R656" i="37"/>
  <c r="R445" i="37"/>
  <c r="T445" i="37" s="1"/>
  <c r="R671" i="37"/>
  <c r="R547" i="37"/>
  <c r="R714" i="37"/>
  <c r="R650" i="37"/>
  <c r="R349" i="37"/>
  <c r="R56" i="37"/>
  <c r="R382" i="37"/>
  <c r="R420" i="37"/>
  <c r="R353" i="37"/>
  <c r="R528" i="37"/>
  <c r="R592" i="37"/>
  <c r="R152" i="37"/>
  <c r="R836" i="37"/>
  <c r="R751" i="37"/>
  <c r="R752" i="37"/>
  <c r="R730" i="37"/>
  <c r="T730" i="37" s="1"/>
  <c r="R705" i="37"/>
  <c r="R333" i="37"/>
  <c r="R464" i="37"/>
  <c r="R676" i="37"/>
  <c r="R567" i="37"/>
  <c r="R691" i="37"/>
  <c r="R627" i="37"/>
  <c r="R288" i="37"/>
  <c r="R670" i="37"/>
  <c r="R543" i="37"/>
  <c r="R99" i="37"/>
  <c r="T99" i="37" s="1"/>
  <c r="R72" i="37"/>
  <c r="R340" i="37"/>
  <c r="T340" i="37" s="1"/>
  <c r="R273" i="37"/>
  <c r="R508" i="37"/>
  <c r="R905" i="37"/>
  <c r="R920" i="37"/>
  <c r="R937" i="37"/>
  <c r="R825" i="37"/>
  <c r="R887" i="37"/>
  <c r="R852" i="37"/>
  <c r="R857" i="37"/>
  <c r="R816" i="37"/>
  <c r="R880" i="37"/>
  <c r="R944" i="37"/>
  <c r="R767" i="37"/>
  <c r="R833" i="37"/>
  <c r="R897" i="37"/>
  <c r="R961" i="37"/>
  <c r="R874" i="37"/>
  <c r="R939" i="37"/>
  <c r="R773" i="37"/>
  <c r="R837" i="37"/>
  <c r="R901" i="37"/>
  <c r="R965" i="37"/>
  <c r="R890" i="37"/>
  <c r="R1003" i="37"/>
  <c r="R860" i="37"/>
  <c r="R924" i="37"/>
  <c r="R988" i="37"/>
  <c r="R813" i="37"/>
  <c r="R877" i="37"/>
  <c r="R941" i="37"/>
  <c r="R794" i="37"/>
  <c r="R799" i="37"/>
  <c r="R769" i="37"/>
  <c r="R834" i="37"/>
  <c r="R898" i="37"/>
  <c r="R962" i="37"/>
  <c r="R839" i="37"/>
  <c r="R787" i="37"/>
  <c r="R883" i="37"/>
  <c r="R790" i="37"/>
  <c r="R854" i="37"/>
  <c r="R918" i="37"/>
  <c r="R982" i="37"/>
  <c r="R783" i="37"/>
  <c r="R923" i="37"/>
  <c r="R895" i="37"/>
  <c r="R993" i="37"/>
  <c r="R814" i="37"/>
  <c r="R878" i="37"/>
  <c r="R942" i="37"/>
  <c r="R1006" i="37"/>
  <c r="T1006" i="37" s="1"/>
  <c r="R819" i="37"/>
  <c r="R835" i="37"/>
  <c r="R915" i="37"/>
  <c r="R935" i="37"/>
  <c r="R900" i="37"/>
  <c r="R789" i="37"/>
  <c r="R853" i="37"/>
  <c r="R917" i="37"/>
  <c r="R985" i="37"/>
  <c r="R954" i="37"/>
  <c r="R843" i="37"/>
  <c r="R876" i="37"/>
  <c r="R940" i="37"/>
  <c r="R1004" i="37"/>
  <c r="R829" i="37"/>
  <c r="R893" i="37"/>
  <c r="R957" i="37"/>
  <c r="R858" i="37"/>
  <c r="R875" i="37"/>
  <c r="R786" i="37"/>
  <c r="R850" i="37"/>
  <c r="R914" i="37"/>
  <c r="R978" i="37"/>
  <c r="R759" i="37"/>
  <c r="R907" i="37"/>
  <c r="R871" i="37"/>
  <c r="R806" i="37"/>
  <c r="R870" i="37"/>
  <c r="R934" i="37"/>
  <c r="R998" i="37"/>
  <c r="R847" i="37"/>
  <c r="R987" i="37"/>
  <c r="T987" i="37" s="1"/>
  <c r="R995" i="37"/>
  <c r="R747" i="37"/>
  <c r="T747" i="37" s="1"/>
  <c r="R830" i="37"/>
  <c r="R894" i="37"/>
  <c r="R958" i="37"/>
  <c r="R823" i="37"/>
  <c r="R891" i="37"/>
  <c r="R899" i="37"/>
  <c r="R943" i="37"/>
  <c r="R919" i="37"/>
  <c r="F180" i="37"/>
  <c r="R964" i="37"/>
  <c r="R805" i="37"/>
  <c r="R869" i="37"/>
  <c r="R933" i="37"/>
  <c r="R774" i="37"/>
  <c r="R807" i="37"/>
  <c r="R927" i="37"/>
  <c r="R892" i="37"/>
  <c r="R956" i="37"/>
  <c r="R781" i="37"/>
  <c r="R845" i="37"/>
  <c r="R909" i="37"/>
  <c r="R973" i="37"/>
  <c r="R922" i="37"/>
  <c r="R863" i="37"/>
  <c r="R802" i="37"/>
  <c r="R866" i="37"/>
  <c r="R930" i="37"/>
  <c r="R994" i="37"/>
  <c r="R831" i="37"/>
  <c r="T831" i="37" s="1"/>
  <c r="R971" i="37"/>
  <c r="R951" i="37"/>
  <c r="R822" i="37"/>
  <c r="R886" i="37"/>
  <c r="R950" i="37"/>
  <c r="R791" i="37"/>
  <c r="R827" i="37"/>
  <c r="R867" i="37"/>
  <c r="R991" i="37"/>
  <c r="R782" i="37"/>
  <c r="T782" i="37" s="1"/>
  <c r="R846" i="37"/>
  <c r="R910" i="37"/>
  <c r="R974" i="37"/>
  <c r="R811" i="37"/>
  <c r="R955" i="37"/>
  <c r="R931" i="37"/>
  <c r="R947" i="37"/>
  <c r="R999" i="37"/>
  <c r="R996" i="37"/>
  <c r="R821" i="37"/>
  <c r="R885" i="37"/>
  <c r="R949" i="37"/>
  <c r="R826" i="37"/>
  <c r="R859" i="37"/>
  <c r="R844" i="37"/>
  <c r="R908" i="37"/>
  <c r="R972" i="37"/>
  <c r="R797" i="37"/>
  <c r="R861" i="37"/>
  <c r="R925" i="37"/>
  <c r="R1001" i="37"/>
  <c r="R986" i="37"/>
  <c r="R997" i="37"/>
  <c r="R818" i="37"/>
  <c r="R882" i="37"/>
  <c r="R946" i="37"/>
  <c r="R775" i="37"/>
  <c r="R851" i="37"/>
  <c r="T851" i="37" s="1"/>
  <c r="R803" i="37"/>
  <c r="R963" i="37"/>
  <c r="R838" i="37"/>
  <c r="R902" i="37"/>
  <c r="R966" i="37"/>
  <c r="R779" i="37"/>
  <c r="R855" i="37"/>
  <c r="R911" i="37"/>
  <c r="R977" i="37"/>
  <c r="R798" i="37"/>
  <c r="R862" i="37"/>
  <c r="R926" i="37"/>
  <c r="R990" i="37"/>
  <c r="R815" i="37"/>
  <c r="R879" i="37"/>
  <c r="R959" i="37"/>
  <c r="R975" i="37"/>
  <c r="R979" i="37"/>
  <c r="S188" i="37"/>
  <c r="S1000" i="37"/>
  <c r="S333" i="37"/>
  <c r="S605" i="37"/>
  <c r="S554" i="37"/>
  <c r="S904" i="37"/>
  <c r="S339" i="37"/>
  <c r="S935" i="37"/>
  <c r="S186" i="37"/>
  <c r="S705" i="37"/>
  <c r="S591" i="37"/>
  <c r="S810" i="37"/>
  <c r="S822" i="37"/>
  <c r="S695" i="37"/>
  <c r="S628" i="37"/>
  <c r="S991" i="37"/>
  <c r="S577" i="37"/>
  <c r="S308" i="37"/>
  <c r="S365" i="37"/>
  <c r="S263" i="37"/>
  <c r="S213" i="37"/>
  <c r="S460" i="37"/>
  <c r="S267" i="37"/>
  <c r="S233" i="37"/>
  <c r="S480" i="37"/>
  <c r="S404" i="37"/>
  <c r="S458" i="37"/>
  <c r="S506" i="37"/>
  <c r="S544" i="37"/>
  <c r="S586" i="37"/>
  <c r="S620" i="37"/>
  <c r="S660" i="37"/>
  <c r="S696" i="37"/>
  <c r="S736" i="37"/>
  <c r="S356" i="37"/>
  <c r="S446" i="37"/>
  <c r="S864" i="37"/>
  <c r="S854" i="37"/>
  <c r="S259" i="37"/>
  <c r="S472" i="37"/>
  <c r="S215" i="37"/>
  <c r="S344" i="37"/>
  <c r="S412" i="37"/>
  <c r="S219" i="37"/>
  <c r="S185" i="37"/>
  <c r="S432" i="37"/>
  <c r="S221" i="37"/>
  <c r="S410" i="37"/>
  <c r="S501" i="37"/>
  <c r="S538" i="37"/>
  <c r="S578" i="37"/>
  <c r="S614" i="37"/>
  <c r="S650" i="37"/>
  <c r="S690" i="37"/>
  <c r="S722" i="37"/>
  <c r="S320" i="37"/>
  <c r="S398" i="37"/>
  <c r="S491" i="37"/>
  <c r="S964" i="37"/>
  <c r="S178" i="37"/>
  <c r="S424" i="37"/>
  <c r="S330" i="37"/>
  <c r="S296" i="37"/>
  <c r="S364" i="37"/>
  <c r="S334" i="37"/>
  <c r="S349" i="37"/>
  <c r="S235" i="37"/>
  <c r="S448" i="37"/>
  <c r="S426" i="37"/>
  <c r="S540" i="37"/>
  <c r="S616" i="37"/>
  <c r="S692" i="37"/>
  <c r="S237" i="37"/>
  <c r="S512" i="37"/>
  <c r="S730" i="37"/>
  <c r="S338" i="37"/>
  <c r="S465" i="37"/>
  <c r="S383" i="37"/>
  <c r="S529" i="37"/>
  <c r="S583" i="37"/>
  <c r="S651" i="37"/>
  <c r="S739" i="37"/>
  <c r="S983" i="37"/>
  <c r="S945" i="37"/>
  <c r="S905" i="37"/>
  <c r="S855" i="37"/>
  <c r="S683" i="37"/>
  <c r="S452" i="37"/>
  <c r="S865" i="37"/>
  <c r="S815" i="37"/>
  <c r="S777" i="37"/>
  <c r="S970" i="37"/>
  <c r="S184" i="37"/>
  <c r="S252" i="37"/>
  <c r="S421" i="37"/>
  <c r="S407" i="37"/>
  <c r="S566" i="37"/>
  <c r="S636" i="37"/>
  <c r="S710" i="37"/>
  <c r="S461" i="37"/>
  <c r="S556" i="37"/>
  <c r="S746" i="37"/>
  <c r="S336" i="37"/>
  <c r="S370" i="37"/>
  <c r="S463" i="37"/>
  <c r="S543" i="37"/>
  <c r="S597" i="37"/>
  <c r="S677" i="37"/>
  <c r="S751" i="37"/>
  <c r="S973" i="37"/>
  <c r="S929" i="37"/>
  <c r="S889" i="37"/>
  <c r="S827" i="37"/>
  <c r="S593" i="37"/>
  <c r="S941" i="37"/>
  <c r="S841" i="37"/>
  <c r="S803" i="37"/>
  <c r="S713" i="37"/>
  <c r="S709" i="37"/>
  <c r="S325" i="37"/>
  <c r="S265" i="37"/>
  <c r="S665" i="37"/>
  <c r="S801" i="37"/>
  <c r="S834" i="37"/>
  <c r="S819" i="37"/>
  <c r="S222" i="37"/>
  <c r="S745" i="37"/>
  <c r="S454" i="37"/>
  <c r="S837" i="37"/>
  <c r="S208" i="37"/>
  <c r="S250" i="37"/>
  <c r="S335" i="37"/>
  <c r="S977" i="37"/>
  <c r="S932" i="37"/>
  <c r="S912" i="37"/>
  <c r="S289" i="37"/>
  <c r="S429" i="37"/>
  <c r="S200" i="37"/>
  <c r="S277" i="37"/>
  <c r="S353" i="37"/>
  <c r="S204" i="37"/>
  <c r="S297" i="37"/>
  <c r="S373" i="37"/>
  <c r="S417" i="37"/>
  <c r="S359" i="37"/>
  <c r="S518" i="37"/>
  <c r="S558" i="37"/>
  <c r="S594" i="37"/>
  <c r="S630" i="37"/>
  <c r="S668" i="37"/>
  <c r="S704" i="37"/>
  <c r="S756" i="37"/>
  <c r="S393" i="37"/>
  <c r="S347" i="37"/>
  <c r="S820" i="37"/>
  <c r="S987" i="37"/>
  <c r="S193" i="37"/>
  <c r="S381" i="37"/>
  <c r="S279" i="37"/>
  <c r="S229" i="37"/>
  <c r="S476" i="37"/>
  <c r="S283" i="37"/>
  <c r="S249" i="37"/>
  <c r="S496" i="37"/>
  <c r="S468" i="37"/>
  <c r="S474" i="37"/>
  <c r="S508" i="37"/>
  <c r="S546" i="37"/>
  <c r="S588" i="37"/>
  <c r="S622" i="37"/>
  <c r="S662" i="37"/>
  <c r="S698" i="37"/>
  <c r="S740" i="37"/>
  <c r="S420" i="37"/>
  <c r="S462" i="37"/>
  <c r="S892" i="37"/>
  <c r="S808" i="37"/>
  <c r="S180" i="37"/>
  <c r="S488" i="37"/>
  <c r="S231" i="37"/>
  <c r="S181" i="37"/>
  <c r="S428" i="37"/>
  <c r="S701" i="37"/>
  <c r="S247" i="37"/>
  <c r="S236" i="37"/>
  <c r="S405" i="37"/>
  <c r="S391" i="37"/>
  <c r="S562" i="37"/>
  <c r="S634" i="37"/>
  <c r="S708" i="37"/>
  <c r="S445" i="37"/>
  <c r="S552" i="37"/>
  <c r="S742" i="37"/>
  <c r="S272" i="37"/>
  <c r="S354" i="37"/>
  <c r="S447" i="37"/>
  <c r="U446" i="37" s="1"/>
  <c r="S541" i="37"/>
  <c r="S595" i="37"/>
  <c r="S669" i="37"/>
  <c r="S749" i="37"/>
  <c r="S975" i="37"/>
  <c r="S933" i="37"/>
  <c r="S891" i="37"/>
  <c r="S839" i="37"/>
  <c r="S609" i="37"/>
  <c r="S949" i="37"/>
  <c r="S845" i="37"/>
  <c r="S805" i="37"/>
  <c r="S721" i="37"/>
  <c r="S942" i="37"/>
  <c r="S261" i="37"/>
  <c r="S217" i="37"/>
  <c r="S327" i="37"/>
  <c r="S504" i="37"/>
  <c r="S584" i="37"/>
  <c r="S658" i="37"/>
  <c r="S728" i="37"/>
  <c r="S430" i="37"/>
  <c r="S624" i="37"/>
  <c r="S758" i="37"/>
  <c r="S372" i="37"/>
  <c r="S434" i="37"/>
  <c r="S505" i="37"/>
  <c r="S553" i="37"/>
  <c r="S617" i="37"/>
  <c r="S723" i="37"/>
  <c r="S759" i="37"/>
  <c r="S965" i="37"/>
  <c r="S919" i="37"/>
  <c r="S875" i="37"/>
  <c r="S773" i="37"/>
  <c r="S517" i="37"/>
  <c r="S901" i="37"/>
  <c r="S831" i="37"/>
  <c r="S793" i="37"/>
  <c r="S679" i="37"/>
  <c r="S360" i="37"/>
  <c r="S286" i="37"/>
  <c r="S384" i="37"/>
  <c r="S362" i="37"/>
  <c r="S530" i="37"/>
  <c r="S606" i="37"/>
  <c r="S682" i="37"/>
  <c r="S589" i="37"/>
  <c r="S796" i="37"/>
  <c r="S843" i="37"/>
  <c r="S230" i="37"/>
  <c r="S895" i="37"/>
  <c r="S782" i="37"/>
  <c r="S548" i="37"/>
  <c r="S699" i="37"/>
  <c r="S567" i="37"/>
  <c r="S702" i="37"/>
  <c r="S549" i="37"/>
  <c r="S783" i="37"/>
  <c r="S539" i="37"/>
  <c r="S92" i="37"/>
  <c r="S571" i="37"/>
  <c r="S555" i="37"/>
  <c r="S376" i="37"/>
  <c r="S298" i="37"/>
  <c r="S264" i="37"/>
  <c r="S341" i="37"/>
  <c r="S302" i="37"/>
  <c r="S268" i="37"/>
  <c r="S352" i="37"/>
  <c r="S306" i="37"/>
  <c r="S489" i="37"/>
  <c r="S423" i="37"/>
  <c r="S526" i="37"/>
  <c r="S568" i="37"/>
  <c r="S602" i="37"/>
  <c r="S638" i="37"/>
  <c r="S678" i="37"/>
  <c r="S712" i="37"/>
  <c r="S322" i="37"/>
  <c r="S477" i="37"/>
  <c r="S411" i="37"/>
  <c r="S902" i="37"/>
  <c r="S876" i="37"/>
  <c r="S321" i="37"/>
  <c r="S194" i="37"/>
  <c r="S216" i="37"/>
  <c r="S293" i="37"/>
  <c r="S210" i="37"/>
  <c r="S220" i="37"/>
  <c r="S313" i="37"/>
  <c r="S389" i="37"/>
  <c r="S441" i="37"/>
  <c r="S375" i="37"/>
  <c r="S520" i="37"/>
  <c r="S560" i="37"/>
  <c r="S596" i="37"/>
  <c r="S632" i="37"/>
  <c r="S670" i="37"/>
  <c r="U669" i="37" s="1"/>
  <c r="S706" i="37"/>
  <c r="S760" i="37"/>
  <c r="S425" i="37"/>
  <c r="S363" i="37"/>
  <c r="S995" i="37"/>
  <c r="S960" i="37"/>
  <c r="S225" i="37"/>
  <c r="S397" i="37"/>
  <c r="S295" i="37"/>
  <c r="S245" i="37"/>
  <c r="S492" i="37"/>
  <c r="U491" i="37" s="1"/>
  <c r="S717" i="37"/>
  <c r="S197" i="37"/>
  <c r="S201" i="37"/>
  <c r="S285" i="37"/>
  <c r="S502" i="37"/>
  <c r="S582" i="37"/>
  <c r="S654" i="37"/>
  <c r="S724" i="37"/>
  <c r="U723" i="37" s="1"/>
  <c r="S414" i="37"/>
  <c r="S608" i="37"/>
  <c r="S754" i="37"/>
  <c r="S317" i="37"/>
  <c r="S418" i="37"/>
  <c r="S503" i="37"/>
  <c r="S551" i="37"/>
  <c r="S613" i="37"/>
  <c r="S693" i="37"/>
  <c r="S757" i="37"/>
  <c r="S967" i="37"/>
  <c r="S921" i="37"/>
  <c r="S879" i="37"/>
  <c r="S779" i="37"/>
  <c r="S523" i="37"/>
  <c r="S927" i="37"/>
  <c r="S833" i="37"/>
  <c r="S797" i="37"/>
  <c r="S691" i="37"/>
  <c r="S257" i="37"/>
  <c r="S315" i="37"/>
  <c r="S311" i="37"/>
  <c r="S473" i="37"/>
  <c r="S524" i="37"/>
  <c r="S600" i="37"/>
  <c r="S676" i="37"/>
  <c r="S226" i="37"/>
  <c r="S395" i="37"/>
  <c r="S672" i="37"/>
  <c r="S770" i="37"/>
  <c r="S401" i="37"/>
  <c r="S498" i="37"/>
  <c r="S358" i="37"/>
  <c r="S361" i="37"/>
  <c r="S431" i="37"/>
  <c r="S647" i="37"/>
  <c r="S319" i="37"/>
  <c r="S435" i="37"/>
  <c r="S183" i="37"/>
  <c r="S224" i="37"/>
  <c r="S937" i="37"/>
  <c r="S357" i="37"/>
  <c r="S767" i="37"/>
  <c r="S877" i="37"/>
  <c r="S738" i="37"/>
  <c r="S976" i="37"/>
  <c r="S882" i="37"/>
  <c r="S195" i="37"/>
  <c r="U194" i="37" s="1"/>
  <c r="S456" i="37"/>
  <c r="S199" i="37"/>
  <c r="S328" i="37"/>
  <c r="U327" i="37" s="1"/>
  <c r="S396" i="37"/>
  <c r="U395" i="37" s="1"/>
  <c r="S203" i="37"/>
  <c r="S332" i="37"/>
  <c r="S416" i="37"/>
  <c r="S304" i="37"/>
  <c r="S394" i="37"/>
  <c r="S487" i="37"/>
  <c r="S536" i="37"/>
  <c r="S576" i="37"/>
  <c r="S612" i="37"/>
  <c r="S648" i="37"/>
  <c r="S686" i="37"/>
  <c r="S720" i="37"/>
  <c r="S256" i="37"/>
  <c r="S382" i="37"/>
  <c r="S475" i="37"/>
  <c r="S992" i="37"/>
  <c r="S374" i="37"/>
  <c r="S408" i="37"/>
  <c r="U407" i="37" s="1"/>
  <c r="S314" i="37"/>
  <c r="S280" i="37"/>
  <c r="S348" i="37"/>
  <c r="S318" i="37"/>
  <c r="S284" i="37"/>
  <c r="S368" i="37"/>
  <c r="S223" i="37"/>
  <c r="S346" i="37"/>
  <c r="S439" i="37"/>
  <c r="S528" i="37"/>
  <c r="S570" i="37"/>
  <c r="S604" i="37"/>
  <c r="S642" i="37"/>
  <c r="S680" i="37"/>
  <c r="S714" i="37"/>
  <c r="S239" i="37"/>
  <c r="S493" i="37"/>
  <c r="S427" i="37"/>
  <c r="S858" i="37"/>
  <c r="S840" i="37"/>
  <c r="U839" i="37" s="1"/>
  <c r="S343" i="37"/>
  <c r="S254" i="37"/>
  <c r="S232" i="37"/>
  <c r="S309" i="37"/>
  <c r="S258" i="37"/>
  <c r="S244" i="37"/>
  <c r="S444" i="37"/>
  <c r="S329" i="37"/>
  <c r="S457" i="37"/>
  <c r="S522" i="37"/>
  <c r="S598" i="37"/>
  <c r="S674" i="37"/>
  <c r="S768" i="37"/>
  <c r="S379" i="37"/>
  <c r="S656" i="37"/>
  <c r="S766" i="37"/>
  <c r="S369" i="37"/>
  <c r="S482" i="37"/>
  <c r="S513" i="37"/>
  <c r="S561" i="37"/>
  <c r="S633" i="37"/>
  <c r="S729" i="37"/>
  <c r="S997" i="37"/>
  <c r="S959" i="37"/>
  <c r="S913" i="37"/>
  <c r="S867" i="37"/>
  <c r="S711" i="37"/>
  <c r="S486" i="37"/>
  <c r="S885" i="37"/>
  <c r="S823" i="37"/>
  <c r="S787" i="37"/>
  <c r="S639" i="37"/>
  <c r="S413" i="37"/>
  <c r="S251" i="37"/>
  <c r="S464" i="37"/>
  <c r="S442" i="37"/>
  <c r="S542" i="37"/>
  <c r="S618" i="37"/>
  <c r="S694" i="37"/>
  <c r="U693" i="37" s="1"/>
  <c r="S301" i="37"/>
  <c r="S516" i="37"/>
  <c r="S732" i="37"/>
  <c r="S191" i="37"/>
  <c r="S481" i="37"/>
  <c r="S399" i="37"/>
  <c r="U398" i="37" s="1"/>
  <c r="S531" i="37"/>
  <c r="S585" i="37"/>
  <c r="S655" i="37"/>
  <c r="S741" i="37"/>
  <c r="U740" i="37" s="1"/>
  <c r="S981" i="37"/>
  <c r="S943" i="37"/>
  <c r="S903" i="37"/>
  <c r="S851" i="37"/>
  <c r="S671" i="37"/>
  <c r="S205" i="37"/>
  <c r="S861" i="37"/>
  <c r="S813" i="37"/>
  <c r="S775" i="37"/>
  <c r="S816" i="37"/>
  <c r="S248" i="37"/>
  <c r="U247" i="37" s="1"/>
  <c r="S300" i="37"/>
  <c r="S287" i="37"/>
  <c r="S455" i="37"/>
  <c r="S572" i="37"/>
  <c r="S644" i="37"/>
  <c r="S716" i="37"/>
  <c r="S350" i="37"/>
  <c r="S564" i="37"/>
  <c r="S748" i="37"/>
  <c r="S189" i="37"/>
  <c r="S386" i="37"/>
  <c r="S479" i="37"/>
  <c r="S545" i="37"/>
  <c r="U544" i="37" s="1"/>
  <c r="S599" i="37"/>
  <c r="S637" i="37"/>
  <c r="S911" i="37"/>
  <c r="S881" i="37"/>
  <c r="S282" i="37"/>
  <c r="S490" i="37"/>
  <c r="S626" i="37"/>
  <c r="S303" i="37"/>
  <c r="S532" i="37"/>
  <c r="S762" i="37"/>
  <c r="S433" i="37"/>
  <c r="S415" i="37"/>
  <c r="S557" i="37"/>
  <c r="S645" i="37"/>
  <c r="S735" i="37"/>
  <c r="S989" i="37"/>
  <c r="S951" i="37"/>
  <c r="S909" i="37"/>
  <c r="S859" i="37"/>
  <c r="S266" i="37"/>
  <c r="S826" i="37"/>
  <c r="S747" i="37"/>
  <c r="S953" i="37"/>
  <c r="S857" i="37"/>
  <c r="S737" i="37"/>
  <c r="S367" i="37"/>
  <c r="S459" i="37"/>
  <c r="S534" i="37"/>
  <c r="S440" i="37"/>
  <c r="S772" i="37"/>
  <c r="S262" i="37"/>
  <c r="S790" i="37"/>
  <c r="S519" i="37"/>
  <c r="S288" i="37"/>
  <c r="S727" i="37"/>
  <c r="S652" i="37"/>
  <c r="S592" i="37"/>
  <c r="S310" i="37"/>
  <c r="S707" i="37"/>
  <c r="S825" i="37"/>
  <c r="S419" i="37"/>
  <c r="S778" i="37"/>
  <c r="S470" i="37"/>
  <c r="S897" i="37"/>
  <c r="S1001" i="37"/>
  <c r="S281" i="37"/>
  <c r="S206" i="37"/>
  <c r="S581" i="37"/>
  <c r="S780" i="37"/>
  <c r="S830" i="37"/>
  <c r="S371" i="37"/>
  <c r="S799" i="37"/>
  <c r="S931" i="37"/>
  <c r="S795" i="37"/>
  <c r="S755" i="37"/>
  <c r="S495" i="37"/>
  <c r="S580" i="37"/>
  <c r="S574" i="37"/>
  <c r="S312" i="37"/>
  <c r="S108" i="37"/>
  <c r="S91" i="37"/>
  <c r="S87" i="37"/>
  <c r="S45" i="37"/>
  <c r="S41" i="37"/>
  <c r="S6" i="37"/>
  <c r="S171" i="37"/>
  <c r="S135" i="37"/>
  <c r="S131" i="37"/>
  <c r="S127" i="37"/>
  <c r="S93" i="37"/>
  <c r="S140" i="37"/>
  <c r="S95" i="37"/>
  <c r="S148" i="37"/>
  <c r="S97" i="37"/>
  <c r="S156" i="37"/>
  <c r="S99" i="37"/>
  <c r="S164" i="37"/>
  <c r="S101" i="37"/>
  <c r="S172" i="37"/>
  <c r="S103" i="37"/>
  <c r="S968" i="37"/>
  <c r="S565" i="37"/>
  <c r="S894" i="37"/>
  <c r="S990" i="37"/>
  <c r="S846" i="37"/>
  <c r="S982" i="37"/>
  <c r="S870" i="37"/>
  <c r="S403" i="37"/>
  <c r="S275" i="37"/>
  <c r="S209" i="37"/>
  <c r="S7" i="37"/>
  <c r="S10" i="37"/>
  <c r="S105" i="37"/>
  <c r="S26" i="37"/>
  <c r="S107" i="37"/>
  <c r="S42" i="37"/>
  <c r="S109" i="37"/>
  <c r="S58" i="37"/>
  <c r="S111" i="37"/>
  <c r="S74" i="37"/>
  <c r="S113" i="37"/>
  <c r="S900" i="37"/>
  <c r="S527" i="37"/>
  <c r="S957" i="37"/>
  <c r="S619" i="37"/>
  <c r="S910" i="37"/>
  <c r="U909" i="37" s="1"/>
  <c r="S625" i="37"/>
  <c r="S928" i="37"/>
  <c r="S653" i="37"/>
  <c r="S342" i="37"/>
  <c r="S276" i="37"/>
  <c r="S29" i="37"/>
  <c r="S110" i="37"/>
  <c r="S31" i="37"/>
  <c r="S118" i="37"/>
  <c r="S33" i="37"/>
  <c r="S126" i="37"/>
  <c r="S35" i="37"/>
  <c r="S134" i="37"/>
  <c r="S37" i="37"/>
  <c r="S142" i="37"/>
  <c r="S39" i="37"/>
  <c r="S769" i="37"/>
  <c r="S978" i="37"/>
  <c r="S836" i="37"/>
  <c r="S934" i="37"/>
  <c r="S761" i="37"/>
  <c r="S948" i="37"/>
  <c r="S784" i="37"/>
  <c r="S294" i="37"/>
  <c r="S228" i="37"/>
  <c r="S305" i="37"/>
  <c r="S292" i="37"/>
  <c r="S733" i="37"/>
  <c r="S863" i="37"/>
  <c r="S821" i="37"/>
  <c r="S299" i="37"/>
  <c r="S510" i="37"/>
  <c r="S664" i="37"/>
  <c r="S484" i="37"/>
  <c r="S640" i="37"/>
  <c r="S774" i="37"/>
  <c r="S497" i="37"/>
  <c r="U496" i="37" s="1"/>
  <c r="S509" i="37"/>
  <c r="S573" i="37"/>
  <c r="S661" i="37"/>
  <c r="S743" i="37"/>
  <c r="S979" i="37"/>
  <c r="S939" i="37"/>
  <c r="S899" i="37"/>
  <c r="S847" i="37"/>
  <c r="S355" i="37"/>
  <c r="S388" i="37"/>
  <c r="S807" i="37"/>
  <c r="S387" i="37"/>
  <c r="S907" i="37"/>
  <c r="S649" i="37"/>
  <c r="S449" i="37"/>
  <c r="S192" i="37"/>
  <c r="S378" i="37"/>
  <c r="S202" i="37"/>
  <c r="S812" i="37"/>
  <c r="S190" i="37"/>
  <c r="S814" i="37"/>
  <c r="S765" i="37"/>
  <c r="S627" i="37"/>
  <c r="S559" i="37"/>
  <c r="S494" i="37"/>
  <c r="S514" i="37"/>
  <c r="S246" i="37"/>
  <c r="S798" i="37"/>
  <c r="S198" i="37"/>
  <c r="S635" i="37"/>
  <c r="S802" i="37"/>
  <c r="S673" i="37"/>
  <c r="S451" i="37"/>
  <c r="S629" i="37"/>
  <c r="S214" i="37"/>
  <c r="S207" i="37"/>
  <c r="S641" i="37"/>
  <c r="S794" i="37"/>
  <c r="S888" i="37"/>
  <c r="S535" i="37"/>
  <c r="S817" i="37"/>
  <c r="S437" i="37"/>
  <c r="S883" i="37"/>
  <c r="S685" i="37"/>
  <c r="S402" i="37"/>
  <c r="S366" i="37"/>
  <c r="S471" i="37"/>
  <c r="S926" i="37"/>
  <c r="S49" i="37"/>
  <c r="S116" i="37"/>
  <c r="S83" i="37"/>
  <c r="S166" i="37"/>
  <c r="S150" i="37"/>
  <c r="S130" i="37"/>
  <c r="S16" i="37"/>
  <c r="S168" i="37"/>
  <c r="S136" i="37"/>
  <c r="S114" i="37"/>
  <c r="S128" i="37"/>
  <c r="S137" i="37"/>
  <c r="S160" i="37"/>
  <c r="S139" i="37"/>
  <c r="S48" i="37"/>
  <c r="S141" i="37"/>
  <c r="U140" i="37" s="1"/>
  <c r="S112" i="37"/>
  <c r="S143" i="37"/>
  <c r="U142" i="37" s="1"/>
  <c r="S146" i="37"/>
  <c r="S145" i="37"/>
  <c r="S886" i="37"/>
  <c r="S878" i="37"/>
  <c r="S988" i="37"/>
  <c r="S852" i="37"/>
  <c r="S954" i="37"/>
  <c r="S788" i="37"/>
  <c r="S958" i="37"/>
  <c r="S824" i="37"/>
  <c r="S242" i="37"/>
  <c r="S196" i="37"/>
  <c r="U195" i="37" s="1"/>
  <c r="S273" i="37"/>
  <c r="S32" i="37"/>
  <c r="S147" i="37"/>
  <c r="S64" i="37"/>
  <c r="S149" i="37"/>
  <c r="S96" i="37"/>
  <c r="S151" i="37"/>
  <c r="S122" i="37"/>
  <c r="S153" i="37"/>
  <c r="S138" i="37"/>
  <c r="S155" i="37"/>
  <c r="S154" i="37"/>
  <c r="S842" i="37"/>
  <c r="S922" i="37"/>
  <c r="S916" i="37"/>
  <c r="S1006" i="37"/>
  <c r="S868" i="37"/>
  <c r="S996" i="37"/>
  <c r="U995" i="37" s="1"/>
  <c r="S890" i="37"/>
  <c r="S438" i="37"/>
  <c r="U437" i="37" s="1"/>
  <c r="S227" i="37"/>
  <c r="S340" i="37"/>
  <c r="S52" i="37"/>
  <c r="S73" i="37"/>
  <c r="S60" i="37"/>
  <c r="S75" i="37"/>
  <c r="S68" i="37"/>
  <c r="S77" i="37"/>
  <c r="S76" i="37"/>
  <c r="S79" i="37"/>
  <c r="S84" i="37"/>
  <c r="S81" i="37"/>
  <c r="S800" i="37"/>
  <c r="S998" i="37"/>
  <c r="S952" i="37"/>
  <c r="S601" i="37"/>
  <c r="S896" i="37"/>
  <c r="S607" i="37"/>
  <c r="S920" i="37"/>
  <c r="S631" i="37"/>
  <c r="S179" i="37"/>
  <c r="S515" i="37"/>
  <c r="S993" i="37"/>
  <c r="S703" i="37"/>
  <c r="S785" i="37"/>
  <c r="S331" i="37"/>
  <c r="S550" i="37"/>
  <c r="S700" i="37"/>
  <c r="S478" i="37"/>
  <c r="S688" i="37"/>
  <c r="S255" i="37"/>
  <c r="S450" i="37"/>
  <c r="S521" i="37"/>
  <c r="S587" i="37"/>
  <c r="S681" i="37"/>
  <c r="S753" i="37"/>
  <c r="S971" i="37"/>
  <c r="S925" i="37"/>
  <c r="S887" i="37"/>
  <c r="S811" i="37"/>
  <c r="S657" i="37"/>
  <c r="S499" i="37"/>
  <c r="S849" i="37"/>
  <c r="S615" i="37"/>
  <c r="S947" i="37"/>
  <c r="S579" i="37"/>
  <c r="S270" i="37"/>
  <c r="S684" i="37"/>
  <c r="S400" i="37"/>
  <c r="S377" i="37"/>
  <c r="S940" i="37"/>
  <c r="S469" i="37"/>
  <c r="S872" i="37"/>
  <c r="S809" i="37"/>
  <c r="S871" i="37"/>
  <c r="S466" i="37"/>
  <c r="S752" i="37"/>
  <c r="S385" i="37"/>
  <c r="S238" i="37"/>
  <c r="U237" i="37" s="1"/>
  <c r="S856" i="37"/>
  <c r="S218" i="37"/>
  <c r="S663" i="37"/>
  <c r="S828" i="37"/>
  <c r="S791" i="37"/>
  <c r="S771" i="37"/>
  <c r="S511" i="37"/>
  <c r="S278" i="37"/>
  <c r="S390" i="37"/>
  <c r="S675" i="37"/>
  <c r="S806" i="37"/>
  <c r="S271" i="37"/>
  <c r="U270" i="37" s="1"/>
  <c r="S697" i="37"/>
  <c r="S835" i="37"/>
  <c r="S533" i="37"/>
  <c r="S923" i="37"/>
  <c r="S603" i="37"/>
  <c r="S253" i="37"/>
  <c r="S718" i="37"/>
  <c r="S240" i="37"/>
  <c r="S132" i="37"/>
  <c r="S89" i="37"/>
  <c r="S100" i="37"/>
  <c r="S47" i="37"/>
  <c r="S43" i="37"/>
  <c r="S14" i="37"/>
  <c r="S173" i="37"/>
  <c r="U172" i="37" s="1"/>
  <c r="S169" i="37"/>
  <c r="S133" i="37"/>
  <c r="S129" i="37"/>
  <c r="U128" i="37" s="1"/>
  <c r="S125" i="37"/>
  <c r="S22" i="37"/>
  <c r="S9" i="37"/>
  <c r="S30" i="37"/>
  <c r="S11" i="37"/>
  <c r="S38" i="37"/>
  <c r="U37" i="37" s="1"/>
  <c r="S13" i="37"/>
  <c r="S46" i="37"/>
  <c r="S15" i="37"/>
  <c r="S54" i="37"/>
  <c r="S17" i="37"/>
  <c r="S950" i="37"/>
  <c r="S930" i="37"/>
  <c r="S962" i="37"/>
  <c r="S792" i="37"/>
  <c r="S918" i="37"/>
  <c r="S643" i="37"/>
  <c r="S936" i="37"/>
  <c r="S687" i="37"/>
  <c r="S326" i="37"/>
  <c r="S260" i="37"/>
  <c r="S337" i="37"/>
  <c r="S62" i="37"/>
  <c r="S19" i="37"/>
  <c r="S70" i="37"/>
  <c r="S21" i="37"/>
  <c r="S78" i="37"/>
  <c r="S23" i="37"/>
  <c r="S86" i="37"/>
  <c r="S25" i="37"/>
  <c r="S94" i="37"/>
  <c r="S27" i="37"/>
  <c r="S102" i="37"/>
  <c r="S938" i="37"/>
  <c r="S1004" i="37"/>
  <c r="S880" i="37"/>
  <c r="S980" i="37"/>
  <c r="S838" i="37"/>
  <c r="S974" i="37"/>
  <c r="U973" i="37" s="1"/>
  <c r="S862" i="37"/>
  <c r="S269" i="37"/>
  <c r="S291" i="37"/>
  <c r="S90" i="37"/>
  <c r="S115" i="37"/>
  <c r="S106" i="37"/>
  <c r="S117" i="37"/>
  <c r="S8" i="37"/>
  <c r="S119" i="37"/>
  <c r="S40" i="37"/>
  <c r="S121" i="37"/>
  <c r="S72" i="37"/>
  <c r="S123" i="37"/>
  <c r="S104" i="37"/>
  <c r="S659" i="37"/>
  <c r="S850" i="37"/>
  <c r="S908" i="37"/>
  <c r="S999" i="37"/>
  <c r="S860" i="37"/>
  <c r="S994" i="37"/>
  <c r="S884" i="37"/>
  <c r="S467" i="37"/>
  <c r="S243" i="37"/>
  <c r="S177" i="37"/>
  <c r="S569" i="37"/>
  <c r="U568" i="37" s="1"/>
  <c r="S955" i="37"/>
  <c r="S422" i="37"/>
  <c r="S611" i="37"/>
  <c r="S345" i="37"/>
  <c r="S590" i="37"/>
  <c r="S744" i="37"/>
  <c r="S443" i="37"/>
  <c r="S734" i="37"/>
  <c r="S436" i="37"/>
  <c r="S351" i="37"/>
  <c r="S537" i="37"/>
  <c r="S621" i="37"/>
  <c r="S725" i="37"/>
  <c r="S1005" i="37"/>
  <c r="S963" i="37"/>
  <c r="S917" i="37"/>
  <c r="S873" i="37"/>
  <c r="S182" i="37"/>
  <c r="S786" i="37"/>
  <c r="S667" i="37"/>
  <c r="S893" i="37"/>
  <c r="S719" i="37"/>
  <c r="S985" i="37"/>
  <c r="S525" i="37"/>
  <c r="S726" i="37"/>
  <c r="S610" i="37"/>
  <c r="S187" i="37"/>
  <c r="S623" i="37"/>
  <c r="S789" i="37"/>
  <c r="S575" i="37"/>
  <c r="S409" i="37"/>
  <c r="S853" i="37"/>
  <c r="S961" i="37"/>
  <c r="S764" i="37"/>
  <c r="S666" i="37"/>
  <c r="U665" i="37" s="1"/>
  <c r="S380" i="37"/>
  <c r="S563" i="37"/>
  <c r="S406" i="37"/>
  <c r="S290" i="37"/>
  <c r="S715" i="37"/>
  <c r="S944" i="37"/>
  <c r="S829" i="37"/>
  <c r="S915" i="37"/>
  <c r="S500" i="37"/>
  <c r="S234" i="37"/>
  <c r="S483" i="37"/>
  <c r="S731" i="37"/>
  <c r="S818" i="37"/>
  <c r="S485" i="37"/>
  <c r="S781" i="37"/>
  <c r="S869" i="37"/>
  <c r="S689" i="37"/>
  <c r="S969" i="37"/>
  <c r="S547" i="37"/>
  <c r="S750" i="37"/>
  <c r="S646" i="37"/>
  <c r="S316" i="37"/>
  <c r="S124" i="37"/>
  <c r="S85" i="37"/>
  <c r="S176" i="37"/>
  <c r="S174" i="37"/>
  <c r="S158" i="37"/>
  <c r="S162" i="37"/>
  <c r="S80" i="37"/>
  <c r="S144" i="37"/>
  <c r="S152" i="37"/>
  <c r="S120" i="37"/>
  <c r="S18" i="37"/>
  <c r="S51" i="37"/>
  <c r="S34" i="37"/>
  <c r="S53" i="37"/>
  <c r="S50" i="37"/>
  <c r="S55" i="37"/>
  <c r="S66" i="37"/>
  <c r="S57" i="37"/>
  <c r="S82" i="37"/>
  <c r="S59" i="37"/>
  <c r="S98" i="37"/>
  <c r="S914" i="37"/>
  <c r="S984" i="37"/>
  <c r="S924" i="37"/>
  <c r="S507" i="37"/>
  <c r="S874" i="37"/>
  <c r="S1003" i="37"/>
  <c r="S898" i="37"/>
  <c r="S323" i="37"/>
  <c r="S211" i="37"/>
  <c r="S324" i="37"/>
  <c r="S392" i="37"/>
  <c r="S61" i="37"/>
  <c r="S12" i="37"/>
  <c r="S63" i="37"/>
  <c r="S20" i="37"/>
  <c r="S65" i="37"/>
  <c r="S28" i="37"/>
  <c r="S67" i="37"/>
  <c r="S36" i="37"/>
  <c r="S69" i="37"/>
  <c r="S44" i="37"/>
  <c r="S71" i="37"/>
  <c r="S776" i="37"/>
  <c r="S986" i="37"/>
  <c r="S844" i="37"/>
  <c r="S946" i="37"/>
  <c r="S763" i="37"/>
  <c r="S956" i="37"/>
  <c r="S804" i="37"/>
  <c r="S274" i="37"/>
  <c r="S212" i="37"/>
  <c r="S157" i="37"/>
  <c r="S170" i="37"/>
  <c r="S159" i="37"/>
  <c r="S175" i="37"/>
  <c r="S161" i="37"/>
  <c r="S24" i="37"/>
  <c r="S163" i="37"/>
  <c r="S56" i="37"/>
  <c r="S165" i="37"/>
  <c r="S88" i="37"/>
  <c r="S167" i="37"/>
  <c r="S906" i="37"/>
  <c r="S1002" i="37"/>
  <c r="S866" i="37"/>
  <c r="S972" i="37"/>
  <c r="S832" i="37"/>
  <c r="S966" i="37"/>
  <c r="S848" i="37"/>
  <c r="S453" i="37"/>
  <c r="S307" i="37"/>
  <c r="S241" i="37"/>
  <c r="J178" i="35"/>
  <c r="Q3" i="35" s="1"/>
  <c r="L51" i="37"/>
  <c r="L177" i="37" s="1"/>
  <c r="L178" i="37" s="1"/>
  <c r="D2" i="39" s="1"/>
  <c r="S482" i="35"/>
  <c r="S8" i="35"/>
  <c r="R62" i="35"/>
  <c r="R995" i="35"/>
  <c r="R384" i="35"/>
  <c r="S721" i="35"/>
  <c r="S950" i="35"/>
  <c r="S85" i="35"/>
  <c r="S151" i="35"/>
  <c r="S402" i="35"/>
  <c r="S468" i="35"/>
  <c r="S779" i="35"/>
  <c r="S615" i="35"/>
  <c r="S229" i="35"/>
  <c r="S967" i="35"/>
  <c r="S731" i="35"/>
  <c r="S987" i="35"/>
  <c r="S71" i="35"/>
  <c r="S121" i="35"/>
  <c r="S148" i="35"/>
  <c r="R219" i="35"/>
  <c r="R968" i="35"/>
  <c r="R290" i="35"/>
  <c r="R546" i="35"/>
  <c r="S702" i="35"/>
  <c r="S353" i="35"/>
  <c r="S709" i="35"/>
  <c r="S466" i="35"/>
  <c r="S990" i="35"/>
  <c r="S734" i="35"/>
  <c r="S158" i="35"/>
  <c r="S760" i="35"/>
  <c r="S957" i="35"/>
  <c r="S588" i="35"/>
  <c r="S218" i="35"/>
  <c r="S717" i="35"/>
  <c r="S827" i="35"/>
  <c r="S42" i="35"/>
  <c r="S205" i="35"/>
  <c r="S608" i="35"/>
  <c r="R160" i="35"/>
  <c r="R741" i="35"/>
  <c r="R573" i="35"/>
  <c r="R792" i="35"/>
  <c r="R44" i="35"/>
  <c r="R788" i="35"/>
  <c r="R585" i="35"/>
  <c r="R806" i="35"/>
  <c r="R59" i="35"/>
  <c r="R289" i="35"/>
  <c r="R196" i="35"/>
  <c r="R54" i="35"/>
  <c r="R961" i="35"/>
  <c r="S670" i="35"/>
  <c r="S253" i="35"/>
  <c r="S893" i="35"/>
  <c r="S367" i="35"/>
  <c r="S324" i="35"/>
  <c r="S853" i="35"/>
  <c r="S484" i="35"/>
  <c r="S428" i="35"/>
  <c r="S14" i="35"/>
  <c r="S548" i="35"/>
  <c r="S537" i="35"/>
  <c r="S281" i="35"/>
  <c r="R312" i="35"/>
  <c r="R834" i="35"/>
  <c r="R141" i="35"/>
  <c r="R772" i="35"/>
  <c r="R418" i="35"/>
  <c r="R348" i="35"/>
  <c r="R864" i="35"/>
  <c r="R728" i="35"/>
  <c r="R662" i="35"/>
  <c r="S196" i="35"/>
  <c r="S80" i="35"/>
  <c r="S59" i="35"/>
  <c r="S856" i="35"/>
  <c r="S797" i="35"/>
  <c r="S517" i="35"/>
  <c r="S560" i="35"/>
  <c r="S580" i="35"/>
  <c r="R193" i="35"/>
  <c r="R1005" i="35"/>
  <c r="R628" i="35"/>
  <c r="R927" i="35"/>
  <c r="R799" i="35"/>
  <c r="R750" i="35"/>
  <c r="R908" i="35"/>
  <c r="R242" i="35"/>
  <c r="R509" i="35"/>
  <c r="R808" i="35"/>
  <c r="R765" i="35"/>
  <c r="S438" i="35"/>
  <c r="S684" i="35"/>
  <c r="S348" i="35"/>
  <c r="S451" i="35"/>
  <c r="S321" i="35"/>
  <c r="S258" i="35"/>
  <c r="S979" i="35"/>
  <c r="S464" i="35"/>
  <c r="S994" i="35"/>
  <c r="S808" i="35"/>
  <c r="S749" i="35"/>
  <c r="R824" i="35"/>
  <c r="R935" i="35"/>
  <c r="R411" i="35"/>
  <c r="R260" i="35"/>
  <c r="R13" i="35"/>
  <c r="R162" i="35"/>
  <c r="R1003" i="35"/>
  <c r="R23" i="35"/>
  <c r="R334" i="35"/>
  <c r="R769" i="35"/>
  <c r="R65" i="35"/>
  <c r="R518" i="35"/>
  <c r="R226" i="35"/>
  <c r="R86" i="35"/>
  <c r="S658" i="35"/>
  <c r="S232" i="35"/>
  <c r="S701" i="35"/>
  <c r="S776" i="35"/>
  <c r="S973" i="35"/>
  <c r="R761" i="35"/>
  <c r="S958" i="35"/>
  <c r="S140" i="35"/>
  <c r="S837" i="35"/>
  <c r="R98" i="35"/>
  <c r="R60" i="35"/>
  <c r="R63" i="35"/>
  <c r="R78" i="35"/>
  <c r="S360" i="35"/>
  <c r="S645" i="35"/>
  <c r="R303" i="35"/>
  <c r="R478" i="35"/>
  <c r="R744" i="35"/>
  <c r="R707" i="35"/>
  <c r="R431" i="35"/>
  <c r="R286" i="35"/>
  <c r="R383" i="35"/>
  <c r="S936" i="35"/>
  <c r="S877" i="35"/>
  <c r="S318" i="35"/>
  <c r="S953" i="35"/>
  <c r="S89" i="35"/>
  <c r="S520" i="35"/>
  <c r="S885" i="35"/>
  <c r="S76" i="35"/>
  <c r="S408" i="35"/>
  <c r="S574" i="35"/>
  <c r="S357" i="35"/>
  <c r="S346" i="35"/>
  <c r="S728" i="35"/>
  <c r="S984" i="35"/>
  <c r="S925" i="35"/>
  <c r="S866" i="35"/>
  <c r="S791" i="35"/>
  <c r="R539" i="35"/>
  <c r="R22" i="35"/>
  <c r="R526" i="35"/>
  <c r="R157" i="35"/>
  <c r="R619" i="35"/>
  <c r="S765" i="35"/>
  <c r="S465" i="35"/>
  <c r="R941" i="35"/>
  <c r="R83" i="35"/>
  <c r="R28" i="35"/>
  <c r="R46" i="35"/>
  <c r="R667" i="35"/>
  <c r="R639" i="35"/>
  <c r="S398" i="35"/>
  <c r="S426" i="35"/>
  <c r="S696" i="35"/>
  <c r="S589" i="35"/>
  <c r="S161" i="35"/>
  <c r="S528" i="35"/>
  <c r="S665" i="35"/>
  <c r="R494" i="35"/>
  <c r="R231" i="35"/>
  <c r="R283" i="35"/>
  <c r="R836" i="35"/>
  <c r="R749" i="35"/>
  <c r="R621" i="35"/>
  <c r="R144" i="35"/>
  <c r="S781" i="35"/>
  <c r="S591" i="35"/>
  <c r="S273" i="35"/>
  <c r="S200" i="35"/>
  <c r="S48" i="35"/>
  <c r="S134" i="35"/>
  <c r="S234" i="35"/>
  <c r="S976" i="35"/>
  <c r="S745" i="35"/>
  <c r="S379" i="35"/>
  <c r="S888" i="35"/>
  <c r="S432" i="35"/>
  <c r="S191" i="35"/>
  <c r="S652" i="35"/>
  <c r="S291" i="35"/>
  <c r="S832" i="35"/>
  <c r="S180" i="35"/>
  <c r="S845" i="35"/>
  <c r="S400" i="35"/>
  <c r="S297" i="35"/>
  <c r="S245" i="35"/>
  <c r="S872" i="35"/>
  <c r="S813" i="35"/>
  <c r="S903" i="35"/>
  <c r="S174" i="35"/>
  <c r="S714" i="35"/>
  <c r="S72" i="35"/>
  <c r="S694" i="35"/>
  <c r="S880" i="35"/>
  <c r="S279" i="35"/>
  <c r="S720" i="35"/>
  <c r="S334" i="35"/>
  <c r="S167" i="35"/>
  <c r="S554" i="35"/>
  <c r="S802" i="35"/>
  <c r="S216" i="35"/>
  <c r="S529" i="35"/>
  <c r="S381" i="35"/>
  <c r="S891" i="35"/>
  <c r="S923" i="35"/>
  <c r="S450" i="35"/>
  <c r="S851" i="35"/>
  <c r="S581" i="35"/>
  <c r="S676" i="35"/>
  <c r="S672" i="35"/>
  <c r="S855" i="35"/>
  <c r="R756" i="35"/>
  <c r="R926" i="35"/>
  <c r="S65" i="35"/>
  <c r="S830" i="35"/>
  <c r="S197" i="35"/>
  <c r="S165" i="35"/>
  <c r="S443" i="35"/>
  <c r="S459" i="35"/>
  <c r="S917" i="35"/>
  <c r="S649" i="35"/>
  <c r="S773" i="35"/>
  <c r="S692" i="35"/>
  <c r="S835" i="35"/>
  <c r="S265" i="35"/>
  <c r="S920" i="35"/>
  <c r="S861" i="35"/>
  <c r="S601" i="35"/>
  <c r="S355" i="35"/>
  <c r="S624" i="35"/>
  <c r="S644" i="35"/>
  <c r="R903" i="35"/>
  <c r="R181" i="35"/>
  <c r="S523" i="35"/>
  <c r="R70" i="35"/>
  <c r="S120" i="35"/>
  <c r="R959" i="35"/>
  <c r="S565" i="35"/>
  <c r="S184" i="35"/>
  <c r="S475" i="35"/>
  <c r="S210" i="35"/>
  <c r="S50" i="35"/>
  <c r="S442" i="35"/>
  <c r="S675" i="35"/>
  <c r="S919" i="35"/>
  <c r="R837" i="35"/>
  <c r="R723" i="35"/>
  <c r="R206" i="35"/>
  <c r="S113" i="35"/>
  <c r="S752" i="35"/>
  <c r="S667" i="35"/>
  <c r="R213" i="35"/>
  <c r="S386" i="35"/>
  <c r="S619" i="35"/>
  <c r="R400" i="35"/>
  <c r="R748" i="35"/>
  <c r="R38" i="35"/>
  <c r="R681" i="35"/>
  <c r="R638" i="35"/>
  <c r="R191" i="35"/>
  <c r="R337" i="35"/>
  <c r="R787" i="35"/>
  <c r="R215" i="35"/>
  <c r="R913" i="35"/>
  <c r="R828" i="35"/>
  <c r="R6" i="35"/>
  <c r="R883" i="35"/>
  <c r="S194" i="35"/>
  <c r="S507" i="35"/>
  <c r="S110" i="35"/>
  <c r="S125" i="35"/>
  <c r="S237" i="35"/>
  <c r="R366" i="35"/>
  <c r="R953" i="35"/>
  <c r="R984" i="35"/>
  <c r="S806" i="35"/>
  <c r="S203" i="35"/>
  <c r="R666" i="35"/>
  <c r="R791" i="35"/>
  <c r="S103" i="35"/>
  <c r="S621" i="35"/>
  <c r="S685" i="35"/>
  <c r="S492" i="35"/>
  <c r="S57" i="35"/>
  <c r="S479" i="35"/>
  <c r="S312" i="35"/>
  <c r="R933" i="35"/>
  <c r="R963" i="35"/>
  <c r="R758" i="35"/>
  <c r="R880" i="35"/>
  <c r="S698" i="35"/>
  <c r="S541" i="35"/>
  <c r="S693" i="35"/>
  <c r="S322" i="35"/>
  <c r="S445" i="35"/>
  <c r="S108" i="35"/>
  <c r="R269" i="35"/>
  <c r="S212" i="35"/>
  <c r="S100" i="35"/>
  <c r="S487" i="35"/>
  <c r="S73" i="35"/>
  <c r="S33" i="35"/>
  <c r="S66" i="35"/>
  <c r="S825" i="35"/>
  <c r="S189" i="35"/>
  <c r="S955" i="35"/>
  <c r="S863" i="35"/>
  <c r="S175" i="35"/>
  <c r="S439" i="35"/>
  <c r="S534" i="35"/>
  <c r="S822" i="35"/>
  <c r="S632" i="35"/>
  <c r="S593" i="35"/>
  <c r="S350" i="35"/>
  <c r="S305" i="35"/>
  <c r="S396" i="35"/>
  <c r="S557" i="35"/>
  <c r="S260" i="35"/>
  <c r="S820" i="35"/>
  <c r="S335" i="35"/>
  <c r="S460" i="35"/>
  <c r="S186" i="35"/>
  <c r="S9" i="35"/>
  <c r="S800" i="35"/>
  <c r="S283" i="35"/>
  <c r="S703" i="35"/>
  <c r="S423" i="35"/>
  <c r="S331" i="35"/>
  <c r="S342" i="35"/>
  <c r="S787" i="35"/>
  <c r="S220" i="35"/>
  <c r="S372" i="35"/>
  <c r="S906" i="35"/>
  <c r="S87" i="35"/>
  <c r="S659" i="35"/>
  <c r="S405" i="35"/>
  <c r="S847" i="35"/>
  <c r="S126" i="35"/>
  <c r="S81" i="35"/>
  <c r="S413" i="35"/>
  <c r="S16" i="35"/>
  <c r="S114" i="35"/>
  <c r="S69" i="35"/>
  <c r="S303" i="35"/>
  <c r="S501" i="35"/>
  <c r="S452" i="35"/>
  <c r="S314" i="35"/>
  <c r="S269" i="35"/>
  <c r="S226" i="35"/>
  <c r="S870" i="35"/>
  <c r="S326" i="35"/>
  <c r="S275" i="35"/>
  <c r="S732" i="35"/>
  <c r="S988" i="35"/>
  <c r="S929" i="35"/>
  <c r="S630" i="35"/>
  <c r="S650" i="35"/>
  <c r="S743" i="35"/>
  <c r="S999" i="35"/>
  <c r="S95" i="35"/>
  <c r="S640" i="35"/>
  <c r="S794" i="35"/>
  <c r="S582" i="35"/>
  <c r="S494" i="35"/>
  <c r="S774" i="35"/>
  <c r="S602" i="35"/>
  <c r="S415" i="35"/>
  <c r="S754" i="35"/>
  <c r="R258" i="35"/>
  <c r="R635" i="35"/>
  <c r="R678" i="35"/>
  <c r="R448" i="35"/>
  <c r="R118" i="35"/>
  <c r="R429" i="35"/>
  <c r="S766" i="35"/>
  <c r="S24" i="35"/>
  <c r="S556" i="35"/>
  <c r="S943" i="35"/>
  <c r="S678" i="35"/>
  <c r="S388" i="35"/>
  <c r="S412" i="35"/>
  <c r="S436" i="35"/>
  <c r="S349" i="35"/>
  <c r="S170" i="35"/>
  <c r="S46" i="35"/>
  <c r="S378" i="35"/>
  <c r="S333" i="35"/>
  <c r="R886" i="35"/>
  <c r="R998" i="35"/>
  <c r="R945" i="35"/>
  <c r="R480" i="35"/>
  <c r="R97" i="35"/>
  <c r="R967" i="35"/>
  <c r="R123" i="35"/>
  <c r="R804" i="35"/>
  <c r="R507" i="35"/>
  <c r="R947" i="35"/>
  <c r="R164" i="35"/>
  <c r="R437" i="35"/>
  <c r="R654" i="35"/>
  <c r="R872" i="35"/>
  <c r="R589" i="35"/>
  <c r="R692" i="35"/>
  <c r="R512" i="35"/>
  <c r="R105" i="35"/>
  <c r="R597" i="35"/>
  <c r="R200" i="35"/>
  <c r="R239" i="35"/>
  <c r="R515" i="35"/>
  <c r="R306" i="35"/>
  <c r="R434" i="35"/>
  <c r="R562" i="35"/>
  <c r="R689" i="35"/>
  <c r="R364" i="35"/>
  <c r="R492" i="35"/>
  <c r="R780" i="35"/>
  <c r="R890" i="35"/>
  <c r="R237" i="35"/>
  <c r="R818" i="35"/>
  <c r="R143" i="35"/>
  <c r="R416" i="35"/>
  <c r="R81" i="35"/>
  <c r="R209" i="35"/>
  <c r="R102" i="35"/>
  <c r="R294" i="35"/>
  <c r="R550" i="35"/>
  <c r="R674" i="35"/>
  <c r="R107" i="35"/>
  <c r="R253" i="35"/>
  <c r="R344" i="35"/>
  <c r="R990" i="35"/>
  <c r="R650" i="35"/>
  <c r="R868" i="35"/>
  <c r="R421" i="35"/>
  <c r="R595" i="35"/>
  <c r="R775" i="35"/>
  <c r="R850" i="35"/>
  <c r="R898" i="35"/>
  <c r="R842" i="35"/>
  <c r="R970" i="35"/>
  <c r="S249" i="35"/>
  <c r="S961" i="35"/>
  <c r="S12" i="35"/>
  <c r="S686" i="35"/>
  <c r="S143" i="35"/>
  <c r="S293" i="35"/>
  <c r="S521" i="35"/>
  <c r="S951" i="35"/>
  <c r="S782" i="35"/>
  <c r="S277" i="35"/>
  <c r="S285" i="35"/>
  <c r="S741" i="35"/>
  <c r="S509" i="35"/>
  <c r="S900" i="35"/>
  <c r="S10" i="35"/>
  <c r="S135" i="35"/>
  <c r="S705" i="35"/>
  <c r="S821" i="35"/>
  <c r="S620" i="35"/>
  <c r="S154" i="35"/>
  <c r="S682" i="35"/>
  <c r="S605" i="35"/>
  <c r="S485" i="35"/>
  <c r="S799" i="35"/>
  <c r="S894" i="35"/>
  <c r="S486" i="35"/>
  <c r="S130" i="35"/>
  <c r="S138" i="35"/>
  <c r="S198" i="35"/>
  <c r="S606" i="35"/>
  <c r="S35" i="35"/>
  <c r="S525" i="35"/>
  <c r="S387" i="35"/>
  <c r="S406" i="35"/>
  <c r="S437" i="35"/>
  <c r="S954" i="35"/>
  <c r="S611" i="35"/>
  <c r="S488" i="35"/>
  <c r="S663" i="35"/>
  <c r="S572" i="35"/>
  <c r="S359" i="35"/>
  <c r="S444" i="35"/>
  <c r="S699" i="35"/>
  <c r="S757" i="35"/>
  <c r="S669" i="35"/>
  <c r="S282" i="35"/>
  <c r="S294" i="35"/>
  <c r="S236" i="35"/>
  <c r="S991" i="35"/>
  <c r="S873" i="35"/>
  <c r="S252" i="35"/>
  <c r="S613" i="35"/>
  <c r="S385" i="35"/>
  <c r="S347" i="35"/>
  <c r="S683" i="35"/>
  <c r="S112" i="35"/>
  <c r="S638" i="35"/>
  <c r="S551" i="35"/>
  <c r="S718" i="35"/>
  <c r="S94" i="35"/>
  <c r="S49" i="35"/>
  <c r="S187" i="35"/>
  <c r="S115" i="35"/>
  <c r="S107" i="35"/>
  <c r="S493" i="35"/>
  <c r="S751" i="35"/>
  <c r="S948" i="35"/>
  <c r="S633" i="35"/>
  <c r="S453" i="35"/>
  <c r="S366" i="35"/>
  <c r="S323" i="35"/>
  <c r="S530" i="35"/>
  <c r="S826" i="35"/>
  <c r="S159" i="35"/>
  <c r="S84" i="35"/>
  <c r="S146" i="35"/>
  <c r="S101" i="35"/>
  <c r="S864" i="35"/>
  <c r="S805" i="35"/>
  <c r="S422" i="35"/>
  <c r="S96" i="35"/>
  <c r="S90" i="35"/>
  <c r="S45" i="35"/>
  <c r="S377" i="35"/>
  <c r="S467" i="35"/>
  <c r="S767" i="35"/>
  <c r="S708" i="35"/>
  <c r="S964" i="35"/>
  <c r="S905" i="35"/>
  <c r="S401" i="35"/>
  <c r="S483" i="35"/>
  <c r="S86" i="35"/>
  <c r="S41" i="35"/>
  <c r="S389" i="35"/>
  <c r="S792" i="35"/>
  <c r="S733" i="35"/>
  <c r="S989" i="35"/>
  <c r="S302" i="35"/>
  <c r="S257" i="35"/>
  <c r="S409" i="35"/>
  <c r="S759" i="35"/>
  <c r="S956" i="35"/>
  <c r="S578" i="35"/>
  <c r="S223" i="35"/>
  <c r="S778" i="35"/>
  <c r="S511" i="35"/>
  <c r="S618" i="35"/>
  <c r="S56" i="35"/>
  <c r="S642" i="35"/>
  <c r="S358" i="35"/>
  <c r="S361" i="35"/>
  <c r="S558" i="35"/>
  <c r="S609" i="35"/>
  <c r="S418" i="35"/>
  <c r="S419" i="35"/>
  <c r="S18" i="35"/>
  <c r="S816" i="35"/>
  <c r="S341" i="35"/>
  <c r="S62" i="35"/>
  <c r="S829" i="35"/>
  <c r="S250" i="35"/>
  <c r="S34" i="35"/>
  <c r="S833" i="35"/>
  <c r="S592" i="35"/>
  <c r="S430" i="35"/>
  <c r="S272" i="35"/>
  <c r="S44" i="35"/>
  <c r="S910" i="35"/>
  <c r="S15" i="35"/>
  <c r="S164" i="35"/>
  <c r="S201" i="35"/>
  <c r="S971" i="35"/>
  <c r="S111" i="35"/>
  <c r="S199" i="35"/>
  <c r="S879" i="35"/>
  <c r="S761" i="35"/>
  <c r="S505" i="35"/>
  <c r="S330" i="35"/>
  <c r="S251" i="35"/>
  <c r="S707" i="35"/>
  <c r="S904" i="35"/>
  <c r="S141" i="35"/>
  <c r="S550" i="35"/>
  <c r="S648" i="35"/>
  <c r="S268" i="35"/>
  <c r="S928" i="35"/>
  <c r="S869" i="35"/>
  <c r="S637" i="35"/>
  <c r="S481" i="35"/>
  <c r="S166" i="35"/>
  <c r="S469" i="35"/>
  <c r="S831" i="35"/>
  <c r="S772" i="35"/>
  <c r="S713" i="35"/>
  <c r="S969" i="35"/>
  <c r="S190" i="35"/>
  <c r="S477" i="35"/>
  <c r="S178" i="35"/>
  <c r="S133" i="35"/>
  <c r="S915" i="35"/>
  <c r="S431" i="35"/>
  <c r="S290" i="35"/>
  <c r="S769" i="35"/>
  <c r="S458" i="35"/>
  <c r="S639" i="35"/>
  <c r="S886" i="35"/>
  <c r="S247" i="35"/>
  <c r="S568" i="35"/>
  <c r="S155" i="35"/>
  <c r="S364" i="35"/>
  <c r="S719" i="35"/>
  <c r="S975" i="35"/>
  <c r="S916" i="35"/>
  <c r="S857" i="35"/>
  <c r="S295" i="35"/>
  <c r="S380" i="35"/>
  <c r="S278" i="35"/>
  <c r="S233" i="35"/>
  <c r="S179" i="35"/>
  <c r="S803" i="35"/>
  <c r="S744" i="35"/>
  <c r="S1000" i="35"/>
  <c r="S941" i="35"/>
  <c r="S629" i="35"/>
  <c r="S242" i="35"/>
  <c r="S211" i="35"/>
  <c r="S421" i="35"/>
  <c r="S815" i="35"/>
  <c r="S319" i="35"/>
  <c r="S254" i="35"/>
  <c r="S462" i="35"/>
  <c r="S83" i="35"/>
  <c r="S944" i="35"/>
  <c r="S429" i="35"/>
  <c r="S823" i="35"/>
  <c r="S504" i="35"/>
  <c r="S298" i="35"/>
  <c r="S697" i="35"/>
  <c r="S397" i="35"/>
  <c r="S61" i="35"/>
  <c r="S927" i="35"/>
  <c r="S192" i="35"/>
  <c r="S952" i="35"/>
  <c r="S299" i="35"/>
  <c r="S764" i="35"/>
  <c r="S662" i="35"/>
  <c r="S177" i="35"/>
  <c r="S901" i="35"/>
  <c r="S363" i="35"/>
  <c r="S884" i="35"/>
  <c r="S977" i="35"/>
  <c r="S622" i="35"/>
  <c r="S535" i="35"/>
  <c r="S88" i="35"/>
  <c r="S545" i="35"/>
  <c r="S315" i="35"/>
  <c r="S480" i="35"/>
  <c r="S235" i="35"/>
  <c r="S27" i="35"/>
  <c r="S735" i="35"/>
  <c r="S932" i="35"/>
  <c r="S75" i="35"/>
  <c r="S51" i="35"/>
  <c r="S434" i="35"/>
  <c r="S695" i="35"/>
  <c r="S514" i="35"/>
  <c r="S842" i="35"/>
  <c r="S612" i="35"/>
  <c r="S31" i="35"/>
  <c r="S510" i="35"/>
  <c r="S407" i="35"/>
  <c r="S679" i="35"/>
  <c r="S846" i="35"/>
  <c r="S139" i="35"/>
  <c r="S316" i="35"/>
  <c r="S246" i="35"/>
  <c r="S274" i="35"/>
  <c r="S715" i="35"/>
  <c r="S653" i="35"/>
  <c r="S206" i="35"/>
  <c r="S230" i="35"/>
  <c r="S889" i="35"/>
  <c r="S39" i="35"/>
  <c r="S105" i="35"/>
  <c r="S219" i="35"/>
  <c r="S908" i="35"/>
  <c r="S414" i="35"/>
  <c r="S240" i="35"/>
  <c r="S570" i="35"/>
  <c r="S786" i="35"/>
  <c r="S243" i="35"/>
  <c r="S795" i="35"/>
  <c r="S736" i="35"/>
  <c r="S992" i="35"/>
  <c r="S933" i="35"/>
  <c r="S573" i="35"/>
  <c r="S270" i="35"/>
  <c r="S225" i="35"/>
  <c r="S131" i="35"/>
  <c r="S308" i="35"/>
  <c r="S213" i="35"/>
  <c r="S895" i="35"/>
  <c r="S836" i="35"/>
  <c r="S777" i="35"/>
  <c r="S207" i="35"/>
  <c r="S448" i="35"/>
  <c r="S266" i="35"/>
  <c r="S221" i="35"/>
  <c r="S332" i="35"/>
  <c r="S454" i="35"/>
  <c r="S160" i="35"/>
  <c r="S122" i="35"/>
  <c r="S77" i="35"/>
  <c r="S40" i="35"/>
  <c r="S700" i="35"/>
  <c r="S897" i="35"/>
  <c r="S656" i="35"/>
  <c r="S598" i="35"/>
  <c r="S758" i="35"/>
  <c r="S531" i="35"/>
  <c r="S313" i="35"/>
  <c r="S339" i="35"/>
  <c r="S783" i="35"/>
  <c r="S724" i="35"/>
  <c r="S980" i="35"/>
  <c r="S921" i="35"/>
  <c r="S382" i="35"/>
  <c r="S337" i="35"/>
  <c r="S22" i="35"/>
  <c r="S370" i="35"/>
  <c r="S325" i="35"/>
  <c r="S867" i="35"/>
  <c r="S1006" i="35"/>
  <c r="S1005" i="35"/>
  <c r="S238" i="35"/>
  <c r="S193" i="35"/>
  <c r="S74" i="35"/>
  <c r="S849" i="35"/>
  <c r="S997" i="35"/>
  <c r="S959" i="35"/>
  <c r="S841" i="35"/>
  <c r="S307" i="35"/>
  <c r="S43" i="35"/>
  <c r="S828" i="35"/>
  <c r="S104" i="35"/>
  <c r="S456" i="35"/>
  <c r="S788" i="35"/>
  <c r="S729" i="35"/>
  <c r="S985" i="35"/>
  <c r="S931" i="35"/>
  <c r="S785" i="35"/>
  <c r="S55" i="35"/>
  <c r="S424" i="35"/>
  <c r="S655" i="35"/>
  <c r="S375" i="35"/>
  <c r="S584" i="35"/>
  <c r="S610" i="35"/>
  <c r="S1002" i="35"/>
  <c r="S746" i="35"/>
  <c r="S543" i="35"/>
  <c r="S152" i="35"/>
  <c r="S982" i="35"/>
  <c r="S726" i="35"/>
  <c r="S962" i="35"/>
  <c r="S706" i="35"/>
  <c r="S473" i="35"/>
  <c r="S172" i="35"/>
  <c r="S940" i="35"/>
  <c r="S881" i="35"/>
  <c r="S562" i="35"/>
  <c r="S336" i="35"/>
  <c r="S255" i="35"/>
  <c r="S660" i="35"/>
  <c r="S515" i="35"/>
  <c r="S680" i="35"/>
  <c r="S149" i="35"/>
  <c r="S911" i="35"/>
  <c r="S852" i="35"/>
  <c r="S793" i="35"/>
  <c r="S79" i="35"/>
  <c r="S320" i="35"/>
  <c r="S228" i="35"/>
  <c r="S202" i="35"/>
  <c r="S157" i="35"/>
  <c r="S489" i="35"/>
  <c r="S204" i="35"/>
  <c r="S739" i="35"/>
  <c r="S995" i="35"/>
  <c r="S390" i="35"/>
  <c r="S36" i="35"/>
  <c r="S427" i="35"/>
  <c r="S58" i="35"/>
  <c r="S13" i="35"/>
  <c r="S403" i="35"/>
  <c r="S716" i="35"/>
  <c r="S913" i="35"/>
  <c r="S614" i="35"/>
  <c r="S28" i="35"/>
  <c r="S742" i="35"/>
  <c r="S547" i="35"/>
  <c r="S978" i="35"/>
  <c r="S70" i="35"/>
  <c r="S25" i="35"/>
  <c r="S373" i="35"/>
  <c r="S796" i="35"/>
  <c r="S737" i="35"/>
  <c r="S993" i="35"/>
  <c r="S674" i="35"/>
  <c r="S587" i="35"/>
  <c r="S496" i="35"/>
  <c r="S938" i="35"/>
  <c r="S463" i="35"/>
  <c r="S410" i="35"/>
  <c r="S607" i="35"/>
  <c r="S516" i="35"/>
  <c r="S918" i="35"/>
  <c r="S168" i="35"/>
  <c r="S490" i="35"/>
  <c r="S536" i="35"/>
  <c r="S898" i="35"/>
  <c r="S262" i="35"/>
  <c r="S217" i="35"/>
  <c r="S147" i="35"/>
  <c r="S807" i="35"/>
  <c r="S748" i="35"/>
  <c r="S1004" i="35"/>
  <c r="S945" i="35"/>
  <c r="S626" i="35"/>
  <c r="S539" i="35"/>
  <c r="S986" i="35"/>
  <c r="S730" i="35"/>
  <c r="S646" i="35"/>
  <c r="S559" i="35"/>
  <c r="S280" i="35"/>
  <c r="S966" i="35"/>
  <c r="S710" i="35"/>
  <c r="S666" i="35"/>
  <c r="S579" i="35"/>
  <c r="S440" i="35"/>
  <c r="S946" i="35"/>
  <c r="S688" i="35"/>
  <c r="R262" i="35"/>
  <c r="R37" i="35"/>
  <c r="R85" i="35"/>
  <c r="R367" i="35"/>
  <c r="R922" i="35"/>
  <c r="R767" i="35"/>
  <c r="R940" i="35"/>
  <c r="R521" i="35"/>
  <c r="R341" i="35"/>
  <c r="R949" i="35"/>
  <c r="R825" i="35"/>
  <c r="R449" i="35"/>
  <c r="R717" i="35"/>
  <c r="R805" i="35"/>
  <c r="R220" i="35"/>
  <c r="R493" i="35"/>
  <c r="R706" i="35"/>
  <c r="R721" i="35"/>
  <c r="R835" i="35"/>
  <c r="R972" i="35"/>
  <c r="R513" i="35"/>
  <c r="R545" i="35"/>
  <c r="R590" i="35"/>
  <c r="R161" i="35"/>
  <c r="R454" i="35"/>
  <c r="R187" i="35"/>
  <c r="R329" i="35"/>
  <c r="R504" i="35"/>
  <c r="R857" i="35"/>
  <c r="R315" i="35"/>
  <c r="R234" i="35"/>
  <c r="R228" i="35"/>
  <c r="R501" i="35"/>
  <c r="R675" i="35"/>
  <c r="R891" i="35"/>
  <c r="R800" i="35"/>
  <c r="R142" i="35"/>
  <c r="R685" i="35"/>
  <c r="R321" i="35"/>
  <c r="R910" i="35"/>
  <c r="R353" i="35"/>
  <c r="R846" i="35"/>
  <c r="R261" i="35"/>
  <c r="R605" i="35"/>
  <c r="R1004" i="35"/>
  <c r="R9" i="35"/>
  <c r="R137" i="35"/>
  <c r="R24" i="35"/>
  <c r="R214" i="35"/>
  <c r="R487" i="35"/>
  <c r="R406" i="35"/>
  <c r="R661" i="35"/>
  <c r="R35" i="35"/>
  <c r="R163" i="35"/>
  <c r="R50" i="35"/>
  <c r="R281" i="35"/>
  <c r="R537" i="35"/>
  <c r="R456" i="35"/>
  <c r="R705" i="35"/>
  <c r="R146" i="35"/>
  <c r="R291" i="35"/>
  <c r="R419" i="35"/>
  <c r="R547" i="35"/>
  <c r="R338" i="35"/>
  <c r="R466" i="35"/>
  <c r="R593" i="35"/>
  <c r="R576" i="35"/>
  <c r="R773" i="35"/>
  <c r="R980" i="35"/>
  <c r="R204" i="35"/>
  <c r="R349" i="35"/>
  <c r="R477" i="35"/>
  <c r="R268" i="35"/>
  <c r="R396" i="35"/>
  <c r="R524" i="35"/>
  <c r="R651" i="35"/>
  <c r="R634" i="35"/>
  <c r="R851" i="35"/>
  <c r="R838" i="35"/>
  <c r="R694" i="35"/>
  <c r="R790" i="35"/>
  <c r="R833" i="35"/>
  <c r="R912" i="35"/>
  <c r="R680" i="35"/>
  <c r="R776" i="35"/>
  <c r="R939" i="35"/>
  <c r="R819" i="35"/>
  <c r="R954" i="35"/>
  <c r="R238" i="35"/>
  <c r="R20" i="35"/>
  <c r="R653" i="35"/>
  <c r="R302" i="35"/>
  <c r="R189" i="35"/>
  <c r="R335" i="35"/>
  <c r="R510" i="35"/>
  <c r="R909" i="35"/>
  <c r="R207" i="35"/>
  <c r="R369" i="35"/>
  <c r="R544" i="35"/>
  <c r="R878" i="35"/>
  <c r="S449" i="35"/>
  <c r="S92" i="35"/>
  <c r="S244" i="35"/>
  <c r="S181" i="35"/>
  <c r="S844" i="35"/>
  <c r="S264" i="35"/>
  <c r="S635" i="35"/>
  <c r="S890" i="35"/>
  <c r="S215" i="35"/>
  <c r="S564" i="35"/>
  <c r="S506" i="35"/>
  <c r="S850" i="35"/>
  <c r="S116" i="35"/>
  <c r="S162" i="35"/>
  <c r="S117" i="35"/>
  <c r="S860" i="35"/>
  <c r="S801" i="35"/>
  <c r="S392" i="35"/>
  <c r="S183" i="35"/>
  <c r="S651" i="35"/>
  <c r="S874" i="35"/>
  <c r="S502" i="35"/>
  <c r="S343" i="35"/>
  <c r="S671" i="35"/>
  <c r="S854" i="35"/>
  <c r="S522" i="35"/>
  <c r="S20" i="35"/>
  <c r="S600" i="35"/>
  <c r="S834" i="35"/>
  <c r="S6" i="35"/>
  <c r="S354" i="35"/>
  <c r="S309" i="35"/>
  <c r="S871" i="35"/>
  <c r="S812" i="35"/>
  <c r="S753" i="35"/>
  <c r="S690" i="35"/>
  <c r="S394" i="35"/>
  <c r="S603" i="35"/>
  <c r="S512" i="35"/>
  <c r="S922" i="35"/>
  <c r="S136" i="35"/>
  <c r="S474" i="35"/>
  <c r="S623" i="35"/>
  <c r="S532" i="35"/>
  <c r="S902" i="35"/>
  <c r="S328" i="35"/>
  <c r="S119" i="35"/>
  <c r="S643" i="35"/>
  <c r="S552" i="35"/>
  <c r="S882" i="35"/>
  <c r="S399" i="35"/>
  <c r="R93" i="35"/>
  <c r="R347" i="35"/>
  <c r="R167" i="35"/>
  <c r="R747" i="35"/>
  <c r="R104" i="35"/>
  <c r="R542" i="35"/>
  <c r="R802" i="35"/>
  <c r="R760" i="35"/>
  <c r="R129" i="35"/>
  <c r="R155" i="35"/>
  <c r="R811" i="35"/>
  <c r="R265" i="35"/>
  <c r="R222" i="35"/>
  <c r="R735" i="35"/>
  <c r="R391" i="35"/>
  <c r="R566" i="35"/>
  <c r="R251" i="35"/>
  <c r="R884" i="35"/>
  <c r="R557" i="35"/>
  <c r="R742" i="35"/>
  <c r="R992" i="35"/>
  <c r="R889" i="35"/>
  <c r="R197" i="35"/>
  <c r="R606" i="35"/>
  <c r="R574" i="35"/>
  <c r="R305" i="35"/>
  <c r="R225" i="35"/>
  <c r="R457" i="35"/>
  <c r="R631" i="35"/>
  <c r="R379" i="35"/>
  <c r="R309" i="35"/>
  <c r="R565" i="35"/>
  <c r="R1000" i="35"/>
  <c r="R921" i="35"/>
  <c r="R882" i="35"/>
  <c r="R415" i="35"/>
  <c r="R53" i="35"/>
  <c r="R240" i="35"/>
  <c r="R71" i="35"/>
  <c r="R272" i="35"/>
  <c r="R45" i="35"/>
  <c r="R559" i="35"/>
  <c r="R588" i="35"/>
  <c r="R622" i="35"/>
  <c r="R41" i="35"/>
  <c r="R169" i="35"/>
  <c r="R56" i="35"/>
  <c r="R295" i="35"/>
  <c r="R551" i="35"/>
  <c r="R470" i="35"/>
  <c r="R580" i="35"/>
  <c r="R781" i="35"/>
  <c r="R67" i="35"/>
  <c r="R195" i="35"/>
  <c r="R82" i="35"/>
  <c r="R264" i="35"/>
  <c r="R520" i="35"/>
  <c r="R630" i="35"/>
  <c r="R178" i="35"/>
  <c r="R323" i="35"/>
  <c r="R451" i="35"/>
  <c r="R370" i="35"/>
  <c r="R498" i="35"/>
  <c r="R625" i="35"/>
  <c r="R608" i="35"/>
  <c r="R108" i="35"/>
  <c r="R257" i="35"/>
  <c r="R381" i="35"/>
  <c r="R300" i="35"/>
  <c r="R428" i="35"/>
  <c r="R556" i="35"/>
  <c r="R684" i="35"/>
  <c r="R955" i="35"/>
  <c r="R902" i="35"/>
  <c r="R822" i="35"/>
  <c r="R737" i="35"/>
  <c r="R925" i="35"/>
  <c r="R944" i="35"/>
  <c r="R863" i="35"/>
  <c r="R869" i="35"/>
  <c r="R604" i="35"/>
  <c r="R786" i="35"/>
  <c r="R385" i="35"/>
  <c r="R572" i="35"/>
  <c r="R417" i="35"/>
  <c r="R974" i="35"/>
  <c r="R12" i="35"/>
  <c r="R463" i="35"/>
  <c r="R637" i="35"/>
  <c r="R15" i="35"/>
  <c r="R30" i="35"/>
  <c r="R497" i="35"/>
  <c r="R671" i="35"/>
  <c r="R17" i="35"/>
  <c r="R145" i="35"/>
  <c r="R32" i="35"/>
  <c r="R233" i="35"/>
  <c r="R503" i="35"/>
  <c r="R422" i="35"/>
  <c r="R677" i="35"/>
  <c r="R915" i="35"/>
  <c r="R43" i="35"/>
  <c r="R171" i="35"/>
  <c r="S67" i="35"/>
  <c r="S345" i="35"/>
  <c r="S775" i="35"/>
  <c r="S972" i="35"/>
  <c r="S594" i="35"/>
  <c r="S351" i="35"/>
  <c r="S762" i="35"/>
  <c r="S527" i="35"/>
  <c r="S998" i="35"/>
  <c r="S634" i="35"/>
  <c r="S722" i="35"/>
  <c r="S91" i="35"/>
  <c r="S300" i="35"/>
  <c r="S727" i="35"/>
  <c r="S983" i="35"/>
  <c r="S924" i="35"/>
  <c r="S865" i="35"/>
  <c r="S546" i="35"/>
  <c r="S208" i="35"/>
  <c r="S478" i="35"/>
  <c r="S810" i="35"/>
  <c r="S566" i="35"/>
  <c r="S368" i="35"/>
  <c r="S127" i="35"/>
  <c r="S790" i="35"/>
  <c r="S586" i="35"/>
  <c r="S287" i="35"/>
  <c r="S664" i="35"/>
  <c r="S770" i="35"/>
  <c r="S98" i="35"/>
  <c r="S53" i="35"/>
  <c r="S935" i="35"/>
  <c r="S876" i="35"/>
  <c r="S817" i="35"/>
  <c r="S498" i="35"/>
  <c r="S311" i="35"/>
  <c r="S576" i="35"/>
  <c r="S858" i="35"/>
  <c r="S518" i="35"/>
  <c r="S471" i="35"/>
  <c r="S687" i="35"/>
  <c r="S596" i="35"/>
  <c r="S838" i="35"/>
  <c r="S538" i="35"/>
  <c r="S144" i="35"/>
  <c r="S446" i="35"/>
  <c r="S616" i="35"/>
  <c r="S818" i="35"/>
  <c r="R318" i="35"/>
  <c r="R120" i="35"/>
  <c r="R727" i="35"/>
  <c r="R119" i="35"/>
  <c r="R942" i="35"/>
  <c r="R875" i="35"/>
  <c r="R84" i="35"/>
  <c r="R831" i="35"/>
  <c r="R399" i="35"/>
  <c r="R964" i="35"/>
  <c r="R672" i="35"/>
  <c r="R946" i="35"/>
  <c r="R7" i="35"/>
  <c r="R495" i="35"/>
  <c r="R51" i="35"/>
  <c r="R92" i="35"/>
  <c r="R365" i="35"/>
  <c r="R986" i="35"/>
  <c r="R351" i="35"/>
  <c r="R39" i="35"/>
  <c r="R561" i="35"/>
  <c r="R33" i="35"/>
  <c r="R248" i="35"/>
  <c r="R614" i="35"/>
  <c r="R443" i="35"/>
  <c r="R617" i="35"/>
  <c r="R778" i="35"/>
  <c r="R373" i="35"/>
  <c r="R668" i="35"/>
  <c r="R814" i="35"/>
  <c r="R893" i="35"/>
  <c r="R708" i="35"/>
  <c r="R101" i="35"/>
  <c r="R36" i="35"/>
  <c r="R183" i="35"/>
  <c r="R560" i="35"/>
  <c r="R199" i="35"/>
  <c r="R528" i="35"/>
  <c r="R109" i="35"/>
  <c r="R158" i="35"/>
  <c r="R350" i="35"/>
  <c r="R127" i="35"/>
  <c r="R192" i="35"/>
  <c r="R820" i="35"/>
  <c r="R73" i="35"/>
  <c r="R201" i="35"/>
  <c r="R88" i="35"/>
  <c r="R359" i="35"/>
  <c r="R278" i="35"/>
  <c r="R534" i="35"/>
  <c r="R644" i="35"/>
  <c r="R860" i="35"/>
  <c r="R99" i="35"/>
  <c r="R227" i="35"/>
  <c r="R136" i="35"/>
  <c r="R409" i="35"/>
  <c r="R328" i="35"/>
  <c r="R958" i="35"/>
  <c r="R210" i="35"/>
  <c r="R355" i="35"/>
  <c r="R483" i="35"/>
  <c r="R274" i="35"/>
  <c r="R402" i="35"/>
  <c r="R530" i="35"/>
  <c r="R657" i="35"/>
  <c r="R640" i="35"/>
  <c r="R852" i="35"/>
  <c r="R140" i="35"/>
  <c r="R285" i="35"/>
  <c r="R413" i="35"/>
  <c r="R541" i="35"/>
  <c r="R332" i="35"/>
  <c r="R460" i="35"/>
  <c r="R587" i="35"/>
  <c r="R570" i="35"/>
  <c r="R716" i="35"/>
  <c r="R759" i="35"/>
  <c r="R966" i="35"/>
  <c r="R726" i="35"/>
  <c r="R881" i="35"/>
  <c r="R848" i="35"/>
  <c r="R976" i="35"/>
  <c r="R991" i="35"/>
  <c r="R843" i="35"/>
  <c r="R755" i="35"/>
  <c r="R997" i="35"/>
  <c r="R21" i="35"/>
  <c r="R432" i="35"/>
  <c r="R479" i="35"/>
  <c r="R117" i="35"/>
  <c r="R87" i="35"/>
  <c r="R304" i="35"/>
  <c r="R103" i="35"/>
  <c r="R336" i="35"/>
  <c r="R61" i="35"/>
  <c r="R76" i="35"/>
  <c r="R254" i="35"/>
  <c r="R620" i="35"/>
  <c r="R79" i="35"/>
  <c r="R96" i="35"/>
  <c r="R288" i="35"/>
  <c r="R660" i="35"/>
  <c r="R49" i="35"/>
  <c r="R177" i="35"/>
  <c r="R64" i="35"/>
  <c r="R311" i="35"/>
  <c r="R230" i="35"/>
  <c r="R486" i="35"/>
  <c r="R839" i="35"/>
  <c r="R159" i="35"/>
  <c r="R771" i="35"/>
  <c r="R319" i="35"/>
  <c r="R175" i="35"/>
  <c r="R134" i="35"/>
  <c r="R326" i="35"/>
  <c r="R184" i="35"/>
  <c r="R376" i="35"/>
  <c r="R611" i="35"/>
  <c r="R447" i="35"/>
  <c r="R173" i="35"/>
  <c r="R245" i="35"/>
  <c r="R150" i="35"/>
  <c r="R423" i="35"/>
  <c r="R342" i="35"/>
  <c r="R738" i="35"/>
  <c r="R988" i="35"/>
  <c r="R131" i="35"/>
  <c r="R18" i="35"/>
  <c r="R392" i="35"/>
  <c r="R114" i="35"/>
  <c r="R387" i="35"/>
  <c r="R698" i="35"/>
  <c r="R709" i="35"/>
  <c r="R916" i="35"/>
  <c r="R172" i="35"/>
  <c r="R317" i="35"/>
  <c r="R445" i="35"/>
  <c r="R602" i="35"/>
  <c r="R823" i="35"/>
  <c r="R801" i="35"/>
  <c r="R648" i="35"/>
  <c r="R68" i="35"/>
  <c r="R133" i="35"/>
  <c r="R398" i="35"/>
  <c r="R110" i="35"/>
  <c r="R623" i="35"/>
  <c r="R591" i="35"/>
  <c r="R125" i="35"/>
  <c r="R190" i="35"/>
  <c r="R382" i="35"/>
  <c r="R224" i="35"/>
  <c r="R375" i="35"/>
  <c r="R892" i="35"/>
  <c r="R152" i="35"/>
  <c r="R425" i="35"/>
  <c r="R599" i="35"/>
  <c r="R740" i="35"/>
  <c r="R218" i="35"/>
  <c r="R363" i="35"/>
  <c r="R491" i="35"/>
  <c r="R282" i="35"/>
  <c r="R410" i="35"/>
  <c r="R538" i="35"/>
  <c r="R665" i="35"/>
  <c r="R148" i="35"/>
  <c r="R293" i="35"/>
  <c r="R549" i="35"/>
  <c r="R340" i="35"/>
  <c r="R468" i="35"/>
  <c r="R578" i="35"/>
  <c r="R732" i="35"/>
  <c r="R982" i="35"/>
  <c r="R734" i="35"/>
  <c r="R777" i="35"/>
  <c r="R856" i="35"/>
  <c r="R720" i="35"/>
  <c r="R859" i="35"/>
  <c r="R763" i="35"/>
  <c r="R113" i="35"/>
  <c r="R166" i="35"/>
  <c r="R439" i="35"/>
  <c r="R358" i="35"/>
  <c r="R613" i="35"/>
  <c r="R770" i="35"/>
  <c r="R11" i="35"/>
  <c r="R139" i="35"/>
  <c r="R26" i="35"/>
  <c r="R216" i="35"/>
  <c r="R489" i="35"/>
  <c r="R408" i="35"/>
  <c r="R663" i="35"/>
  <c r="R122" i="35"/>
  <c r="R267" i="35"/>
  <c r="R395" i="35"/>
  <c r="R523" i="35"/>
  <c r="R314" i="35"/>
  <c r="R442" i="35"/>
  <c r="R569" i="35"/>
  <c r="R697" i="35"/>
  <c r="R871" i="35"/>
  <c r="R725" i="35"/>
  <c r="R932" i="35"/>
  <c r="R180" i="35"/>
  <c r="R325" i="35"/>
  <c r="R453" i="35"/>
  <c r="R244" i="35"/>
  <c r="R372" i="35"/>
  <c r="R500" i="35"/>
  <c r="R627" i="35"/>
  <c r="R610" i="35"/>
  <c r="R796" i="35"/>
  <c r="R841" i="35"/>
  <c r="R670" i="35"/>
  <c r="R766" i="35"/>
  <c r="R899" i="35"/>
  <c r="R809" i="35"/>
  <c r="R888" i="35"/>
  <c r="R656" i="35"/>
  <c r="R752" i="35"/>
  <c r="R985" i="35"/>
  <c r="R795" i="35"/>
  <c r="R914" i="35"/>
  <c r="R930" i="35"/>
  <c r="R874" i="35"/>
  <c r="R1002" i="35"/>
  <c r="R58" i="35"/>
  <c r="R297" i="35"/>
  <c r="R553" i="35"/>
  <c r="R472" i="35"/>
  <c r="R582" i="35"/>
  <c r="R154" i="35"/>
  <c r="R299" i="35"/>
  <c r="R427" i="35"/>
  <c r="R555" i="35"/>
  <c r="R346" i="35"/>
  <c r="R474" i="35"/>
  <c r="R601" i="35"/>
  <c r="R584" i="35"/>
  <c r="R746" i="35"/>
  <c r="R789" i="35"/>
  <c r="R996" i="35"/>
  <c r="R212" i="35"/>
  <c r="R357" i="35"/>
  <c r="R485" i="35"/>
  <c r="R276" i="35"/>
  <c r="R404" i="35"/>
  <c r="R532" i="35"/>
  <c r="R659" i="35"/>
  <c r="R642" i="35"/>
  <c r="R854" i="35"/>
  <c r="R703" i="35"/>
  <c r="R798" i="35"/>
  <c r="R713" i="35"/>
  <c r="R845" i="35"/>
  <c r="R920" i="35"/>
  <c r="R688" i="35"/>
  <c r="R784" i="35"/>
  <c r="R971" i="35"/>
  <c r="R827" i="35"/>
  <c r="R978" i="35"/>
  <c r="R962" i="35"/>
  <c r="R906" i="35"/>
  <c r="R596" i="35"/>
  <c r="R813" i="35"/>
  <c r="R75" i="35"/>
  <c r="R203" i="35"/>
  <c r="R90" i="35"/>
  <c r="R361" i="35"/>
  <c r="R280" i="35"/>
  <c r="R536" i="35"/>
  <c r="R646" i="35"/>
  <c r="R862" i="35"/>
  <c r="R186" i="35"/>
  <c r="R331" i="35"/>
  <c r="R459" i="35"/>
  <c r="R250" i="35"/>
  <c r="R378" i="35"/>
  <c r="R506" i="35"/>
  <c r="R633" i="35"/>
  <c r="R616" i="35"/>
  <c r="R810" i="35"/>
  <c r="R877" i="35"/>
  <c r="R116" i="35"/>
  <c r="R247" i="35"/>
  <c r="R389" i="35"/>
  <c r="R517" i="35"/>
  <c r="R308" i="35"/>
  <c r="R436" i="35"/>
  <c r="R564" i="35"/>
  <c r="R691" i="35"/>
  <c r="R700" i="35"/>
  <c r="R711" i="35"/>
  <c r="R918" i="35"/>
  <c r="R830" i="35"/>
  <c r="R745" i="35"/>
  <c r="R957" i="35"/>
  <c r="R952" i="35"/>
  <c r="R895" i="35"/>
  <c r="R816" i="35"/>
  <c r="R731" i="35"/>
  <c r="R901" i="35"/>
  <c r="R866" i="35"/>
  <c r="R994" i="35"/>
  <c r="R938" i="35"/>
  <c r="T238" i="37" l="1"/>
  <c r="T757" i="37"/>
  <c r="T144" i="37"/>
  <c r="T66" i="37"/>
  <c r="T714" i="37"/>
  <c r="T650" i="37"/>
  <c r="T56" i="37"/>
  <c r="T353" i="37"/>
  <c r="T543" i="37"/>
  <c r="T799" i="37"/>
  <c r="U404" i="37"/>
  <c r="U265" i="37"/>
  <c r="U651" i="37"/>
  <c r="U1000" i="37"/>
  <c r="U370" i="37"/>
  <c r="U311" i="37"/>
  <c r="U401" i="37"/>
  <c r="U885" i="37"/>
  <c r="U589" i="37"/>
  <c r="U435" i="37"/>
  <c r="U562" i="37"/>
  <c r="U714" i="37"/>
  <c r="U173" i="37"/>
  <c r="U151" i="37"/>
  <c r="U43" i="37"/>
  <c r="U843" i="37"/>
  <c r="U273" i="37"/>
  <c r="U160" i="37"/>
  <c r="U971" i="37"/>
  <c r="T943" i="37"/>
  <c r="T818" i="37"/>
  <c r="T654" i="37"/>
  <c r="T638" i="37"/>
  <c r="U109" i="37"/>
  <c r="T120" i="37"/>
  <c r="U373" i="37"/>
  <c r="T840" i="37"/>
  <c r="U552" i="37"/>
  <c r="T388" i="37"/>
  <c r="T826" i="37"/>
  <c r="T937" i="37"/>
  <c r="T155" i="37"/>
  <c r="T594" i="37"/>
  <c r="T125" i="37"/>
  <c r="T308" i="37"/>
  <c r="T670" i="37"/>
  <c r="U620" i="37"/>
  <c r="T1004" i="37"/>
  <c r="U855" i="37"/>
  <c r="T26" i="37"/>
  <c r="T727" i="37"/>
  <c r="T505" i="37"/>
  <c r="U376" i="37"/>
  <c r="U797" i="37"/>
  <c r="T15" i="37"/>
  <c r="U879" i="37"/>
  <c r="U773" i="37"/>
  <c r="U341" i="37"/>
  <c r="T624" i="37"/>
  <c r="T365" i="37"/>
  <c r="T686" i="37"/>
  <c r="U998" i="37"/>
  <c r="U206" i="37"/>
  <c r="U560" i="37"/>
  <c r="T816" i="37"/>
  <c r="T883" i="37"/>
  <c r="T887" i="37"/>
  <c r="T692" i="37"/>
  <c r="T262" i="37"/>
  <c r="T233" i="37"/>
  <c r="T39" i="37"/>
  <c r="U286" i="37"/>
  <c r="T578" i="37"/>
  <c r="U877" i="37"/>
  <c r="U113" i="37"/>
  <c r="U618" i="37"/>
  <c r="U518" i="37"/>
  <c r="U736" i="37"/>
  <c r="T959" i="37"/>
  <c r="T911" i="37"/>
  <c r="T259" i="37"/>
  <c r="U531" i="37"/>
  <c r="U33" i="37"/>
  <c r="U827" i="37"/>
  <c r="U886" i="37"/>
  <c r="U493" i="37"/>
  <c r="U476" i="37"/>
  <c r="U359" i="37"/>
  <c r="U548" i="37"/>
  <c r="T228" i="37"/>
  <c r="U77" i="37"/>
  <c r="U932" i="37"/>
  <c r="T951" i="37"/>
  <c r="T944" i="37"/>
  <c r="T928" i="37"/>
  <c r="U983" i="37"/>
  <c r="U645" i="37"/>
  <c r="U733" i="37"/>
  <c r="U26" i="37"/>
  <c r="U656" i="37"/>
  <c r="U520" i="37"/>
  <c r="U777" i="37"/>
  <c r="U710" i="37"/>
  <c r="U597" i="37"/>
  <c r="T975" i="37"/>
  <c r="T273" i="37"/>
  <c r="U240" i="37"/>
  <c r="U68" i="37"/>
  <c r="U828" i="37"/>
  <c r="U609" i="37"/>
  <c r="U181" i="37"/>
  <c r="U919" i="37"/>
  <c r="U813" i="37"/>
  <c r="U977" i="37"/>
  <c r="U541" i="37"/>
  <c r="T450" i="37"/>
  <c r="T864" i="37"/>
  <c r="T442" i="37"/>
  <c r="T240" i="37"/>
  <c r="T379" i="37"/>
  <c r="T470" i="37"/>
  <c r="T77" i="37"/>
  <c r="T777" i="37"/>
  <c r="T57" i="37"/>
  <c r="T574" i="37"/>
  <c r="U892" i="37"/>
  <c r="U805" i="37"/>
  <c r="U756" i="37"/>
  <c r="T815" i="37"/>
  <c r="T464" i="37"/>
  <c r="T641" i="37"/>
  <c r="T560" i="37"/>
  <c r="T235" i="37"/>
  <c r="T662" i="37"/>
  <c r="T203" i="37"/>
  <c r="T631" i="37"/>
  <c r="T455" i="37"/>
  <c r="T761" i="37"/>
  <c r="T980" i="37"/>
  <c r="U989" i="37"/>
  <c r="U767" i="37"/>
  <c r="U864" i="37"/>
  <c r="U650" i="37"/>
  <c r="T693" i="37"/>
  <c r="T435" i="37"/>
  <c r="U150" i="37"/>
  <c r="U837" i="37"/>
  <c r="T516" i="37"/>
  <c r="U978" i="37"/>
  <c r="T879" i="37"/>
  <c r="T880" i="37"/>
  <c r="T476" i="37"/>
  <c r="T501" i="37"/>
  <c r="T508" i="37"/>
  <c r="T69" i="37"/>
  <c r="U584" i="37"/>
  <c r="U883" i="37"/>
  <c r="U242" i="37"/>
  <c r="U725" i="37"/>
  <c r="T822" i="37"/>
  <c r="T60" i="37"/>
  <c r="T576" i="37"/>
  <c r="T295" i="37"/>
  <c r="T711" i="37"/>
  <c r="T743" i="37"/>
  <c r="T966" i="37"/>
  <c r="T248" i="37"/>
  <c r="T764" i="37"/>
  <c r="T447" i="37"/>
  <c r="T76" i="37"/>
  <c r="T166" i="37"/>
  <c r="T102" i="37"/>
  <c r="T333" i="37"/>
  <c r="T644" i="37"/>
  <c r="T871" i="37"/>
  <c r="T320" i="37"/>
  <c r="T494" i="37"/>
  <c r="T269" i="37"/>
  <c r="T45" i="37"/>
  <c r="T118" i="37"/>
  <c r="T602" i="37"/>
  <c r="T157" i="37"/>
  <c r="T629" i="37"/>
  <c r="T736" i="37"/>
  <c r="T324" i="37"/>
  <c r="T12" i="37"/>
  <c r="T433" i="37"/>
  <c r="T588" i="37"/>
  <c r="T284" i="37"/>
  <c r="T278" i="37"/>
  <c r="T595" i="37"/>
  <c r="T200" i="37"/>
  <c r="U854" i="37"/>
  <c r="T420" i="37"/>
  <c r="T666" i="37"/>
  <c r="T8" i="37"/>
  <c r="T176" i="37"/>
  <c r="T123" i="37"/>
  <c r="T160" i="37"/>
  <c r="T555" i="37"/>
  <c r="T451" i="37"/>
  <c r="T41" i="37"/>
  <c r="T584" i="37"/>
  <c r="T522" i="37"/>
  <c r="T592" i="37"/>
  <c r="T129" i="37"/>
  <c r="T227" i="37"/>
  <c r="T302" i="37"/>
  <c r="T698" i="37"/>
  <c r="T205" i="37"/>
  <c r="U132" i="37"/>
  <c r="U174" i="37"/>
  <c r="U801" i="37"/>
  <c r="T79" i="37"/>
  <c r="T156" i="37"/>
  <c r="U791" i="37"/>
  <c r="T720" i="37"/>
  <c r="T32" i="37"/>
  <c r="T512" i="37"/>
  <c r="T677" i="37"/>
  <c r="T619" i="37"/>
  <c r="T94" i="37"/>
  <c r="T533" i="37"/>
  <c r="T356" i="37"/>
  <c r="T540" i="37"/>
  <c r="T1001" i="37"/>
  <c r="T839" i="37"/>
  <c r="T211" i="37"/>
  <c r="T209" i="37"/>
  <c r="T748" i="37"/>
  <c r="T363" i="37"/>
  <c r="T314" i="37"/>
  <c r="T902" i="37"/>
  <c r="T349" i="37"/>
  <c r="T390" i="37"/>
  <c r="T72" i="37"/>
  <c r="T152" i="37"/>
  <c r="T86" i="37"/>
  <c r="T194" i="37"/>
  <c r="T186" i="37"/>
  <c r="U379" i="37"/>
  <c r="U622" i="37"/>
  <c r="U524" i="37"/>
  <c r="U344" i="37"/>
  <c r="U949" i="37"/>
  <c r="U252" i="37"/>
  <c r="U272" i="37"/>
  <c r="U482" i="37"/>
  <c r="U405" i="37"/>
  <c r="U549" i="37"/>
  <c r="U41" i="37"/>
  <c r="U831" i="37"/>
  <c r="U775" i="37"/>
  <c r="U724" i="37"/>
  <c r="U586" i="37"/>
  <c r="U330" i="37"/>
  <c r="U606" i="37"/>
  <c r="T528" i="37"/>
  <c r="T705" i="37"/>
  <c r="T803" i="37"/>
  <c r="T827" i="37"/>
  <c r="T739" i="37"/>
  <c r="T173" i="37"/>
  <c r="T137" i="37"/>
  <c r="T426" i="37"/>
  <c r="T36" i="37"/>
  <c r="T312" i="37"/>
  <c r="T548" i="37"/>
  <c r="T351" i="37"/>
  <c r="T660" i="37"/>
  <c r="T725" i="37"/>
  <c r="T398" i="37"/>
  <c r="T499" i="37"/>
  <c r="T331" i="37"/>
  <c r="U432" i="37"/>
  <c r="U308" i="37"/>
  <c r="T979" i="37"/>
  <c r="T752" i="37"/>
  <c r="T382" i="37"/>
  <c r="T93" i="37"/>
  <c r="T190" i="37"/>
  <c r="T855" i="37"/>
  <c r="T931" i="37"/>
  <c r="T468" i="37"/>
  <c r="U867" i="37"/>
  <c r="U933" i="37"/>
  <c r="U208" i="37"/>
  <c r="U746" i="37"/>
  <c r="U636" i="37"/>
  <c r="U349" i="37"/>
  <c r="U815" i="37"/>
  <c r="U942" i="37"/>
  <c r="U512" i="37"/>
  <c r="U713" i="37"/>
  <c r="U222" i="37"/>
  <c r="U347" i="37"/>
  <c r="U751" i="37"/>
  <c r="U477" i="37"/>
  <c r="U213" i="37"/>
  <c r="U865" i="37"/>
  <c r="U803" i="37"/>
  <c r="U210" i="37"/>
  <c r="U536" i="37"/>
  <c r="U696" i="37"/>
  <c r="U465" i="37"/>
  <c r="U468" i="37"/>
  <c r="U630" i="37"/>
  <c r="U905" i="37"/>
  <c r="U960" i="37"/>
  <c r="U268" i="37"/>
  <c r="U642" i="37"/>
  <c r="U808" i="37"/>
  <c r="U742" i="37"/>
  <c r="U480" i="37"/>
  <c r="U452" i="37"/>
  <c r="U166" i="37"/>
  <c r="U945" i="37"/>
  <c r="U118" i="37"/>
  <c r="U861" i="37"/>
  <c r="U325" i="37"/>
  <c r="U45" i="37"/>
  <c r="U834" i="37"/>
  <c r="U674" i="37"/>
  <c r="U770" i="37"/>
  <c r="U217" i="37"/>
  <c r="U970" i="37"/>
  <c r="U178" i="37"/>
  <c r="U895" i="37"/>
  <c r="U841" i="37"/>
  <c r="U987" i="37"/>
  <c r="U448" i="37"/>
  <c r="U660" i="37"/>
  <c r="U293" i="37"/>
  <c r="U489" i="37"/>
  <c r="U454" i="37"/>
  <c r="U231" i="37"/>
  <c r="U692" i="37"/>
  <c r="U137" i="37"/>
  <c r="U847" i="37"/>
  <c r="U749" i="37"/>
  <c r="U289" i="37"/>
  <c r="U442" i="37"/>
  <c r="U7" i="37"/>
  <c r="U602" i="37"/>
  <c r="U389" i="37"/>
  <c r="U614" i="37"/>
  <c r="U810" i="37"/>
  <c r="U648" i="37"/>
  <c r="U991" i="37"/>
  <c r="U219" i="37"/>
  <c r="U410" i="37"/>
  <c r="U263" i="37"/>
  <c r="U605" i="37"/>
  <c r="U965" i="37"/>
  <c r="U156" i="37"/>
  <c r="U322" i="37"/>
  <c r="U506" i="37"/>
  <c r="U546" i="37"/>
  <c r="U743" i="37"/>
  <c r="U859" i="37"/>
  <c r="U658" i="37"/>
  <c r="U935" i="37"/>
  <c r="U239" i="37"/>
  <c r="U889" i="37"/>
  <c r="U197" i="37"/>
  <c r="U302" i="37"/>
  <c r="U472" i="37"/>
  <c r="U320" i="37"/>
  <c r="T721" i="37"/>
  <c r="T414" i="37"/>
  <c r="U226" i="37"/>
  <c r="U882" i="37"/>
  <c r="U245" i="37"/>
  <c r="U92" i="37"/>
  <c r="U204" i="37"/>
  <c r="U463" i="37"/>
  <c r="U393" i="37"/>
  <c r="U501" i="37"/>
  <c r="U215" i="37"/>
  <c r="U554" i="37"/>
  <c r="T62" i="37"/>
  <c r="T611" i="37"/>
  <c r="T545" i="37"/>
  <c r="T196" i="37"/>
  <c r="T604" i="37"/>
  <c r="U686" i="37"/>
  <c r="U702" i="37"/>
  <c r="U634" i="37"/>
  <c r="U201" i="37"/>
  <c r="U298" i="37"/>
  <c r="U967" i="37"/>
  <c r="U556" i="37"/>
  <c r="U188" i="37"/>
  <c r="U530" i="37"/>
  <c r="U617" i="37"/>
  <c r="U822" i="37"/>
  <c r="U728" i="37"/>
  <c r="U426" i="37"/>
  <c r="U424" i="37"/>
  <c r="T807" i="37"/>
  <c r="T819" i="37"/>
  <c r="T330" i="37"/>
  <c r="T289" i="37"/>
  <c r="T53" i="37"/>
  <c r="T503" i="37"/>
  <c r="T417" i="37"/>
  <c r="T387" i="37"/>
  <c r="T549" i="37"/>
  <c r="T636" i="37"/>
  <c r="T230" i="37"/>
  <c r="U760" i="37"/>
  <c r="U768" i="37"/>
  <c r="U754" i="37"/>
  <c r="U441" i="37"/>
  <c r="U638" i="37"/>
  <c r="U975" i="37"/>
  <c r="U566" i="37"/>
  <c r="T867" i="37"/>
  <c r="T847" i="37"/>
  <c r="T915" i="37"/>
  <c r="T895" i="37"/>
  <c r="T787" i="37"/>
  <c r="T717" i="37"/>
  <c r="T483" i="37"/>
  <c r="T261" i="37"/>
  <c r="T771" i="37"/>
  <c r="T465" i="37"/>
  <c r="T407" i="37"/>
  <c r="T16" i="37"/>
  <c r="T597" i="37"/>
  <c r="T23" i="37"/>
  <c r="T607" i="37"/>
  <c r="U907" i="37"/>
  <c r="U29" i="37"/>
  <c r="U399" i="37"/>
  <c r="U799" i="37"/>
  <c r="U913" i="37"/>
  <c r="U42" i="37"/>
  <c r="U131" i="37"/>
  <c r="U790" i="37"/>
  <c r="U897" i="37"/>
  <c r="U484" i="37"/>
  <c r="U103" i="37"/>
  <c r="U979" i="37"/>
  <c r="U10" i="37"/>
  <c r="U99" i="37"/>
  <c r="U74" i="37"/>
  <c r="U95" i="37"/>
  <c r="U851" i="37"/>
  <c r="U534" i="37"/>
  <c r="U55" i="37"/>
  <c r="T97" i="37"/>
  <c r="U49" i="37"/>
  <c r="U817" i="37"/>
  <c r="U169" i="37"/>
  <c r="U52" i="37"/>
  <c r="U84" i="37"/>
  <c r="U923" i="37"/>
  <c r="U954" i="37"/>
  <c r="T749" i="37"/>
  <c r="U79" i="37"/>
  <c r="U852" i="37"/>
  <c r="U417" i="37"/>
  <c r="U164" i="37"/>
  <c r="U64" i="37"/>
  <c r="U780" i="37"/>
  <c r="U680" i="37"/>
  <c r="U254" i="37"/>
  <c r="U992" i="37"/>
  <c r="U951" i="37"/>
  <c r="U304" i="37"/>
  <c r="U927" i="37"/>
  <c r="U283" i="37"/>
  <c r="U474" i="37"/>
  <c r="U690" i="37"/>
  <c r="U143" i="37"/>
  <c r="U968" i="37"/>
  <c r="U788" i="37"/>
  <c r="U105" i="37"/>
  <c r="U532" i="37"/>
  <c r="U498" i="37"/>
  <c r="U921" i="37"/>
  <c r="U823" i="37"/>
  <c r="U526" i="37"/>
  <c r="U571" i="37"/>
  <c r="U381" i="37"/>
  <c r="U705" i="37"/>
  <c r="U538" i="37"/>
  <c r="T734" i="37"/>
  <c r="T127" i="37"/>
  <c r="T646" i="37"/>
  <c r="U189" i="37"/>
  <c r="T689" i="37"/>
  <c r="U87" i="37"/>
  <c r="U730" i="37"/>
  <c r="U93" i="37"/>
  <c r="U683" i="37"/>
  <c r="U699" i="37"/>
  <c r="U600" i="37"/>
  <c r="U787" i="37"/>
  <c r="U365" i="37"/>
  <c r="U793" i="37"/>
  <c r="U628" i="37"/>
  <c r="U783" i="37"/>
  <c r="U845" i="37"/>
  <c r="U591" i="37"/>
  <c r="U670" i="37"/>
  <c r="U250" i="37"/>
  <c r="U279" i="37"/>
  <c r="U722" i="37"/>
  <c r="U941" i="37"/>
  <c r="U296" i="37"/>
  <c r="U221" i="37"/>
  <c r="T926" i="37"/>
  <c r="T811" i="37"/>
  <c r="T922" i="37"/>
  <c r="T783" i="37"/>
  <c r="T920" i="37"/>
  <c r="T567" i="37"/>
  <c r="T754" i="37"/>
  <c r="T372" i="37"/>
  <c r="T733" i="37"/>
  <c r="T84" i="37"/>
  <c r="T535" i="37"/>
  <c r="T225" i="37"/>
  <c r="T645" i="37"/>
  <c r="T621" i="37"/>
  <c r="T404" i="37"/>
  <c r="T150" i="37"/>
  <c r="T117" i="37"/>
  <c r="T48" i="37"/>
  <c r="T395" i="37"/>
  <c r="T170" i="37"/>
  <c r="T327" i="37"/>
  <c r="T579" i="37"/>
  <c r="T161" i="37"/>
  <c r="U97" i="37"/>
  <c r="U574" i="37"/>
  <c r="U350" i="37"/>
  <c r="U421" i="37"/>
  <c r="U937" i="37"/>
  <c r="U336" i="37"/>
  <c r="U277" i="37"/>
  <c r="U354" i="37"/>
  <c r="U508" i="37"/>
  <c r="U820" i="37"/>
  <c r="U414" i="37"/>
  <c r="U412" i="37"/>
  <c r="U912" i="37"/>
  <c r="U759" i="37"/>
  <c r="U267" i="37"/>
  <c r="U701" i="37"/>
  <c r="U529" i="37"/>
  <c r="U616" i="37"/>
  <c r="U235" i="37"/>
  <c r="U333" i="37"/>
  <c r="T862" i="37"/>
  <c r="T838" i="37"/>
  <c r="T775" i="37"/>
  <c r="T997" i="37"/>
  <c r="T991" i="37"/>
  <c r="T759" i="37"/>
  <c r="T676" i="37"/>
  <c r="T792" i="37"/>
  <c r="T165" i="37"/>
  <c r="T551" i="37"/>
  <c r="T422" i="37"/>
  <c r="T708" i="37"/>
  <c r="T615" i="37"/>
  <c r="T268" i="37"/>
  <c r="T694" i="37"/>
  <c r="T484" i="37"/>
  <c r="T634" i="37"/>
  <c r="T374" i="37"/>
  <c r="T82" i="37"/>
  <c r="T466" i="37"/>
  <c r="T290" i="37"/>
  <c r="T514" i="37"/>
  <c r="T18" i="37"/>
  <c r="T418" i="37"/>
  <c r="T105" i="37"/>
  <c r="T281" i="37"/>
  <c r="T473" i="37"/>
  <c r="U306" i="37"/>
  <c r="U762" i="37"/>
  <c r="U35" i="37"/>
  <c r="U391" i="37"/>
  <c r="U58" i="37"/>
  <c r="U315" i="37"/>
  <c r="U259" i="37"/>
  <c r="U929" i="37"/>
  <c r="U717" i="37"/>
  <c r="U662" i="37"/>
  <c r="U384" i="37"/>
  <c r="U578" i="37"/>
  <c r="U997" i="37"/>
  <c r="U339" i="37"/>
  <c r="U672" i="37"/>
  <c r="U191" i="37"/>
  <c r="U624" i="37"/>
  <c r="U261" i="37"/>
  <c r="U458" i="37"/>
  <c r="U858" i="37"/>
  <c r="U902" i="37"/>
  <c r="U356" i="37"/>
  <c r="U488" i="37"/>
  <c r="U964" i="37"/>
  <c r="T779" i="37"/>
  <c r="T859" i="37"/>
  <c r="T656" i="37"/>
  <c r="T75" i="37"/>
  <c r="T461" i="37"/>
  <c r="T672" i="37"/>
  <c r="T306" i="37"/>
  <c r="T411" i="37"/>
  <c r="T35" i="37"/>
  <c r="T496" i="37"/>
  <c r="T688" i="37"/>
  <c r="T298" i="37"/>
  <c r="T524" i="37"/>
  <c r="T608" i="37"/>
  <c r="T311" i="37"/>
  <c r="T87" i="37"/>
  <c r="T223" i="37"/>
  <c r="T134" i="37"/>
  <c r="T264" i="37"/>
  <c r="T376" i="37"/>
  <c r="T181" i="37"/>
  <c r="T402" i="37"/>
  <c r="T198" i="37"/>
  <c r="T345" i="37"/>
  <c r="T142" i="37"/>
  <c r="T391" i="37"/>
  <c r="T565" i="37"/>
  <c r="T517" i="37"/>
  <c r="T21" i="37"/>
  <c r="T663" i="37"/>
  <c r="T600" i="37"/>
  <c r="T368" i="37"/>
  <c r="T456" i="37"/>
  <c r="U654" i="37"/>
  <c r="T863" i="37"/>
  <c r="T111" i="37"/>
  <c r="T131" i="37"/>
  <c r="T791" i="37"/>
  <c r="T633" i="37"/>
  <c r="T886" i="37"/>
  <c r="T480" i="37"/>
  <c r="T659" i="37"/>
  <c r="T115" i="37"/>
  <c r="T212" i="37"/>
  <c r="T73" i="37"/>
  <c r="T322" i="37"/>
  <c r="T38" i="37"/>
  <c r="T571" i="37"/>
  <c r="T691" i="37"/>
  <c r="T547" i="37"/>
  <c r="T665" i="37"/>
  <c r="T175" i="37"/>
  <c r="T122" i="37"/>
  <c r="T188" i="37"/>
  <c r="T283" i="37"/>
  <c r="T88" i="37"/>
  <c r="T146" i="37"/>
  <c r="T80" i="37"/>
  <c r="T952" i="37"/>
  <c r="T338" i="37"/>
  <c r="T912" i="37"/>
  <c r="T681" i="37"/>
  <c r="T498" i="37"/>
  <c r="T138" i="37"/>
  <c r="T469" i="37"/>
  <c r="T472" i="37"/>
  <c r="T558" i="37"/>
  <c r="T697" i="37"/>
  <c r="T848" i="37"/>
  <c r="T888" i="37"/>
  <c r="T63" i="37"/>
  <c r="T454" i="37"/>
  <c r="T231" i="37"/>
  <c r="T366" i="37"/>
  <c r="T683" i="37"/>
  <c r="T570" i="37"/>
  <c r="T343" i="37"/>
  <c r="U470" i="37"/>
  <c r="U626" i="37"/>
  <c r="T639" i="37"/>
  <c r="T488" i="37"/>
  <c r="T581" i="37"/>
  <c r="T328" i="37"/>
  <c r="T424" i="37"/>
  <c r="T760" i="37"/>
  <c r="T553" i="37"/>
  <c r="T742" i="37"/>
  <c r="T114" i="37"/>
  <c r="T354" i="37"/>
  <c r="T180" i="37"/>
  <c r="T219" i="37"/>
  <c r="T271" i="37"/>
  <c r="T215" i="37"/>
  <c r="T20" i="37"/>
  <c r="T347" i="37"/>
  <c r="T140" i="37"/>
  <c r="T221" i="37"/>
  <c r="T986" i="37"/>
  <c r="T892" i="37"/>
  <c r="T882" i="37"/>
  <c r="T869" i="37"/>
  <c r="T934" i="37"/>
  <c r="U434" i="37"/>
  <c r="T106" i="37"/>
  <c r="U116" i="37"/>
  <c r="U939" i="37"/>
  <c r="U640" i="37"/>
  <c r="U632" i="37"/>
  <c r="U368" i="37"/>
  <c r="U257" i="37"/>
  <c r="U492" i="37"/>
  <c r="U430" i="37"/>
  <c r="U225" i="37"/>
  <c r="U200" i="37"/>
  <c r="U595" i="37"/>
  <c r="U297" i="37"/>
  <c r="U540" i="37"/>
  <c r="U739" i="37"/>
  <c r="U904" i="37"/>
  <c r="U695" i="37"/>
  <c r="T947" i="37"/>
  <c r="T956" i="37"/>
  <c r="T899" i="37"/>
  <c r="T935" i="37"/>
  <c r="T905" i="37"/>
  <c r="T288" i="37"/>
  <c r="T685" i="37"/>
  <c r="T300" i="37"/>
  <c r="T108" i="37"/>
  <c r="T168" i="37"/>
  <c r="T251" i="37"/>
  <c r="T443" i="37"/>
  <c r="T213" i="37"/>
  <c r="T184" i="37"/>
  <c r="T557" i="37"/>
  <c r="U466" i="37"/>
  <c r="U846" i="37"/>
  <c r="U6" i="37"/>
  <c r="U317" i="37"/>
  <c r="U647" i="37"/>
  <c r="U875" i="37"/>
  <c r="U593" i="37"/>
  <c r="U460" i="37"/>
  <c r="T798" i="37"/>
  <c r="T933" i="37"/>
  <c r="T627" i="37"/>
  <c r="T643" i="37"/>
  <c r="T983" i="37"/>
  <c r="T795" i="37"/>
  <c r="T440" i="37"/>
  <c r="T220" i="37"/>
  <c r="T27" i="37"/>
  <c r="U81" i="37"/>
  <c r="U122" i="37"/>
  <c r="U114" i="37"/>
  <c r="U784" i="37"/>
  <c r="U148" i="37"/>
  <c r="U127" i="37"/>
  <c r="U732" i="37"/>
  <c r="U981" i="37"/>
  <c r="U564" i="37"/>
  <c r="U280" i="37"/>
  <c r="U309" i="37"/>
  <c r="U383" i="37"/>
  <c r="U668" i="37"/>
  <c r="T994" i="37"/>
  <c r="T927" i="37"/>
  <c r="T919" i="37"/>
  <c r="T823" i="37"/>
  <c r="T835" i="37"/>
  <c r="T769" i="37"/>
  <c r="T673" i="37"/>
  <c r="T481" i="37"/>
  <c r="T361" i="37"/>
  <c r="T335" i="37"/>
  <c r="T139" i="37"/>
  <c r="T375" i="37"/>
  <c r="T58" i="37"/>
  <c r="T148" i="37"/>
  <c r="T609" i="37"/>
  <c r="U60" i="37"/>
  <c r="U816" i="37"/>
  <c r="U19" i="37"/>
  <c r="U872" i="37"/>
  <c r="U39" i="37"/>
  <c r="U101" i="37"/>
  <c r="U510" i="37"/>
  <c r="U31" i="37"/>
  <c r="U386" i="37"/>
  <c r="U205" i="37"/>
  <c r="U23" i="37"/>
  <c r="U27" i="37"/>
  <c r="U868" i="37"/>
  <c r="U785" i="37"/>
  <c r="U16" i="37"/>
  <c r="U54" i="37"/>
  <c r="U328" i="37"/>
  <c r="U360" i="37"/>
  <c r="U796" i="37"/>
  <c r="U588" i="37"/>
  <c r="U334" i="37"/>
  <c r="T963" i="37"/>
  <c r="U158" i="37"/>
  <c r="U916" i="37"/>
  <c r="U22" i="37"/>
  <c r="U957" i="37"/>
  <c r="U644" i="37"/>
  <c r="U901" i="37"/>
  <c r="U819" i="37"/>
  <c r="U577" i="37"/>
  <c r="T990" i="37"/>
  <c r="T972" i="37"/>
  <c r="T955" i="37"/>
  <c r="U993" i="37"/>
  <c r="U849" i="37"/>
  <c r="U652" i="37"/>
  <c r="U108" i="37"/>
  <c r="U439" i="37"/>
  <c r="U193" i="37"/>
  <c r="U429" i="37"/>
  <c r="U985" i="37"/>
  <c r="U1004" i="37"/>
  <c r="U180" i="37"/>
  <c r="T132" i="37"/>
  <c r="U275" i="37"/>
  <c r="U70" i="37"/>
  <c r="U62" i="37"/>
  <c r="U17" i="37"/>
  <c r="U504" i="37"/>
  <c r="T789" i="37"/>
  <c r="U75" i="37"/>
  <c r="U145" i="37"/>
  <c r="U357" i="37"/>
  <c r="U362" i="37"/>
  <c r="U567" i="37"/>
  <c r="U698" i="37"/>
  <c r="U229" i="37"/>
  <c r="U758" i="37"/>
  <c r="U583" i="37"/>
  <c r="U353" i="37"/>
  <c r="U461" i="37"/>
  <c r="T977" i="37"/>
  <c r="T846" i="37"/>
  <c r="T914" i="37"/>
  <c r="T923" i="37"/>
  <c r="T767" i="37"/>
  <c r="T751" i="37"/>
  <c r="T400" i="37"/>
  <c r="T34" i="37"/>
  <c r="U11" i="37"/>
  <c r="U873" i="37"/>
  <c r="U119" i="37"/>
  <c r="U89" i="37"/>
  <c r="U449" i="37"/>
  <c r="U387" i="37"/>
  <c r="U572" i="37"/>
  <c r="U639" i="37"/>
  <c r="U779" i="37"/>
  <c r="U598" i="37"/>
  <c r="U679" i="37"/>
  <c r="U876" i="37"/>
  <c r="U677" i="37"/>
  <c r="U594" i="37"/>
  <c r="T908" i="37"/>
  <c r="T999" i="37"/>
  <c r="T805" i="37"/>
  <c r="T940" i="37"/>
  <c r="T900" i="37"/>
  <c r="T671" i="37"/>
  <c r="T687" i="37"/>
  <c r="T800" i="37"/>
  <c r="U955" i="37"/>
  <c r="U123" i="37"/>
  <c r="U718" i="37"/>
  <c r="U168" i="37"/>
  <c r="U922" i="37"/>
  <c r="U870" i="37"/>
  <c r="U83" i="37"/>
  <c r="U154" i="37"/>
  <c r="U953" i="37"/>
  <c r="U111" i="37"/>
  <c r="U135" i="37"/>
  <c r="U456" i="37"/>
  <c r="U313" i="37"/>
  <c r="T844" i="37"/>
  <c r="T885" i="37"/>
  <c r="T950" i="37"/>
  <c r="T866" i="37"/>
  <c r="T964" i="37"/>
  <c r="T894" i="37"/>
  <c r="T786" i="37"/>
  <c r="T876" i="37"/>
  <c r="T917" i="37"/>
  <c r="T982" i="37"/>
  <c r="T794" i="37"/>
  <c r="T988" i="37"/>
  <c r="T410" i="37"/>
  <c r="T969" i="37"/>
  <c r="U56" i="37"/>
  <c r="U161" i="37"/>
  <c r="U984" i="37"/>
  <c r="U610" i="37"/>
  <c r="U76" i="37"/>
  <c r="U523" i="37"/>
  <c r="T949" i="37"/>
  <c r="T946" i="37"/>
  <c r="U66" i="37"/>
  <c r="U323" i="37"/>
  <c r="U871" i="37"/>
  <c r="U509" i="37"/>
  <c r="U782" i="37"/>
  <c r="P3" i="37"/>
  <c r="U914" i="37"/>
  <c r="U409" i="37"/>
  <c r="U408" i="37"/>
  <c r="U187" i="37"/>
  <c r="U186" i="37"/>
  <c r="U963" i="37"/>
  <c r="U962" i="37"/>
  <c r="U176" i="37"/>
  <c r="U71" i="37"/>
  <c r="U1003" i="37"/>
  <c r="U61" i="37"/>
  <c r="U12" i="37"/>
  <c r="U8" i="37"/>
  <c r="U752" i="37"/>
  <c r="U80" i="37"/>
  <c r="U72" i="37"/>
  <c r="U1006" i="37"/>
  <c r="U1005" i="37"/>
  <c r="U153" i="37"/>
  <c r="U121" i="37"/>
  <c r="U63" i="37"/>
  <c r="U138" i="37"/>
  <c r="U129" i="37"/>
  <c r="U115" i="37"/>
  <c r="U436" i="37"/>
  <c r="U514" i="37"/>
  <c r="U513" i="37"/>
  <c r="U764" i="37"/>
  <c r="U938" i="37"/>
  <c r="U291" i="37"/>
  <c r="U835" i="37"/>
  <c r="U141" i="37"/>
  <c r="U125" i="37"/>
  <c r="U112" i="37"/>
  <c r="U104" i="37"/>
  <c r="U274" i="37"/>
  <c r="U163" i="37"/>
  <c r="U147" i="37"/>
  <c r="U126" i="37"/>
  <c r="U90" i="37"/>
  <c r="U580" i="37"/>
  <c r="U579" i="37"/>
  <c r="U931" i="37"/>
  <c r="U930" i="37"/>
  <c r="U419" i="37"/>
  <c r="U418" i="37"/>
  <c r="U825" i="37"/>
  <c r="U950" i="37"/>
  <c r="U281" i="37"/>
  <c r="U715" i="37"/>
  <c r="U774" i="37"/>
  <c r="U980" i="37"/>
  <c r="U731" i="37"/>
  <c r="U866" i="37"/>
  <c r="U481" i="37"/>
  <c r="U378" i="37"/>
  <c r="U521" i="37"/>
  <c r="U243" i="37"/>
  <c r="U253" i="37"/>
  <c r="U527" i="37"/>
  <c r="U367" i="37"/>
  <c r="U719" i="37"/>
  <c r="U575" i="37"/>
  <c r="U303" i="37"/>
  <c r="U223" i="37"/>
  <c r="U646" i="37"/>
  <c r="U497" i="37"/>
  <c r="U394" i="37"/>
  <c r="U256" i="37"/>
  <c r="U920" i="37"/>
  <c r="U612" i="37"/>
  <c r="U1002" i="37"/>
  <c r="U1001" i="37"/>
  <c r="U65" i="37"/>
  <c r="U157" i="37"/>
  <c r="U763" i="37"/>
  <c r="U120" i="37"/>
  <c r="U290" i="37"/>
  <c r="U24" i="37"/>
  <c r="U20" i="37"/>
  <c r="U961" i="37"/>
  <c r="U53" i="37"/>
  <c r="U21" i="37"/>
  <c r="U46" i="37"/>
  <c r="U269" i="37"/>
  <c r="U848" i="37"/>
  <c r="U67" i="37"/>
  <c r="U51" i="37"/>
  <c r="U915" i="37"/>
  <c r="U146" i="37"/>
  <c r="U241" i="37"/>
  <c r="U159" i="37"/>
  <c r="U149" i="37"/>
  <c r="U48" i="37"/>
  <c r="U450" i="37"/>
  <c r="U377" i="37"/>
  <c r="U906" i="37"/>
  <c r="U483" i="37"/>
  <c r="U947" i="37"/>
  <c r="U36" i="37"/>
  <c r="U32" i="37"/>
  <c r="U28" i="37"/>
  <c r="U956" i="37"/>
  <c r="U73" i="37"/>
  <c r="U9" i="37"/>
  <c r="U402" i="37"/>
  <c r="U102" i="37"/>
  <c r="U98" i="37"/>
  <c r="U94" i="37"/>
  <c r="U130" i="37"/>
  <c r="U40" i="37"/>
  <c r="U107" i="37"/>
  <c r="U495" i="37"/>
  <c r="U494" i="37"/>
  <c r="U798" i="37"/>
  <c r="U896" i="37"/>
  <c r="U824" i="37"/>
  <c r="U789" i="37"/>
  <c r="U533" i="37"/>
  <c r="U856" i="37"/>
  <c r="U988" i="37"/>
  <c r="U880" i="37"/>
  <c r="U747" i="37"/>
  <c r="U643" i="37"/>
  <c r="U299" i="37"/>
  <c r="U812" i="37"/>
  <c r="U850" i="37"/>
  <c r="U515" i="37"/>
  <c r="U884" i="37"/>
  <c r="U342" i="37"/>
  <c r="U641" i="37"/>
  <c r="U438" i="37"/>
  <c r="U685" i="37"/>
  <c r="U535" i="37"/>
  <c r="U415" i="37"/>
  <c r="U881" i="37"/>
  <c r="U766" i="37"/>
  <c r="U182" i="37"/>
  <c r="U400" i="37"/>
  <c r="U522" i="37"/>
  <c r="U966" i="37"/>
  <c r="U550" i="37"/>
  <c r="U211" i="37"/>
  <c r="U50" i="37"/>
  <c r="U234" i="37"/>
  <c r="U233" i="37"/>
  <c r="U944" i="37"/>
  <c r="U943" i="37"/>
  <c r="U85" i="37"/>
  <c r="U69" i="37"/>
  <c r="U14" i="37"/>
  <c r="U124" i="37"/>
  <c r="U924" i="37"/>
  <c r="U687" i="37"/>
  <c r="U78" i="37"/>
  <c r="U144" i="37"/>
  <c r="U136" i="37"/>
  <c r="U167" i="37"/>
  <c r="U165" i="37"/>
  <c r="U926" i="37"/>
  <c r="U925" i="37"/>
  <c r="U684" i="37"/>
  <c r="U559" i="37"/>
  <c r="U558" i="37"/>
  <c r="U663" i="37"/>
  <c r="U862" i="37"/>
  <c r="U227" i="37"/>
  <c r="U133" i="37"/>
  <c r="U117" i="37"/>
  <c r="U110" i="37"/>
  <c r="U106" i="37"/>
  <c r="U869" i="37"/>
  <c r="U893" i="37"/>
  <c r="U171" i="37"/>
  <c r="U155" i="37"/>
  <c r="U139" i="37"/>
  <c r="U134" i="37"/>
  <c r="U44" i="37"/>
  <c r="U469" i="37"/>
  <c r="U707" i="37"/>
  <c r="U706" i="37"/>
  <c r="U726" i="37"/>
  <c r="U952" i="37"/>
  <c r="U734" i="37"/>
  <c r="U625" i="37"/>
  <c r="U910" i="37"/>
  <c r="U478" i="37"/>
  <c r="U563" i="37"/>
  <c r="U860" i="37"/>
  <c r="U300" i="37"/>
  <c r="U485" i="37"/>
  <c r="U958" i="37"/>
  <c r="U765" i="37"/>
  <c r="U673" i="37"/>
  <c r="U238" i="37"/>
  <c r="U603" i="37"/>
  <c r="U345" i="37"/>
  <c r="U486" i="37"/>
  <c r="U331" i="37"/>
  <c r="U198" i="37"/>
  <c r="U769" i="37"/>
  <c r="U675" i="37"/>
  <c r="U310" i="37"/>
  <c r="U162" i="37"/>
  <c r="U175" i="37"/>
  <c r="U689" i="37"/>
  <c r="U688" i="37"/>
  <c r="U500" i="37"/>
  <c r="U499" i="37"/>
  <c r="U666" i="37"/>
  <c r="U18" i="37"/>
  <c r="U917" i="37"/>
  <c r="U13" i="37"/>
  <c r="U88" i="37"/>
  <c r="U946" i="37"/>
  <c r="U59" i="37"/>
  <c r="U152" i="37"/>
  <c r="U47" i="37"/>
  <c r="U15" i="37"/>
  <c r="U82" i="37"/>
  <c r="U887" i="37"/>
  <c r="U811" i="37"/>
  <c r="U806" i="37"/>
  <c r="U898" i="37"/>
  <c r="U38" i="37"/>
  <c r="U34" i="37"/>
  <c r="U30" i="37"/>
  <c r="U899" i="37"/>
  <c r="U57" i="37"/>
  <c r="U25" i="37"/>
  <c r="U100" i="37"/>
  <c r="U96" i="37"/>
  <c r="U170" i="37"/>
  <c r="U86" i="37"/>
  <c r="U573" i="37"/>
  <c r="U794" i="37"/>
  <c r="U829" i="37"/>
  <c r="U288" i="37"/>
  <c r="U287" i="37"/>
  <c r="U772" i="37"/>
  <c r="U771" i="37"/>
  <c r="U366" i="37"/>
  <c r="U908" i="37"/>
  <c r="U761" i="37"/>
  <c r="U385" i="37"/>
  <c r="U190" i="37"/>
  <c r="U786" i="37"/>
  <c r="U996" i="37"/>
  <c r="U655" i="37"/>
  <c r="U443" i="37"/>
  <c r="U857" i="37"/>
  <c r="U569" i="37"/>
  <c r="U255" i="37"/>
  <c r="U611" i="37"/>
  <c r="U202" i="37"/>
  <c r="U455" i="37"/>
  <c r="U737" i="37"/>
  <c r="U936" i="37"/>
  <c r="U318" i="37"/>
  <c r="U671" i="37"/>
  <c r="U599" i="37"/>
  <c r="U314" i="37"/>
  <c r="U832" i="37"/>
  <c r="U878" i="37"/>
  <c r="U413" i="37"/>
  <c r="U716" i="37"/>
  <c r="U316" i="37"/>
  <c r="U284" i="37"/>
  <c r="U224" i="37"/>
  <c r="U631" i="37"/>
  <c r="U375" i="37"/>
  <c r="U374" i="37"/>
  <c r="U525" i="37"/>
  <c r="U351" i="37"/>
  <c r="U570" i="37"/>
  <c r="U547" i="37"/>
  <c r="U842" i="37"/>
  <c r="U285" i="37"/>
  <c r="U830" i="37"/>
  <c r="U874" i="37"/>
  <c r="U433" i="37"/>
  <c r="U503" i="37"/>
  <c r="U948" i="37"/>
  <c r="U271" i="37"/>
  <c r="U427" i="37"/>
  <c r="U179" i="37"/>
  <c r="U621" i="37"/>
  <c r="U473" i="37"/>
  <c r="U282" i="37"/>
  <c r="U380" i="37"/>
  <c r="U346" i="37"/>
  <c r="U667" i="37"/>
  <c r="U517" i="37"/>
  <c r="U199" i="37"/>
  <c r="U207" i="37"/>
  <c r="U664" i="37"/>
  <c r="U712" i="37"/>
  <c r="U592" i="37"/>
  <c r="U972" i="37"/>
  <c r="U543" i="37"/>
  <c r="U542" i="37"/>
  <c r="U745" i="37"/>
  <c r="U635" i="37"/>
  <c r="U251" i="37"/>
  <c r="U814" i="37"/>
  <c r="U738" i="37"/>
  <c r="U382" i="37"/>
  <c r="U511" i="37"/>
  <c r="U539" i="37"/>
  <c r="U348" i="37"/>
  <c r="U329" i="37"/>
  <c r="U490" i="37"/>
  <c r="U537" i="37"/>
  <c r="U431" i="37"/>
  <c r="U343" i="37"/>
  <c r="U853" i="37"/>
  <c r="U735" i="37"/>
  <c r="U585" i="37"/>
  <c r="U403" i="37"/>
  <c r="U459" i="37"/>
  <c r="U307" i="37"/>
  <c r="U694" i="37"/>
  <c r="U704" i="37"/>
  <c r="U903" i="37"/>
  <c r="U999" i="37"/>
  <c r="T925" i="37"/>
  <c r="T930" i="37"/>
  <c r="T780" i="37"/>
  <c r="T781" i="37"/>
  <c r="T958" i="37"/>
  <c r="T995" i="37"/>
  <c r="T907" i="37"/>
  <c r="T850" i="37"/>
  <c r="T957" i="37"/>
  <c r="T985" i="37"/>
  <c r="T814" i="37"/>
  <c r="T790" i="37"/>
  <c r="T962" i="37"/>
  <c r="T813" i="37"/>
  <c r="T1003" i="37"/>
  <c r="T837" i="37"/>
  <c r="T961" i="37"/>
  <c r="T852" i="37"/>
  <c r="T836" i="37"/>
  <c r="T713" i="37"/>
  <c r="T948" i="37"/>
  <c r="T945" i="37"/>
  <c r="T824" i="37"/>
  <c r="T856" i="37"/>
  <c r="T154" i="37"/>
  <c r="T628" i="37"/>
  <c r="T936" i="37"/>
  <c r="T527" i="37"/>
  <c r="T770" i="37"/>
  <c r="T92" i="37"/>
  <c r="T42" i="37"/>
  <c r="T43" i="37"/>
  <c r="T932" i="37"/>
  <c r="T929" i="37"/>
  <c r="T804" i="37"/>
  <c r="T828" i="37"/>
  <c r="T247" i="37"/>
  <c r="T906" i="37"/>
  <c r="T591" i="37"/>
  <c r="T71" i="37"/>
  <c r="T25" i="37"/>
  <c r="T981" i="37"/>
  <c r="T960" i="37"/>
  <c r="T904" i="37"/>
  <c r="T984" i="37"/>
  <c r="T669" i="37"/>
  <c r="T796" i="37"/>
  <c r="T416" i="37"/>
  <c r="T655" i="37"/>
  <c r="T753" i="37"/>
  <c r="T766" i="37"/>
  <c r="T174" i="37"/>
  <c r="T267" i="37"/>
  <c r="T674" i="37"/>
  <c r="T68" i="37"/>
  <c r="T406" i="37"/>
  <c r="T191" i="37"/>
  <c r="T606" i="37"/>
  <c r="T441" i="37"/>
  <c r="T649" i="37"/>
  <c r="T245" i="37"/>
  <c r="T252" i="37"/>
  <c r="T51" i="37"/>
  <c r="T428" i="37"/>
  <c r="T250" i="37"/>
  <c r="T260" i="37"/>
  <c r="T59" i="37"/>
  <c r="T352" i="37"/>
  <c r="T362" i="37"/>
  <c r="T383" i="37"/>
  <c r="T109" i="37"/>
  <c r="T587" i="37"/>
  <c r="T50" i="37"/>
  <c r="T301" i="37"/>
  <c r="T610" i="37"/>
  <c r="T47" i="37"/>
  <c r="T358" i="37"/>
  <c r="T530" i="37"/>
  <c r="T336" i="37"/>
  <c r="T378" i="37"/>
  <c r="T399" i="37"/>
  <c r="T133" i="37"/>
  <c r="T28" i="37"/>
  <c r="T490" i="37"/>
  <c r="T183" i="37"/>
  <c r="T98" i="37"/>
  <c r="T511" i="37"/>
  <c r="T421" i="37"/>
  <c r="T393" i="37"/>
  <c r="T661" i="37"/>
  <c r="T185" i="37"/>
  <c r="T90" i="37"/>
  <c r="T726" i="37"/>
  <c r="T510" i="37"/>
  <c r="T593" i="37"/>
  <c r="T334" i="37"/>
  <c r="T507" i="37"/>
  <c r="T586" i="37"/>
  <c r="T286" i="37"/>
  <c r="T599" i="37"/>
  <c r="T149" i="37"/>
  <c r="T444" i="37"/>
  <c r="T453" i="37"/>
  <c r="T519" i="37"/>
  <c r="T520" i="37"/>
  <c r="T703" i="37"/>
  <c r="T310" i="37"/>
  <c r="T37" i="37"/>
  <c r="T427" i="37"/>
  <c r="T145" i="37"/>
  <c r="T305" i="37"/>
  <c r="T130" i="37"/>
  <c r="T360" i="37"/>
  <c r="T9" i="37"/>
  <c r="T680" i="37"/>
  <c r="T500" i="37"/>
  <c r="T332" i="37"/>
  <c r="T341" i="37"/>
  <c r="T369" i="37"/>
  <c r="T667" i="37"/>
  <c r="T750" i="37"/>
  <c r="T313" i="37"/>
  <c r="T537" i="37"/>
  <c r="T596" i="37"/>
  <c r="T690" i="37"/>
  <c r="T700" i="37"/>
  <c r="T107" i="37"/>
  <c r="T279" i="37"/>
  <c r="T229" i="37"/>
  <c r="T452" i="37"/>
  <c r="T317" i="37"/>
  <c r="T70" i="37"/>
  <c r="T201" i="37"/>
  <c r="T509" i="37"/>
  <c r="T556" i="37"/>
  <c r="T432" i="37"/>
  <c r="T741" i="37"/>
  <c r="T502" i="37"/>
  <c r="T585" i="37"/>
  <c r="T477" i="37"/>
  <c r="T523" i="37"/>
  <c r="T124" i="37"/>
  <c r="T177" i="37"/>
  <c r="T303" i="37"/>
  <c r="T539" i="37"/>
  <c r="U753" i="37"/>
  <c r="U653" i="37"/>
  <c r="U244" i="37"/>
  <c r="U959" i="37"/>
  <c r="U440" i="37"/>
  <c r="U209" i="37"/>
  <c r="U637" i="37"/>
  <c r="U422" i="37"/>
  <c r="U91" i="37"/>
  <c r="U781" i="37"/>
  <c r="U795" i="37"/>
  <c r="U900" i="37"/>
  <c r="U918" i="37"/>
  <c r="U371" i="37"/>
  <c r="U727" i="37"/>
  <c r="U326" i="37"/>
  <c r="U720" i="37"/>
  <c r="U608" i="37"/>
  <c r="U974" i="37"/>
  <c r="U741" i="37"/>
  <c r="U633" i="37"/>
  <c r="U807" i="37"/>
  <c r="U587" i="37"/>
  <c r="U467" i="37"/>
  <c r="U475" i="37"/>
  <c r="U192" i="37"/>
  <c r="U392" i="37"/>
  <c r="U629" i="37"/>
  <c r="U358" i="37"/>
  <c r="U203" i="37"/>
  <c r="U428" i="37"/>
  <c r="U976" i="37"/>
  <c r="U836" i="37"/>
  <c r="U818" i="37"/>
  <c r="U264" i="37"/>
  <c r="U802" i="37"/>
  <c r="U826" i="37"/>
  <c r="U750" i="37"/>
  <c r="U462" i="37"/>
  <c r="U555" i="37"/>
  <c r="U565" i="37"/>
  <c r="U183" i="37"/>
  <c r="U464" i="37"/>
  <c r="U236" i="37"/>
  <c r="U425" i="37"/>
  <c r="U423" i="37"/>
  <c r="U397" i="37"/>
  <c r="U649" i="37"/>
  <c r="U184" i="37"/>
  <c r="U214" i="37"/>
  <c r="U863" i="37"/>
  <c r="U479" i="37"/>
  <c r="U212" i="37"/>
  <c r="U576" i="37"/>
  <c r="U821" i="37"/>
  <c r="U185" i="37"/>
  <c r="U553" i="37"/>
  <c r="T861" i="37"/>
  <c r="T974" i="37"/>
  <c r="T971" i="37"/>
  <c r="T973" i="37"/>
  <c r="T774" i="37"/>
  <c r="T870" i="37"/>
  <c r="T893" i="37"/>
  <c r="T992" i="37"/>
  <c r="T993" i="37"/>
  <c r="T898" i="37"/>
  <c r="T890" i="37"/>
  <c r="T773" i="37"/>
  <c r="T897" i="37"/>
  <c r="T371" i="37"/>
  <c r="T884" i="37"/>
  <c r="T881" i="37"/>
  <c r="T842" i="37"/>
  <c r="T732" i="37"/>
  <c r="T55" i="37"/>
  <c r="T820" i="37"/>
  <c r="T339" i="37"/>
  <c r="T716" i="37"/>
  <c r="T868" i="37"/>
  <c r="T865" i="37"/>
  <c r="T953" i="37"/>
  <c r="T493" i="37"/>
  <c r="T729" i="37"/>
  <c r="T492" i="37"/>
  <c r="T614" i="37"/>
  <c r="T916" i="37"/>
  <c r="T913" i="37"/>
  <c r="T896" i="37"/>
  <c r="T788" i="37"/>
  <c r="T808" i="37"/>
  <c r="T318" i="37"/>
  <c r="T718" i="37"/>
  <c r="T189" i="37"/>
  <c r="T653" i="37"/>
  <c r="T772" i="37"/>
  <c r="T164" i="37"/>
  <c r="T297" i="37"/>
  <c r="T192" i="37"/>
  <c r="T479" i="37"/>
  <c r="T54" i="37"/>
  <c r="T91" i="37"/>
  <c r="T409" i="37"/>
  <c r="T532" i="37"/>
  <c r="T370" i="37"/>
  <c r="T546" i="37"/>
  <c r="T323" i="37"/>
  <c r="T29" i="37"/>
  <c r="T159" i="37"/>
  <c r="T179" i="37"/>
  <c r="T116" i="37"/>
  <c r="T626" i="37"/>
  <c r="T590" i="37"/>
  <c r="T738" i="37"/>
  <c r="T112" i="37"/>
  <c r="T613" i="37"/>
  <c r="T74" i="37"/>
  <c r="T459" i="37"/>
  <c r="T234" i="37"/>
  <c r="T244" i="37"/>
  <c r="T504" i="37"/>
  <c r="T550" i="37"/>
  <c r="T696" i="37"/>
  <c r="T89" i="37"/>
  <c r="T735" i="37"/>
  <c r="T529" i="37"/>
  <c r="T706" i="37"/>
  <c r="T701" i="37"/>
  <c r="T605" i="37"/>
  <c r="T263" i="37"/>
  <c r="T598" i="37"/>
  <c r="T478" i="37"/>
  <c r="T197" i="37"/>
  <c r="T967" i="37"/>
  <c r="T147" i="37"/>
  <c r="T128" i="37"/>
  <c r="T17" i="37"/>
  <c r="T81" i="37"/>
  <c r="T577" i="37"/>
  <c r="T24" i="37"/>
  <c r="T559" i="37"/>
  <c r="T637" i="37"/>
  <c r="T40" i="37"/>
  <c r="T408" i="37"/>
  <c r="T446" i="37"/>
  <c r="T652" i="37"/>
  <c r="T61" i="37"/>
  <c r="T380" i="37"/>
  <c r="T389" i="37"/>
  <c r="T449" i="37"/>
  <c r="T647" i="37"/>
  <c r="T744" i="37"/>
  <c r="T239" i="37"/>
  <c r="T103" i="37"/>
  <c r="T438" i="37"/>
  <c r="T625" i="37"/>
  <c r="T256" i="37"/>
  <c r="T712" i="37"/>
  <c r="T618" i="37"/>
  <c r="T471" i="37"/>
  <c r="T277" i="37"/>
  <c r="T241" i="37"/>
  <c r="T167" i="37"/>
  <c r="T765" i="37"/>
  <c r="T249" i="37"/>
  <c r="T521" i="37"/>
  <c r="T572" i="37"/>
  <c r="T722" i="37"/>
  <c r="T731" i="37"/>
  <c r="T78" i="37"/>
  <c r="T100" i="37"/>
  <c r="T101" i="37"/>
  <c r="T448" i="37"/>
  <c r="T296" i="37"/>
  <c r="U778" i="37"/>
  <c r="U502" i="37"/>
  <c r="U607" i="37"/>
  <c r="U581" i="37"/>
  <c r="U196" i="37"/>
  <c r="U294" i="37"/>
  <c r="U994" i="37"/>
  <c r="U388" i="37"/>
  <c r="U292" i="37"/>
  <c r="U321" i="37"/>
  <c r="U601" i="37"/>
  <c r="U301" i="37"/>
  <c r="U894" i="37"/>
  <c r="U361" i="37"/>
  <c r="U678" i="37"/>
  <c r="U516" i="37"/>
  <c r="U757" i="37"/>
  <c r="U657" i="37"/>
  <c r="U216" i="37"/>
  <c r="U804" i="37"/>
  <c r="U838" i="37"/>
  <c r="U748" i="37"/>
  <c r="U551" i="37"/>
  <c r="U561" i="37"/>
  <c r="U246" i="37"/>
  <c r="U230" i="37"/>
  <c r="U891" i="37"/>
  <c r="U697" i="37"/>
  <c r="U545" i="37"/>
  <c r="U228" i="37"/>
  <c r="U986" i="37"/>
  <c r="U755" i="37"/>
  <c r="U416" i="37"/>
  <c r="U352" i="37"/>
  <c r="U453" i="37"/>
  <c r="U833" i="37"/>
  <c r="U324" i="37"/>
  <c r="U840" i="37"/>
  <c r="U888" i="37"/>
  <c r="U676" i="37"/>
  <c r="U369" i="37"/>
  <c r="U406" i="37"/>
  <c r="U969" i="37"/>
  <c r="U451" i="37"/>
  <c r="U582" i="37"/>
  <c r="U337" i="37"/>
  <c r="U691" i="37"/>
  <c r="U447" i="37"/>
  <c r="U363" i="37"/>
  <c r="U177" i="37"/>
  <c r="U319" i="37"/>
  <c r="U613" i="37"/>
  <c r="U218" i="37"/>
  <c r="U471" i="37"/>
  <c r="U445" i="37"/>
  <c r="U659" i="37"/>
  <c r="U505" i="37"/>
  <c r="U232" i="37"/>
  <c r="U262" i="37"/>
  <c r="U990" i="37"/>
  <c r="U809" i="37"/>
  <c r="U934" i="37"/>
  <c r="U604" i="37"/>
  <c r="T797" i="37"/>
  <c r="T821" i="37"/>
  <c r="T910" i="37"/>
  <c r="T802" i="37"/>
  <c r="T909" i="37"/>
  <c r="T891" i="37"/>
  <c r="T830" i="37"/>
  <c r="T806" i="37"/>
  <c r="T978" i="37"/>
  <c r="T875" i="37"/>
  <c r="T829" i="37"/>
  <c r="T843" i="37"/>
  <c r="T853" i="37"/>
  <c r="T942" i="37"/>
  <c r="T918" i="37"/>
  <c r="T834" i="37"/>
  <c r="T941" i="37"/>
  <c r="T924" i="37"/>
  <c r="T965" i="37"/>
  <c r="T939" i="37"/>
  <c r="T833" i="37"/>
  <c r="T825" i="37"/>
  <c r="T817" i="37"/>
  <c r="T970" i="37"/>
  <c r="T1000" i="37"/>
  <c r="T430" i="37"/>
  <c r="T768" i="37"/>
  <c r="T136" i="37"/>
  <c r="T463" i="37"/>
  <c r="T193" i="37"/>
  <c r="T1002" i="37"/>
  <c r="T801" i="37"/>
  <c r="T989" i="37"/>
  <c r="T719" i="37"/>
  <c r="T65" i="37"/>
  <c r="T482" i="37"/>
  <c r="T206" i="37"/>
  <c r="T207" i="37"/>
  <c r="T7" i="37"/>
  <c r="T903" i="37"/>
  <c r="T849" i="37"/>
  <c r="T832" i="37"/>
  <c r="T889" i="37"/>
  <c r="T724" i="37"/>
  <c r="T640" i="37"/>
  <c r="T715" i="37"/>
  <c r="T841" i="37"/>
  <c r="T30" i="37"/>
  <c r="T707" i="37"/>
  <c r="T562" i="37"/>
  <c r="T242" i="37"/>
  <c r="T243" i="37"/>
  <c r="T67" i="37"/>
  <c r="T210" i="37"/>
  <c r="T355" i="37"/>
  <c r="T350" i="37"/>
  <c r="T169" i="37"/>
  <c r="T531" i="37"/>
  <c r="T110" i="37"/>
  <c r="T113" i="37"/>
  <c r="T394" i="37"/>
  <c r="T415" i="37"/>
  <c r="T153" i="37"/>
  <c r="T44" i="37"/>
  <c r="T96" i="37"/>
  <c r="T10" i="37"/>
  <c r="T187" i="37"/>
  <c r="T272" i="37"/>
  <c r="T436" i="37"/>
  <c r="T64" i="37"/>
  <c r="T195" i="37"/>
  <c r="T172" i="37"/>
  <c r="T236" i="37"/>
  <c r="T214" i="37"/>
  <c r="T364" i="37"/>
  <c r="T163" i="37"/>
  <c r="T326" i="37"/>
  <c r="T489" i="37"/>
  <c r="T526" i="37"/>
  <c r="T620" i="37"/>
  <c r="T141" i="37"/>
  <c r="T348" i="37"/>
  <c r="T357" i="37"/>
  <c r="T385" i="37"/>
  <c r="T745" i="37"/>
  <c r="T329" i="37"/>
  <c r="T541" i="37"/>
  <c r="T534" i="37"/>
  <c r="T616" i="37"/>
  <c r="T617" i="37"/>
  <c r="T728" i="37"/>
  <c r="T425" i="37"/>
  <c r="T95" i="37"/>
  <c r="T33" i="37"/>
  <c r="T872" i="37"/>
  <c r="T513" i="37"/>
  <c r="T564" i="37"/>
  <c r="T737" i="37"/>
  <c r="T506" i="37"/>
  <c r="T589" i="37"/>
  <c r="T270" i="37"/>
  <c r="T285" i="37"/>
  <c r="T582" i="37"/>
  <c r="T222" i="37"/>
  <c r="T439" i="37"/>
  <c r="T632" i="37"/>
  <c r="T630" i="37"/>
  <c r="T218" i="37"/>
  <c r="T232" i="37"/>
  <c r="T158" i="37"/>
  <c r="T178" i="37"/>
  <c r="T561" i="37"/>
  <c r="T121" i="37"/>
  <c r="T642" i="37"/>
  <c r="T603" i="37"/>
  <c r="T554" i="37"/>
  <c r="T46" i="37"/>
  <c r="T344" i="37"/>
  <c r="T119" i="37"/>
  <c r="T684" i="37"/>
  <c r="T13" i="37"/>
  <c r="T316" i="37"/>
  <c r="T325" i="37"/>
  <c r="T321" i="37"/>
  <c r="T679" i="37"/>
  <c r="T762" i="37"/>
  <c r="T495" i="37"/>
  <c r="T434" i="37"/>
  <c r="T204" i="37"/>
  <c r="U396" i="37"/>
  <c r="U519" i="37"/>
  <c r="U312" i="37"/>
  <c r="U711" i="37"/>
  <c r="U305" i="37"/>
  <c r="U340" i="37"/>
  <c r="U681" i="37"/>
  <c r="U792" i="37"/>
  <c r="U623" i="37"/>
  <c r="U260" i="37"/>
  <c r="U844" i="37"/>
  <c r="U890" i="37"/>
  <c r="U444" i="37"/>
  <c r="U390" i="37"/>
  <c r="U700" i="37"/>
  <c r="U487" i="37"/>
  <c r="U661" i="37"/>
  <c r="U507" i="37"/>
  <c r="U248" i="37"/>
  <c r="U278" i="37"/>
  <c r="U703" i="37"/>
  <c r="U557" i="37"/>
  <c r="U372" i="37"/>
  <c r="U276" i="37"/>
  <c r="U911" i="37"/>
  <c r="U249" i="37"/>
  <c r="U744" i="37"/>
  <c r="U800" i="37"/>
  <c r="U709" i="37"/>
  <c r="U708" i="37"/>
  <c r="U940" i="37"/>
  <c r="U928" i="37"/>
  <c r="U596" i="37"/>
  <c r="U335" i="37"/>
  <c r="U420" i="37"/>
  <c r="U776" i="37"/>
  <c r="U682" i="37"/>
  <c r="U982" i="37"/>
  <c r="U528" i="37"/>
  <c r="U729" i="37"/>
  <c r="U615" i="37"/>
  <c r="U295" i="37"/>
  <c r="U721" i="37"/>
  <c r="U220" i="37"/>
  <c r="U411" i="37"/>
  <c r="U258" i="37"/>
  <c r="U355" i="37"/>
  <c r="U619" i="37"/>
  <c r="U457" i="37"/>
  <c r="U266" i="37"/>
  <c r="U364" i="37"/>
  <c r="U627" i="37"/>
  <c r="U590" i="37"/>
  <c r="U338" i="37"/>
  <c r="U332" i="37"/>
  <c r="T996" i="37"/>
  <c r="T845" i="37"/>
  <c r="T998" i="37"/>
  <c r="T857" i="37"/>
  <c r="T858" i="37"/>
  <c r="T954" i="37"/>
  <c r="T878" i="37"/>
  <c r="T854" i="37"/>
  <c r="T877" i="37"/>
  <c r="T860" i="37"/>
  <c r="T901" i="37"/>
  <c r="T874" i="37"/>
  <c r="T810" i="37"/>
  <c r="T793" i="37"/>
  <c r="T873" i="37"/>
  <c r="T812" i="37"/>
  <c r="T1005" i="37"/>
  <c r="T976" i="37"/>
  <c r="T968" i="37"/>
  <c r="T809" i="37"/>
  <c r="T776" i="37"/>
  <c r="T763" i="37"/>
  <c r="T246" i="37"/>
  <c r="T319" i="37"/>
  <c r="T31" i="37"/>
  <c r="T938" i="37"/>
  <c r="T785" i="37"/>
  <c r="T921" i="37"/>
  <c r="T778" i="37"/>
  <c r="T337" i="37"/>
  <c r="T413" i="37"/>
  <c r="T675" i="37"/>
  <c r="T758" i="37"/>
  <c r="T544" i="37"/>
  <c r="T429" i="37"/>
  <c r="T704" i="37"/>
  <c r="T746" i="37"/>
  <c r="T491" i="37"/>
  <c r="T226" i="37"/>
  <c r="T52" i="37"/>
  <c r="T542" i="37"/>
  <c r="T784" i="37"/>
  <c r="T294" i="37"/>
  <c r="T14" i="37"/>
  <c r="T668" i="37"/>
  <c r="T460" i="37"/>
  <c r="T623" i="37"/>
  <c r="T486" i="37"/>
  <c r="T475" i="37"/>
  <c r="T462" i="37"/>
  <c r="T291" i="37"/>
  <c r="T258" i="37"/>
  <c r="T381" i="37"/>
  <c r="T266" i="37"/>
  <c r="T287" i="37"/>
  <c r="T275" i="37"/>
  <c r="T276" i="37"/>
  <c r="T83" i="37"/>
  <c r="T307" i="37"/>
  <c r="T6" i="37"/>
  <c r="T143" i="37"/>
  <c r="T274" i="37"/>
  <c r="T373" i="37"/>
  <c r="T419" i="37"/>
  <c r="T386" i="37"/>
  <c r="T412" i="37"/>
  <c r="T756" i="37"/>
  <c r="T403" i="37"/>
  <c r="T568" i="37"/>
  <c r="T104" i="37"/>
  <c r="T182" i="37"/>
  <c r="T648" i="37"/>
  <c r="T85" i="37"/>
  <c r="T405" i="37"/>
  <c r="T497" i="37"/>
  <c r="T635" i="37"/>
  <c r="T377" i="37"/>
  <c r="T658" i="37"/>
  <c r="T299" i="37"/>
  <c r="T49" i="37"/>
  <c r="T467" i="37"/>
  <c r="T309" i="37"/>
  <c r="T622" i="37"/>
  <c r="T208" i="37"/>
  <c r="T293" i="37"/>
  <c r="T257" i="37"/>
  <c r="T695" i="37"/>
  <c r="T755" i="37"/>
  <c r="T265" i="37"/>
  <c r="T525" i="37"/>
  <c r="T580" i="37"/>
  <c r="T710" i="37"/>
  <c r="T709" i="37"/>
  <c r="T518" i="37"/>
  <c r="T601" i="37"/>
  <c r="T199" i="37"/>
  <c r="T224" i="37"/>
  <c r="T397" i="37"/>
  <c r="T19" i="37"/>
  <c r="T162" i="37"/>
  <c r="T346" i="37"/>
  <c r="O3" i="37"/>
  <c r="T485" i="37"/>
  <c r="T536" i="37"/>
  <c r="T515" i="37"/>
  <c r="T723" i="37"/>
  <c r="T457" i="37"/>
  <c r="T573" i="37"/>
  <c r="T135" i="37"/>
  <c r="T575" i="37"/>
  <c r="T657" i="37"/>
  <c r="T566" i="37"/>
  <c r="T151" i="37"/>
  <c r="T392" i="37"/>
  <c r="T254" i="37"/>
  <c r="T664" i="37"/>
  <c r="T22" i="37"/>
  <c r="T474" i="37"/>
  <c r="T282" i="37"/>
  <c r="T171" i="37"/>
  <c r="T126" i="37"/>
  <c r="R3" i="35"/>
  <c r="Q3" i="37" l="1"/>
  <c r="F2" i="39" s="1"/>
  <c r="H184" i="32" l="1"/>
  <c r="H183" i="8"/>
  <c r="H152" i="32"/>
  <c r="H151" i="8"/>
  <c r="H120" i="32"/>
  <c r="H119" i="8"/>
  <c r="H127" i="31"/>
  <c r="K119" i="2"/>
  <c r="L119" i="2"/>
  <c r="G126" i="8"/>
  <c r="H151" i="31"/>
  <c r="K143" i="2"/>
  <c r="G150" i="8"/>
  <c r="L143" i="2"/>
  <c r="H183" i="32"/>
  <c r="H182" i="8"/>
  <c r="H151" i="32"/>
  <c r="H150" i="8"/>
  <c r="H158" i="31"/>
  <c r="L150" i="2"/>
  <c r="K150" i="2"/>
  <c r="G157" i="8"/>
  <c r="V176" i="13"/>
  <c r="S176" i="13"/>
  <c r="V144" i="13"/>
  <c r="S111" i="13"/>
  <c r="U111" i="13"/>
  <c r="U167" i="13"/>
  <c r="S167" i="13"/>
  <c r="S135" i="13"/>
  <c r="U135" i="13"/>
  <c r="S102" i="13"/>
  <c r="U174" i="13"/>
  <c r="S174" i="13"/>
  <c r="V142" i="13"/>
  <c r="S142" i="13"/>
  <c r="V109" i="13"/>
  <c r="S109" i="13"/>
  <c r="S165" i="13"/>
  <c r="S132" i="13"/>
  <c r="U132" i="13"/>
  <c r="U100" i="13"/>
  <c r="S100" i="13"/>
  <c r="T164" i="13"/>
  <c r="S164" i="13"/>
  <c r="S131" i="13"/>
  <c r="U99" i="13"/>
  <c r="S99" i="13"/>
  <c r="V155" i="13"/>
  <c r="S155" i="13"/>
  <c r="T122" i="13"/>
  <c r="S122" i="13"/>
  <c r="S154" i="13"/>
  <c r="S121" i="13"/>
  <c r="V121" i="13"/>
  <c r="U128" i="13"/>
  <c r="S128" i="13"/>
  <c r="S169" i="13"/>
  <c r="S137" i="13"/>
  <c r="H179" i="32"/>
  <c r="H178" i="8"/>
  <c r="H163" i="32"/>
  <c r="H162" i="8"/>
  <c r="H147" i="32"/>
  <c r="H146" i="8"/>
  <c r="H131" i="32"/>
  <c r="H130" i="8"/>
  <c r="H115" i="32"/>
  <c r="H114" i="8"/>
  <c r="H182" i="31"/>
  <c r="G181" i="8"/>
  <c r="L174" i="2"/>
  <c r="K174" i="2"/>
  <c r="H150" i="31"/>
  <c r="K142" i="2"/>
  <c r="G149" i="8"/>
  <c r="L142" i="2"/>
  <c r="H117" i="31"/>
  <c r="G116" i="8"/>
  <c r="K109" i="2"/>
  <c r="L109" i="2"/>
  <c r="H173" i="31"/>
  <c r="G172" i="8"/>
  <c r="K165" i="2"/>
  <c r="L165" i="2"/>
  <c r="H140" i="31"/>
  <c r="G139" i="8"/>
  <c r="L132" i="2"/>
  <c r="K132" i="2"/>
  <c r="H108" i="31"/>
  <c r="K100" i="2"/>
  <c r="G107" i="8"/>
  <c r="L100" i="2"/>
  <c r="H174" i="32"/>
  <c r="H173" i="8"/>
  <c r="H158" i="32"/>
  <c r="H157" i="8"/>
  <c r="H142" i="32"/>
  <c r="H141" i="8"/>
  <c r="H126" i="32"/>
  <c r="H125" i="8"/>
  <c r="H110" i="32"/>
  <c r="H109" i="8"/>
  <c r="H172" i="31"/>
  <c r="K164" i="2"/>
  <c r="G171" i="8"/>
  <c r="L164" i="2"/>
  <c r="H139" i="31"/>
  <c r="G138" i="8"/>
  <c r="L131" i="2"/>
  <c r="K131" i="2"/>
  <c r="H107" i="31"/>
  <c r="K99" i="2"/>
  <c r="G106" i="8"/>
  <c r="L99" i="2"/>
  <c r="H163" i="31"/>
  <c r="L155" i="2"/>
  <c r="K155" i="2"/>
  <c r="G162" i="8"/>
  <c r="H130" i="31"/>
  <c r="K122" i="2"/>
  <c r="L122" i="2"/>
  <c r="G129" i="8"/>
  <c r="H185" i="32"/>
  <c r="H184" i="8"/>
  <c r="H169" i="32"/>
  <c r="H168" i="8"/>
  <c r="H153" i="32"/>
  <c r="H152" i="8"/>
  <c r="H137" i="32"/>
  <c r="H136" i="8"/>
  <c r="H121" i="32"/>
  <c r="H120" i="8"/>
  <c r="H105" i="32"/>
  <c r="H104" i="8"/>
  <c r="H162" i="31"/>
  <c r="L154" i="2"/>
  <c r="G161" i="8"/>
  <c r="K154" i="2"/>
  <c r="H129" i="31"/>
  <c r="G128" i="8"/>
  <c r="K121" i="2"/>
  <c r="L121" i="2"/>
  <c r="H136" i="31"/>
  <c r="G135" i="8"/>
  <c r="L128" i="2"/>
  <c r="K128" i="2"/>
  <c r="H177" i="31"/>
  <c r="L169" i="2"/>
  <c r="K169" i="2"/>
  <c r="G176" i="8"/>
  <c r="H145" i="31"/>
  <c r="K137" i="2"/>
  <c r="L137" i="2"/>
  <c r="G144" i="8"/>
  <c r="H148" i="32"/>
  <c r="H147" i="8"/>
  <c r="H132" i="32"/>
  <c r="H131" i="8"/>
  <c r="H184" i="31"/>
  <c r="L176" i="2"/>
  <c r="G183" i="8"/>
  <c r="I183" i="8" s="1"/>
  <c r="K176" i="2"/>
  <c r="H152" i="31"/>
  <c r="K144" i="2"/>
  <c r="G151" i="8"/>
  <c r="L144" i="2"/>
  <c r="H119" i="31"/>
  <c r="G118" i="8"/>
  <c r="K111" i="2"/>
  <c r="L111" i="2"/>
  <c r="H175" i="31"/>
  <c r="G174" i="8"/>
  <c r="L167" i="2"/>
  <c r="K167" i="2"/>
  <c r="H143" i="31"/>
  <c r="G142" i="8"/>
  <c r="K135" i="2"/>
  <c r="L135" i="2"/>
  <c r="H110" i="31"/>
  <c r="L102" i="2"/>
  <c r="K102" i="2"/>
  <c r="G109" i="8"/>
  <c r="I109" i="8" s="1"/>
  <c r="S168" i="13"/>
  <c r="V168" i="13"/>
  <c r="S136" i="13"/>
  <c r="V136" i="13"/>
  <c r="S103" i="13"/>
  <c r="T103" i="13"/>
  <c r="U159" i="13"/>
  <c r="S126" i="13"/>
  <c r="U126" i="13"/>
  <c r="S94" i="13"/>
  <c r="U166" i="13"/>
  <c r="S166" i="13"/>
  <c r="S134" i="13"/>
  <c r="U101" i="13"/>
  <c r="S101" i="13"/>
  <c r="U157" i="13"/>
  <c r="S157" i="13"/>
  <c r="U124" i="13"/>
  <c r="S124" i="13"/>
  <c r="S156" i="13"/>
  <c r="S123" i="13"/>
  <c r="T123" i="13"/>
  <c r="U179" i="13"/>
  <c r="S179" i="13"/>
  <c r="S147" i="13"/>
  <c r="U147" i="13"/>
  <c r="S114" i="13"/>
  <c r="S178" i="13"/>
  <c r="U178" i="13"/>
  <c r="S146" i="13"/>
  <c r="U146" i="13"/>
  <c r="V113" i="13"/>
  <c r="S113" i="13"/>
  <c r="S96" i="13"/>
  <c r="S161" i="13"/>
  <c r="U161" i="13"/>
  <c r="S120" i="13"/>
  <c r="U120" i="13"/>
  <c r="H180" i="32"/>
  <c r="H179" i="8"/>
  <c r="H116" i="32"/>
  <c r="H115" i="8"/>
  <c r="H176" i="32"/>
  <c r="H175" i="8"/>
  <c r="H144" i="32"/>
  <c r="H143" i="8"/>
  <c r="H112" i="32"/>
  <c r="H111" i="8"/>
  <c r="H176" i="31"/>
  <c r="G175" i="8"/>
  <c r="L168" i="2"/>
  <c r="K168" i="2"/>
  <c r="H144" i="31"/>
  <c r="L136" i="2"/>
  <c r="G143" i="8"/>
  <c r="K136" i="2"/>
  <c r="H111" i="31"/>
  <c r="K103" i="2"/>
  <c r="G110" i="8"/>
  <c r="L103" i="2"/>
  <c r="H167" i="31"/>
  <c r="L159" i="2"/>
  <c r="G166" i="8"/>
  <c r="K159" i="2"/>
  <c r="H134" i="31"/>
  <c r="G133" i="8"/>
  <c r="L126" i="2"/>
  <c r="K126" i="2"/>
  <c r="H102" i="31"/>
  <c r="G101" i="8"/>
  <c r="L94" i="2"/>
  <c r="K94" i="2"/>
  <c r="H159" i="32"/>
  <c r="H158" i="8"/>
  <c r="H143" i="32"/>
  <c r="H142" i="8"/>
  <c r="H127" i="32"/>
  <c r="H126" i="8"/>
  <c r="H111" i="32"/>
  <c r="H110" i="8"/>
  <c r="H174" i="31"/>
  <c r="G173" i="8"/>
  <c r="K166" i="2"/>
  <c r="L166" i="2"/>
  <c r="H142" i="31"/>
  <c r="G141" i="8"/>
  <c r="L134" i="2"/>
  <c r="K134" i="2"/>
  <c r="H109" i="31"/>
  <c r="G108" i="8"/>
  <c r="K101" i="2"/>
  <c r="L101" i="2"/>
  <c r="H165" i="31"/>
  <c r="G164" i="8"/>
  <c r="L157" i="2"/>
  <c r="K157" i="2"/>
  <c r="H132" i="31"/>
  <c r="G131" i="8"/>
  <c r="L124" i="2"/>
  <c r="K124" i="2"/>
  <c r="H186" i="32"/>
  <c r="H185" i="8"/>
  <c r="H170" i="32"/>
  <c r="H169" i="8"/>
  <c r="H154" i="32"/>
  <c r="H153" i="8"/>
  <c r="H138" i="32"/>
  <c r="H137" i="8"/>
  <c r="H122" i="32"/>
  <c r="H121" i="8"/>
  <c r="H106" i="32"/>
  <c r="H105" i="8"/>
  <c r="H164" i="31"/>
  <c r="L156" i="2"/>
  <c r="G163" i="8"/>
  <c r="K156" i="2"/>
  <c r="H131" i="31"/>
  <c r="G130" i="8"/>
  <c r="K123" i="2"/>
  <c r="L123" i="2"/>
  <c r="H187" i="31"/>
  <c r="G186" i="8"/>
  <c r="K179" i="2"/>
  <c r="L179" i="2"/>
  <c r="H155" i="31"/>
  <c r="G154" i="8"/>
  <c r="L147" i="2"/>
  <c r="K147" i="2"/>
  <c r="H122" i="31"/>
  <c r="G121" i="8"/>
  <c r="K114" i="2"/>
  <c r="L114" i="2"/>
  <c r="H181" i="32"/>
  <c r="H180" i="8"/>
  <c r="H165" i="32"/>
  <c r="H164" i="8"/>
  <c r="H149" i="32"/>
  <c r="H148" i="8"/>
  <c r="H133" i="32"/>
  <c r="H132" i="8"/>
  <c r="H117" i="32"/>
  <c r="H116" i="8"/>
  <c r="H186" i="31"/>
  <c r="G185" i="8"/>
  <c r="K178" i="2"/>
  <c r="L178" i="2"/>
  <c r="H154" i="31"/>
  <c r="G153" i="8"/>
  <c r="K146" i="2"/>
  <c r="L146" i="2"/>
  <c r="H121" i="31"/>
  <c r="L113" i="2"/>
  <c r="K113" i="2"/>
  <c r="G120" i="8"/>
  <c r="H104" i="31"/>
  <c r="G103" i="8"/>
  <c r="L96" i="2"/>
  <c r="K96" i="2"/>
  <c r="H169" i="31"/>
  <c r="G168" i="8"/>
  <c r="L161" i="2"/>
  <c r="K161" i="2"/>
  <c r="H128" i="31"/>
  <c r="G127" i="8"/>
  <c r="K120" i="2"/>
  <c r="L120" i="2"/>
  <c r="H160" i="32"/>
  <c r="H159" i="8"/>
  <c r="H128" i="32"/>
  <c r="H127" i="8"/>
  <c r="H175" i="32"/>
  <c r="H174" i="8"/>
  <c r="U160" i="13"/>
  <c r="S160" i="13"/>
  <c r="U127" i="13"/>
  <c r="S127" i="13"/>
  <c r="U95" i="13"/>
  <c r="S95" i="13"/>
  <c r="S151" i="13"/>
  <c r="V151" i="13"/>
  <c r="U118" i="13"/>
  <c r="S118" i="13"/>
  <c r="S158" i="13"/>
  <c r="V158" i="13"/>
  <c r="U125" i="13"/>
  <c r="S125" i="13"/>
  <c r="V149" i="13"/>
  <c r="S149" i="13"/>
  <c r="S116" i="13"/>
  <c r="V116" i="13"/>
  <c r="S180" i="13"/>
  <c r="V180" i="13"/>
  <c r="S148" i="13"/>
  <c r="S115" i="13"/>
  <c r="S171" i="13"/>
  <c r="S139" i="13"/>
  <c r="S106" i="13"/>
  <c r="V170" i="13"/>
  <c r="S138" i="13"/>
  <c r="S105" i="13"/>
  <c r="U133" i="13"/>
  <c r="U153" i="13"/>
  <c r="S112" i="13"/>
  <c r="H164" i="32"/>
  <c r="H163" i="8"/>
  <c r="H168" i="31"/>
  <c r="G167" i="8"/>
  <c r="K160" i="2"/>
  <c r="L160" i="2"/>
  <c r="H103" i="31"/>
  <c r="G102" i="8"/>
  <c r="K95" i="2"/>
  <c r="L95" i="2"/>
  <c r="H159" i="31"/>
  <c r="G158" i="8"/>
  <c r="L151" i="2"/>
  <c r="K151" i="2"/>
  <c r="H126" i="31"/>
  <c r="G125" i="8"/>
  <c r="L118" i="2"/>
  <c r="K118" i="2"/>
  <c r="H187" i="32"/>
  <c r="H186" i="8"/>
  <c r="H171" i="32"/>
  <c r="H170" i="8"/>
  <c r="H155" i="32"/>
  <c r="H154" i="8"/>
  <c r="H139" i="32"/>
  <c r="H138" i="8"/>
  <c r="H123" i="32"/>
  <c r="H122" i="8"/>
  <c r="H107" i="32"/>
  <c r="H106" i="8"/>
  <c r="H166" i="31"/>
  <c r="G165" i="8"/>
  <c r="L158" i="2"/>
  <c r="K158" i="2"/>
  <c r="H133" i="31"/>
  <c r="G132" i="8"/>
  <c r="K125" i="2"/>
  <c r="L125" i="2"/>
  <c r="H102" i="32"/>
  <c r="H101" i="8"/>
  <c r="H157" i="31"/>
  <c r="L149" i="2"/>
  <c r="K149" i="2"/>
  <c r="G156" i="8"/>
  <c r="H124" i="31"/>
  <c r="K116" i="2"/>
  <c r="G123" i="8"/>
  <c r="L116" i="2"/>
  <c r="H182" i="32"/>
  <c r="H181" i="8"/>
  <c r="H166" i="32"/>
  <c r="H165" i="8"/>
  <c r="H150" i="32"/>
  <c r="H149" i="8"/>
  <c r="H134" i="32"/>
  <c r="H133" i="8"/>
  <c r="H118" i="32"/>
  <c r="H117" i="8"/>
  <c r="H188" i="31"/>
  <c r="G187" i="8"/>
  <c r="K180" i="2"/>
  <c r="L180" i="2"/>
  <c r="H156" i="31"/>
  <c r="G155" i="8"/>
  <c r="K148" i="2"/>
  <c r="L148" i="2"/>
  <c r="H123" i="31"/>
  <c r="L115" i="2"/>
  <c r="K115" i="2"/>
  <c r="G122" i="8"/>
  <c r="H179" i="31"/>
  <c r="G178" i="8"/>
  <c r="L171" i="2"/>
  <c r="K171" i="2"/>
  <c r="H147" i="31"/>
  <c r="K139" i="2"/>
  <c r="G146" i="8"/>
  <c r="L139" i="2"/>
  <c r="H114" i="31"/>
  <c r="G113" i="8"/>
  <c r="L106" i="2"/>
  <c r="K106" i="2"/>
  <c r="H177" i="32"/>
  <c r="H176" i="8"/>
  <c r="H161" i="32"/>
  <c r="H160" i="8"/>
  <c r="H145" i="32"/>
  <c r="H144" i="8"/>
  <c r="H129" i="32"/>
  <c r="H128" i="8"/>
  <c r="H113" i="32"/>
  <c r="H112" i="8"/>
  <c r="H178" i="31"/>
  <c r="K170" i="2"/>
  <c r="L170" i="2"/>
  <c r="G177" i="8"/>
  <c r="H146" i="31"/>
  <c r="G145" i="8"/>
  <c r="L138" i="2"/>
  <c r="K138" i="2"/>
  <c r="H113" i="31"/>
  <c r="K105" i="2"/>
  <c r="G112" i="8"/>
  <c r="L105" i="2"/>
  <c r="H141" i="31"/>
  <c r="L133" i="2"/>
  <c r="G140" i="8"/>
  <c r="K133" i="2"/>
  <c r="H161" i="31"/>
  <c r="L153" i="2"/>
  <c r="G160" i="8"/>
  <c r="K153" i="2"/>
  <c r="H120" i="31"/>
  <c r="G119" i="8"/>
  <c r="L112" i="2"/>
  <c r="K112" i="2"/>
  <c r="H188" i="32"/>
  <c r="H187" i="8"/>
  <c r="H172" i="32"/>
  <c r="H171" i="8"/>
  <c r="H156" i="32"/>
  <c r="H155" i="8"/>
  <c r="H140" i="32"/>
  <c r="H139" i="8"/>
  <c r="H124" i="32"/>
  <c r="H123" i="8"/>
  <c r="H108" i="32"/>
  <c r="H107" i="8"/>
  <c r="H135" i="31"/>
  <c r="G134" i="8"/>
  <c r="L127" i="2"/>
  <c r="K127" i="2"/>
  <c r="V152" i="13"/>
  <c r="S119" i="13"/>
  <c r="V175" i="13"/>
  <c r="V143" i="13"/>
  <c r="S110" i="13"/>
  <c r="U150" i="13"/>
  <c r="V117" i="13"/>
  <c r="V173" i="13"/>
  <c r="S141" i="13"/>
  <c r="V108" i="13"/>
  <c r="V172" i="13"/>
  <c r="S140" i="13"/>
  <c r="U107" i="13"/>
  <c r="S163" i="13"/>
  <c r="S130" i="13"/>
  <c r="S98" i="13"/>
  <c r="U162" i="13"/>
  <c r="S129" i="13"/>
  <c r="S97" i="13"/>
  <c r="S177" i="13"/>
  <c r="T145" i="13"/>
  <c r="S104" i="13"/>
  <c r="H168" i="32"/>
  <c r="H167" i="8"/>
  <c r="H136" i="32"/>
  <c r="H135" i="8"/>
  <c r="H104" i="32"/>
  <c r="H103" i="8"/>
  <c r="H160" i="31"/>
  <c r="G159" i="8"/>
  <c r="L152" i="2"/>
  <c r="K152" i="2"/>
  <c r="H183" i="31"/>
  <c r="G182" i="8"/>
  <c r="K175" i="2"/>
  <c r="L175" i="2"/>
  <c r="H118" i="31"/>
  <c r="G117" i="8"/>
  <c r="K110" i="2"/>
  <c r="L110" i="2"/>
  <c r="H167" i="32"/>
  <c r="H166" i="8"/>
  <c r="H135" i="32"/>
  <c r="H134" i="8"/>
  <c r="H119" i="32"/>
  <c r="H118" i="8"/>
  <c r="H103" i="32"/>
  <c r="H102" i="8"/>
  <c r="H125" i="31"/>
  <c r="G124" i="8"/>
  <c r="L117" i="2"/>
  <c r="K117" i="2"/>
  <c r="H181" i="31"/>
  <c r="G180" i="8"/>
  <c r="K173" i="2"/>
  <c r="L173" i="2"/>
  <c r="H149" i="31"/>
  <c r="G148" i="8"/>
  <c r="K141" i="2"/>
  <c r="L141" i="2"/>
  <c r="H116" i="31"/>
  <c r="K108" i="2"/>
  <c r="G115" i="8"/>
  <c r="I115" i="8" s="1"/>
  <c r="L108" i="2"/>
  <c r="H178" i="32"/>
  <c r="H177" i="8"/>
  <c r="H162" i="32"/>
  <c r="H161" i="8"/>
  <c r="H146" i="32"/>
  <c r="H145" i="8"/>
  <c r="H130" i="32"/>
  <c r="H129" i="8"/>
  <c r="H114" i="32"/>
  <c r="H113" i="8"/>
  <c r="H180" i="31"/>
  <c r="K172" i="2"/>
  <c r="L172" i="2"/>
  <c r="G179" i="8"/>
  <c r="H148" i="31"/>
  <c r="G147" i="8"/>
  <c r="K140" i="2"/>
  <c r="L140" i="2"/>
  <c r="H115" i="31"/>
  <c r="G114" i="8"/>
  <c r="I114" i="8" s="1"/>
  <c r="L107" i="2"/>
  <c r="K107" i="2"/>
  <c r="H171" i="31"/>
  <c r="G170" i="8"/>
  <c r="L163" i="2"/>
  <c r="K163" i="2"/>
  <c r="H138" i="31"/>
  <c r="G137" i="8"/>
  <c r="L130" i="2"/>
  <c r="K130" i="2"/>
  <c r="H106" i="31"/>
  <c r="G105" i="8"/>
  <c r="K98" i="2"/>
  <c r="L98" i="2"/>
  <c r="H173" i="32"/>
  <c r="H172" i="8"/>
  <c r="H157" i="32"/>
  <c r="H156" i="8"/>
  <c r="H141" i="32"/>
  <c r="H140" i="8"/>
  <c r="H125" i="32"/>
  <c r="H124" i="8"/>
  <c r="H109" i="32"/>
  <c r="H108" i="8"/>
  <c r="H170" i="31"/>
  <c r="K162" i="2"/>
  <c r="G169" i="8"/>
  <c r="L162" i="2"/>
  <c r="H137" i="31"/>
  <c r="G136" i="8"/>
  <c r="K129" i="2"/>
  <c r="L129" i="2"/>
  <c r="H105" i="31"/>
  <c r="L97" i="2"/>
  <c r="K97" i="2"/>
  <c r="G104" i="8"/>
  <c r="H185" i="31"/>
  <c r="G184" i="8"/>
  <c r="L177" i="2"/>
  <c r="K177" i="2"/>
  <c r="H153" i="31"/>
  <c r="G152" i="8"/>
  <c r="L145" i="2"/>
  <c r="K145" i="2"/>
  <c r="H112" i="31"/>
  <c r="G111" i="8"/>
  <c r="K104" i="2"/>
  <c r="L104" i="2"/>
  <c r="I168" i="8" l="1"/>
  <c r="I146" i="8"/>
  <c r="I117" i="8"/>
  <c r="I147" i="8"/>
  <c r="I136" i="8"/>
  <c r="I184" i="8"/>
  <c r="I152" i="8"/>
  <c r="I148" i="8"/>
  <c r="J148" i="8" s="1"/>
  <c r="K148" i="8" s="1"/>
  <c r="I130" i="8"/>
  <c r="M129" i="8" s="1"/>
  <c r="I141" i="8"/>
  <c r="J141" i="8" s="1"/>
  <c r="K141" i="8" s="1"/>
  <c r="I178" i="8"/>
  <c r="J178" i="8" s="1"/>
  <c r="K178" i="8" s="1"/>
  <c r="I125" i="8"/>
  <c r="L125" i="8" s="1"/>
  <c r="I151" i="8"/>
  <c r="M150" i="8" s="1"/>
  <c r="I180" i="8"/>
  <c r="L180" i="8" s="1"/>
  <c r="I162" i="8"/>
  <c r="L162" i="8" s="1"/>
  <c r="I137" i="8"/>
  <c r="J137" i="8" s="1"/>
  <c r="K137" i="8" s="1"/>
  <c r="I119" i="8"/>
  <c r="L119" i="8" s="1"/>
  <c r="I186" i="8"/>
  <c r="M185" i="8" s="1"/>
  <c r="I158" i="8"/>
  <c r="L158" i="8" s="1"/>
  <c r="I153" i="8"/>
  <c r="M152" i="8" s="1"/>
  <c r="I150" i="8"/>
  <c r="M149" i="8" s="1"/>
  <c r="I104" i="8"/>
  <c r="J104" i="8" s="1"/>
  <c r="K104" i="8" s="1"/>
  <c r="I105" i="8"/>
  <c r="M104" i="8" s="1"/>
  <c r="I170" i="8"/>
  <c r="M169" i="8" s="1"/>
  <c r="U94" i="13"/>
  <c r="I127" i="8"/>
  <c r="J127" i="8" s="1"/>
  <c r="K127" i="8" s="1"/>
  <c r="I120" i="8"/>
  <c r="M119" i="8" s="1"/>
  <c r="I185" i="8"/>
  <c r="L185" i="8" s="1"/>
  <c r="I169" i="8"/>
  <c r="M168" i="8" s="1"/>
  <c r="I179" i="8"/>
  <c r="M178" i="8" s="1"/>
  <c r="I131" i="8"/>
  <c r="M130" i="8" s="1"/>
  <c r="I173" i="8"/>
  <c r="J173" i="8" s="1"/>
  <c r="K173" i="8" s="1"/>
  <c r="I111" i="8"/>
  <c r="M110" i="8" s="1"/>
  <c r="I182" i="8"/>
  <c r="J182" i="8" s="1"/>
  <c r="K182" i="8" s="1"/>
  <c r="I159" i="8"/>
  <c r="M158" i="8" s="1"/>
  <c r="I122" i="8"/>
  <c r="L122" i="8" s="1"/>
  <c r="I187" i="8"/>
  <c r="M186" i="8" s="1"/>
  <c r="I112" i="8"/>
  <c r="J112" i="8" s="1"/>
  <c r="K112" i="8" s="1"/>
  <c r="K106" i="35"/>
  <c r="M28" i="37" s="1"/>
  <c r="I185" i="33"/>
  <c r="J185" i="33" s="1"/>
  <c r="I185" i="34"/>
  <c r="J188" i="32"/>
  <c r="I188" i="32"/>
  <c r="I158" i="1"/>
  <c r="J158" i="1" s="1"/>
  <c r="H158" i="34"/>
  <c r="I161" i="31"/>
  <c r="J161" i="31"/>
  <c r="I175" i="1"/>
  <c r="J175" i="1" s="1"/>
  <c r="H175" i="34"/>
  <c r="I178" i="31"/>
  <c r="J178" i="31"/>
  <c r="I161" i="32"/>
  <c r="I158" i="33"/>
  <c r="I158" i="34"/>
  <c r="J161" i="32"/>
  <c r="J146" i="8"/>
  <c r="K146" i="8" s="1"/>
  <c r="M145" i="8"/>
  <c r="L146" i="8"/>
  <c r="I147" i="33"/>
  <c r="J147" i="33" s="1"/>
  <c r="I147" i="34"/>
  <c r="I150" i="32"/>
  <c r="J150" i="32"/>
  <c r="I121" i="1"/>
  <c r="J121" i="1" s="1"/>
  <c r="H121" i="34"/>
  <c r="J124" i="31"/>
  <c r="I124" i="31"/>
  <c r="I107" i="32"/>
  <c r="I104" i="33"/>
  <c r="J104" i="33" s="1"/>
  <c r="I104" i="34"/>
  <c r="J107" i="32"/>
  <c r="I168" i="33"/>
  <c r="J168" i="33" s="1"/>
  <c r="I168" i="34"/>
  <c r="I171" i="32"/>
  <c r="J171" i="32"/>
  <c r="K111" i="35"/>
  <c r="K145" i="35"/>
  <c r="I103" i="8"/>
  <c r="K97" i="35"/>
  <c r="I142" i="8"/>
  <c r="I118" i="8"/>
  <c r="I135" i="8"/>
  <c r="V169" i="13"/>
  <c r="K118" i="35"/>
  <c r="K160" i="35"/>
  <c r="M76" i="37" s="1"/>
  <c r="K105" i="35"/>
  <c r="K172" i="35"/>
  <c r="M172" i="37" s="1"/>
  <c r="I170" i="33"/>
  <c r="J170" i="33" s="1"/>
  <c r="I170" i="34"/>
  <c r="I173" i="32"/>
  <c r="J173" i="32"/>
  <c r="I135" i="1"/>
  <c r="J135" i="1" s="1"/>
  <c r="H135" i="34"/>
  <c r="I138" i="31"/>
  <c r="J138" i="31"/>
  <c r="I112" i="1"/>
  <c r="J112" i="1" s="1"/>
  <c r="H112" i="34"/>
  <c r="I115" i="31"/>
  <c r="J115" i="31"/>
  <c r="H177" i="34"/>
  <c r="I177" i="1"/>
  <c r="J177" i="1" s="1"/>
  <c r="I180" i="31"/>
  <c r="J180" i="31"/>
  <c r="I159" i="33"/>
  <c r="J159" i="33" s="1"/>
  <c r="I159" i="34"/>
  <c r="I162" i="32"/>
  <c r="J162" i="32"/>
  <c r="I104" i="32"/>
  <c r="I101" i="33"/>
  <c r="J101" i="33" s="1"/>
  <c r="I101" i="34"/>
  <c r="J104" i="32"/>
  <c r="I110" i="1"/>
  <c r="J110" i="1" s="1"/>
  <c r="H110" i="34"/>
  <c r="I113" i="31"/>
  <c r="J113" i="31"/>
  <c r="M183" i="8"/>
  <c r="L184" i="8"/>
  <c r="J184" i="8"/>
  <c r="K184" i="8" s="1"/>
  <c r="J136" i="8"/>
  <c r="K136" i="8" s="1"/>
  <c r="L136" i="8"/>
  <c r="M135" i="8"/>
  <c r="I124" i="8"/>
  <c r="U177" i="13"/>
  <c r="T98" i="13"/>
  <c r="V140" i="13"/>
  <c r="S173" i="13"/>
  <c r="S143" i="13"/>
  <c r="I156" i="8"/>
  <c r="I132" i="8"/>
  <c r="I167" i="8"/>
  <c r="S133" i="13"/>
  <c r="T106" i="13"/>
  <c r="T148" i="13"/>
  <c r="K147" i="35"/>
  <c r="I172" i="33"/>
  <c r="J172" i="33" s="1"/>
  <c r="I172" i="34"/>
  <c r="I175" i="32"/>
  <c r="J175" i="32"/>
  <c r="I125" i="1"/>
  <c r="J125" i="1" s="1"/>
  <c r="H125" i="34"/>
  <c r="J128" i="31"/>
  <c r="I128" i="31"/>
  <c r="I101" i="1"/>
  <c r="J101" i="1" s="1"/>
  <c r="H101" i="34"/>
  <c r="J104" i="31"/>
  <c r="I104" i="31"/>
  <c r="I151" i="1"/>
  <c r="J151" i="1" s="1"/>
  <c r="H151" i="34"/>
  <c r="J154" i="31"/>
  <c r="I154" i="31"/>
  <c r="I130" i="33"/>
  <c r="J130" i="33" s="1"/>
  <c r="I133" i="32"/>
  <c r="I130" i="34"/>
  <c r="J133" i="32"/>
  <c r="I163" i="8"/>
  <c r="I135" i="33"/>
  <c r="J135" i="33" s="1"/>
  <c r="I135" i="34"/>
  <c r="I138" i="32"/>
  <c r="J138" i="32"/>
  <c r="I140" i="33"/>
  <c r="J140" i="33" s="1"/>
  <c r="I140" i="34"/>
  <c r="I143" i="32"/>
  <c r="J143" i="32"/>
  <c r="I110" i="8"/>
  <c r="I173" i="33"/>
  <c r="J173" i="33" s="1"/>
  <c r="I173" i="34"/>
  <c r="I176" i="32"/>
  <c r="J176" i="32"/>
  <c r="K157" i="35"/>
  <c r="M23" i="37" s="1"/>
  <c r="K174" i="35"/>
  <c r="M164" i="37" s="1"/>
  <c r="K119" i="35"/>
  <c r="K122" i="35"/>
  <c r="K164" i="35"/>
  <c r="I140" i="1"/>
  <c r="J140" i="1" s="1"/>
  <c r="H140" i="34"/>
  <c r="J143" i="31"/>
  <c r="I143" i="31"/>
  <c r="I116" i="1"/>
  <c r="J116" i="1" s="1"/>
  <c r="H116" i="34"/>
  <c r="I119" i="31"/>
  <c r="J119" i="31"/>
  <c r="I181" i="1"/>
  <c r="J181" i="1" s="1"/>
  <c r="H181" i="34"/>
  <c r="J184" i="31"/>
  <c r="I184" i="31"/>
  <c r="I142" i="1"/>
  <c r="J142" i="1" s="1"/>
  <c r="H142" i="34"/>
  <c r="J145" i="31"/>
  <c r="I145" i="31"/>
  <c r="I133" i="1"/>
  <c r="J133" i="1" s="1"/>
  <c r="H133" i="34"/>
  <c r="J136" i="31"/>
  <c r="I136" i="31"/>
  <c r="I159" i="1"/>
  <c r="J159" i="1" s="1"/>
  <c r="H159" i="34"/>
  <c r="J162" i="31"/>
  <c r="I162" i="31"/>
  <c r="I150" i="33"/>
  <c r="J150" i="33" s="1"/>
  <c r="I150" i="34"/>
  <c r="I153" i="32"/>
  <c r="J153" i="32"/>
  <c r="I127" i="1"/>
  <c r="J127" i="1" s="1"/>
  <c r="H127" i="34"/>
  <c r="J130" i="31"/>
  <c r="I130" i="31"/>
  <c r="I104" i="1"/>
  <c r="J104" i="1" s="1"/>
  <c r="H104" i="34"/>
  <c r="J107" i="31"/>
  <c r="I107" i="31"/>
  <c r="I169" i="1"/>
  <c r="J169" i="1" s="1"/>
  <c r="H169" i="34"/>
  <c r="J172" i="31"/>
  <c r="I172" i="31"/>
  <c r="I155" i="33"/>
  <c r="J155" i="33" s="1"/>
  <c r="I155" i="34"/>
  <c r="I158" i="32"/>
  <c r="J158" i="32"/>
  <c r="I144" i="33"/>
  <c r="I144" i="34"/>
  <c r="I147" i="32"/>
  <c r="J147" i="32"/>
  <c r="K165" i="35"/>
  <c r="K131" i="35"/>
  <c r="I180" i="33"/>
  <c r="J180" i="33" s="1"/>
  <c r="I183" i="32"/>
  <c r="I180" i="34"/>
  <c r="J183" i="32"/>
  <c r="I124" i="1"/>
  <c r="J124" i="1" s="1"/>
  <c r="H124" i="34"/>
  <c r="J127" i="31"/>
  <c r="I127" i="31"/>
  <c r="I103" i="1"/>
  <c r="J103" i="1" s="1"/>
  <c r="H103" i="34"/>
  <c r="J106" i="31"/>
  <c r="I106" i="31"/>
  <c r="I168" i="1"/>
  <c r="J168" i="1" s="1"/>
  <c r="H168" i="34"/>
  <c r="J171" i="31"/>
  <c r="I171" i="31"/>
  <c r="I145" i="1"/>
  <c r="J145" i="1" s="1"/>
  <c r="H145" i="34"/>
  <c r="J148" i="31"/>
  <c r="I148" i="31"/>
  <c r="I127" i="33"/>
  <c r="J127" i="33" s="1"/>
  <c r="I127" i="34"/>
  <c r="I130" i="32"/>
  <c r="J130" i="32"/>
  <c r="I100" i="33"/>
  <c r="J100" i="33" s="1"/>
  <c r="I100" i="34"/>
  <c r="I103" i="32"/>
  <c r="J103" i="32"/>
  <c r="I106" i="33"/>
  <c r="J106" i="33" s="1"/>
  <c r="I106" i="34"/>
  <c r="I109" i="32"/>
  <c r="J109" i="32"/>
  <c r="I135" i="32"/>
  <c r="I132" i="33"/>
  <c r="J132" i="33" s="1"/>
  <c r="I132" i="34"/>
  <c r="J135" i="32"/>
  <c r="K137" i="35"/>
  <c r="M42" i="37" s="1"/>
  <c r="I121" i="33"/>
  <c r="J121" i="33" s="1"/>
  <c r="I121" i="34"/>
  <c r="I124" i="32"/>
  <c r="J124" i="32"/>
  <c r="I109" i="1"/>
  <c r="J109" i="1" s="1"/>
  <c r="H109" i="34"/>
  <c r="I112" i="31"/>
  <c r="J112" i="31"/>
  <c r="I182" i="1"/>
  <c r="J182" i="1" s="1"/>
  <c r="H182" i="34"/>
  <c r="J185" i="31"/>
  <c r="I185" i="31"/>
  <c r="I134" i="1"/>
  <c r="J134" i="1" s="1"/>
  <c r="H134" i="34"/>
  <c r="J137" i="31"/>
  <c r="I137" i="31"/>
  <c r="I122" i="33"/>
  <c r="J122" i="33" s="1"/>
  <c r="I122" i="34"/>
  <c r="I125" i="32"/>
  <c r="J125" i="32"/>
  <c r="I111" i="33"/>
  <c r="J111" i="33" s="1"/>
  <c r="I114" i="32"/>
  <c r="I111" i="34"/>
  <c r="J114" i="32"/>
  <c r="I175" i="33"/>
  <c r="J175" i="33" s="1"/>
  <c r="I175" i="34"/>
  <c r="I178" i="32"/>
  <c r="J178" i="32"/>
  <c r="I146" i="1"/>
  <c r="J146" i="1" s="1"/>
  <c r="H146" i="34"/>
  <c r="I149" i="31"/>
  <c r="J149" i="31"/>
  <c r="I122" i="1"/>
  <c r="J122" i="1" s="1"/>
  <c r="H122" i="34"/>
  <c r="J122" i="34" s="1"/>
  <c r="J125" i="31"/>
  <c r="I125" i="31"/>
  <c r="I164" i="33"/>
  <c r="J164" i="33" s="1"/>
  <c r="I167" i="32"/>
  <c r="I164" i="34"/>
  <c r="J167" i="32"/>
  <c r="I180" i="1"/>
  <c r="J180" i="1" s="1"/>
  <c r="H180" i="34"/>
  <c r="I183" i="31"/>
  <c r="J183" i="31"/>
  <c r="I133" i="33"/>
  <c r="J133" i="33" s="1"/>
  <c r="I133" i="34"/>
  <c r="I136" i="32"/>
  <c r="J136" i="32"/>
  <c r="K173" i="35"/>
  <c r="M117" i="37" s="1"/>
  <c r="K94" i="35"/>
  <c r="M79" i="37" s="1"/>
  <c r="K136" i="35"/>
  <c r="I137" i="33"/>
  <c r="J137" i="33" s="1"/>
  <c r="I137" i="34"/>
  <c r="I140" i="32"/>
  <c r="J140" i="32"/>
  <c r="I140" i="8"/>
  <c r="I110" i="33"/>
  <c r="J110" i="33" s="1"/>
  <c r="I110" i="34"/>
  <c r="I113" i="32"/>
  <c r="J113" i="32"/>
  <c r="I174" i="33"/>
  <c r="J174" i="33" s="1"/>
  <c r="I174" i="34"/>
  <c r="I177" i="32"/>
  <c r="J177" i="32"/>
  <c r="I144" i="1"/>
  <c r="J144" i="1" s="1"/>
  <c r="H144" i="34"/>
  <c r="I147" i="31"/>
  <c r="J147" i="31"/>
  <c r="I120" i="1"/>
  <c r="J120" i="1" s="1"/>
  <c r="H120" i="34"/>
  <c r="J123" i="31"/>
  <c r="I123" i="31"/>
  <c r="I185" i="1"/>
  <c r="J185" i="1" s="1"/>
  <c r="H185" i="34"/>
  <c r="I188" i="31"/>
  <c r="J188" i="31"/>
  <c r="I163" i="33"/>
  <c r="J163" i="33" s="1"/>
  <c r="I163" i="34"/>
  <c r="I166" i="32"/>
  <c r="J166" i="32"/>
  <c r="I130" i="1"/>
  <c r="J130" i="1" s="1"/>
  <c r="H130" i="34"/>
  <c r="I133" i="31"/>
  <c r="J133" i="31"/>
  <c r="I120" i="33"/>
  <c r="J120" i="33" s="1"/>
  <c r="I120" i="34"/>
  <c r="I123" i="32"/>
  <c r="J123" i="32"/>
  <c r="J187" i="32"/>
  <c r="I184" i="33"/>
  <c r="J184" i="33" s="1"/>
  <c r="I184" i="34"/>
  <c r="I187" i="32"/>
  <c r="I156" i="1"/>
  <c r="J156" i="1" s="1"/>
  <c r="H156" i="34"/>
  <c r="I159" i="31"/>
  <c r="J159" i="31"/>
  <c r="I165" i="1"/>
  <c r="J165" i="1" s="1"/>
  <c r="H165" i="34"/>
  <c r="J168" i="31"/>
  <c r="I168" i="31"/>
  <c r="K102" i="35"/>
  <c r="K144" i="35"/>
  <c r="K121" i="35"/>
  <c r="K91" i="35"/>
  <c r="I121" i="8"/>
  <c r="I108" i="8"/>
  <c r="I133" i="8"/>
  <c r="I175" i="8"/>
  <c r="U96" i="13"/>
  <c r="V114" i="13"/>
  <c r="U156" i="13"/>
  <c r="U134" i="13"/>
  <c r="S159" i="13"/>
  <c r="L109" i="8"/>
  <c r="J109" i="8"/>
  <c r="K109" i="8" s="1"/>
  <c r="M108" i="8"/>
  <c r="I176" i="8"/>
  <c r="I139" i="8"/>
  <c r="I116" i="8"/>
  <c r="I181" i="8"/>
  <c r="K124" i="35"/>
  <c r="M176" i="37" s="1"/>
  <c r="K151" i="35"/>
  <c r="K96" i="35"/>
  <c r="M30" i="37" s="1"/>
  <c r="K138" i="35"/>
  <c r="K163" i="35"/>
  <c r="I157" i="8"/>
  <c r="L147" i="8"/>
  <c r="J147" i="8"/>
  <c r="K147" i="8" s="1"/>
  <c r="M146" i="8"/>
  <c r="U97" i="13"/>
  <c r="U130" i="13"/>
  <c r="S172" i="13"/>
  <c r="S117" i="13"/>
  <c r="S175" i="13"/>
  <c r="I134" i="8"/>
  <c r="I145" i="8"/>
  <c r="V105" i="13"/>
  <c r="U139" i="13"/>
  <c r="I125" i="33"/>
  <c r="J125" i="33" s="1"/>
  <c r="I125" i="34"/>
  <c r="I128" i="32"/>
  <c r="J128" i="32"/>
  <c r="I149" i="32"/>
  <c r="I146" i="33"/>
  <c r="J146" i="33" s="1"/>
  <c r="I146" i="34"/>
  <c r="J149" i="32"/>
  <c r="I119" i="1"/>
  <c r="J119" i="1" s="1"/>
  <c r="H119" i="34"/>
  <c r="I122" i="31"/>
  <c r="J122" i="31"/>
  <c r="I184" i="1"/>
  <c r="J184" i="1" s="1"/>
  <c r="H184" i="34"/>
  <c r="J187" i="31"/>
  <c r="I187" i="31"/>
  <c r="I161" i="1"/>
  <c r="J161" i="1" s="1"/>
  <c r="H161" i="34"/>
  <c r="I164" i="31"/>
  <c r="J164" i="31"/>
  <c r="I151" i="33"/>
  <c r="I151" i="34"/>
  <c r="I154" i="32"/>
  <c r="J154" i="32"/>
  <c r="I129" i="1"/>
  <c r="J129" i="1" s="1"/>
  <c r="H129" i="34"/>
  <c r="I132" i="31"/>
  <c r="J132" i="31"/>
  <c r="I106" i="1"/>
  <c r="J106" i="1" s="1"/>
  <c r="H106" i="34"/>
  <c r="I109" i="31"/>
  <c r="J109" i="31"/>
  <c r="I171" i="1"/>
  <c r="H171" i="34"/>
  <c r="J174" i="31"/>
  <c r="I174" i="31"/>
  <c r="I156" i="33"/>
  <c r="J156" i="33" s="1"/>
  <c r="I156" i="34"/>
  <c r="I159" i="32"/>
  <c r="J159" i="32"/>
  <c r="I131" i="1"/>
  <c r="J131" i="1" s="1"/>
  <c r="H131" i="34"/>
  <c r="J134" i="31"/>
  <c r="I134" i="31"/>
  <c r="I108" i="1"/>
  <c r="J108" i="1" s="1"/>
  <c r="H108" i="34"/>
  <c r="J111" i="31"/>
  <c r="I111" i="31"/>
  <c r="I173" i="1"/>
  <c r="J173" i="1" s="1"/>
  <c r="H173" i="34"/>
  <c r="I176" i="31"/>
  <c r="J176" i="31"/>
  <c r="I113" i="33"/>
  <c r="J113" i="33" s="1"/>
  <c r="I113" i="34"/>
  <c r="I116" i="32"/>
  <c r="J116" i="32"/>
  <c r="K92" i="35"/>
  <c r="K110" i="35"/>
  <c r="M162" i="37" s="1"/>
  <c r="K152" i="35"/>
  <c r="K130" i="35"/>
  <c r="M11" i="37" s="1"/>
  <c r="I129" i="33"/>
  <c r="J129" i="33" s="1"/>
  <c r="I129" i="34"/>
  <c r="I132" i="32"/>
  <c r="J132" i="32"/>
  <c r="I102" i="33"/>
  <c r="J102" i="33" s="1"/>
  <c r="I102" i="34"/>
  <c r="I105" i="32"/>
  <c r="J105" i="32"/>
  <c r="I169" i="32"/>
  <c r="I166" i="33"/>
  <c r="J166" i="33" s="1"/>
  <c r="I166" i="34"/>
  <c r="J169" i="32"/>
  <c r="I107" i="33"/>
  <c r="J107" i="33" s="1"/>
  <c r="I107" i="34"/>
  <c r="I110" i="32"/>
  <c r="J110" i="32"/>
  <c r="I174" i="32"/>
  <c r="I171" i="33"/>
  <c r="J171" i="33" s="1"/>
  <c r="I171" i="34"/>
  <c r="J174" i="32"/>
  <c r="I137" i="1"/>
  <c r="J137" i="1" s="1"/>
  <c r="H137" i="34"/>
  <c r="I140" i="31"/>
  <c r="J140" i="31"/>
  <c r="I114" i="1"/>
  <c r="J114" i="1" s="1"/>
  <c r="H114" i="34"/>
  <c r="J117" i="31"/>
  <c r="I117" i="31"/>
  <c r="I179" i="1"/>
  <c r="J179" i="1" s="1"/>
  <c r="H179" i="34"/>
  <c r="I182" i="31"/>
  <c r="J182" i="31"/>
  <c r="I163" i="32"/>
  <c r="I160" i="33"/>
  <c r="J160" i="33" s="1"/>
  <c r="I160" i="34"/>
  <c r="J163" i="32"/>
  <c r="I117" i="33"/>
  <c r="J117" i="33" s="1"/>
  <c r="I117" i="34"/>
  <c r="I120" i="32"/>
  <c r="J120" i="32"/>
  <c r="I141" i="32"/>
  <c r="I138" i="33"/>
  <c r="J138" i="33" s="1"/>
  <c r="I138" i="34"/>
  <c r="J141" i="32"/>
  <c r="J115" i="8"/>
  <c r="K115" i="8" s="1"/>
  <c r="L115" i="8"/>
  <c r="M114" i="8"/>
  <c r="I165" i="33"/>
  <c r="J165" i="33" s="1"/>
  <c r="I165" i="34"/>
  <c r="I168" i="32"/>
  <c r="J168" i="32"/>
  <c r="K93" i="35"/>
  <c r="M27" i="37" s="1"/>
  <c r="K126" i="35"/>
  <c r="M17" i="37" s="1"/>
  <c r="I132" i="1"/>
  <c r="J132" i="1" s="1"/>
  <c r="H132" i="34"/>
  <c r="J135" i="31"/>
  <c r="I135" i="31"/>
  <c r="I153" i="33"/>
  <c r="J153" i="33" s="1"/>
  <c r="I153" i="34"/>
  <c r="I156" i="32"/>
  <c r="J156" i="32"/>
  <c r="I117" i="1"/>
  <c r="J117" i="1" s="1"/>
  <c r="H117" i="34"/>
  <c r="J120" i="31"/>
  <c r="I120" i="31"/>
  <c r="I138" i="1"/>
  <c r="J138" i="1" s="1"/>
  <c r="H138" i="34"/>
  <c r="J141" i="31"/>
  <c r="I141" i="31"/>
  <c r="I143" i="1"/>
  <c r="J143" i="1" s="1"/>
  <c r="H143" i="34"/>
  <c r="I146" i="31"/>
  <c r="J146" i="31"/>
  <c r="I126" i="33"/>
  <c r="J126" i="33" s="1"/>
  <c r="I126" i="34"/>
  <c r="I129" i="32"/>
  <c r="J129" i="32"/>
  <c r="I115" i="33"/>
  <c r="J115" i="33" s="1"/>
  <c r="I115" i="34"/>
  <c r="I118" i="32"/>
  <c r="J118" i="32"/>
  <c r="I182" i="32"/>
  <c r="I179" i="33"/>
  <c r="J179" i="33" s="1"/>
  <c r="I179" i="34"/>
  <c r="J182" i="32"/>
  <c r="I154" i="1"/>
  <c r="J154" i="1" s="1"/>
  <c r="H154" i="34"/>
  <c r="J157" i="31"/>
  <c r="I157" i="31"/>
  <c r="I136" i="33"/>
  <c r="J136" i="33" s="1"/>
  <c r="I139" i="32"/>
  <c r="I136" i="34"/>
  <c r="J139" i="32"/>
  <c r="I161" i="33"/>
  <c r="J161" i="33" s="1"/>
  <c r="I161" i="34"/>
  <c r="I164" i="32"/>
  <c r="J164" i="32"/>
  <c r="K101" i="35"/>
  <c r="M168" i="37" s="1"/>
  <c r="K135" i="35"/>
  <c r="K176" i="35"/>
  <c r="K123" i="35"/>
  <c r="L168" i="8"/>
  <c r="M167" i="8"/>
  <c r="J168" i="8"/>
  <c r="K168" i="8" s="1"/>
  <c r="K109" i="35"/>
  <c r="M91" i="37" s="1"/>
  <c r="K120" i="35"/>
  <c r="K162" i="35"/>
  <c r="M157" i="37" s="1"/>
  <c r="I174" i="8"/>
  <c r="I128" i="8"/>
  <c r="I138" i="8"/>
  <c r="K95" i="35"/>
  <c r="K170" i="35"/>
  <c r="J152" i="8"/>
  <c r="K152" i="8" s="1"/>
  <c r="M151" i="8"/>
  <c r="L152" i="8"/>
  <c r="L117" i="8"/>
  <c r="M116" i="8"/>
  <c r="J117" i="8"/>
  <c r="K117" i="8" s="1"/>
  <c r="V104" i="13"/>
  <c r="U129" i="13"/>
  <c r="V163" i="13"/>
  <c r="S108" i="13"/>
  <c r="S150" i="13"/>
  <c r="V119" i="13"/>
  <c r="I177" i="8"/>
  <c r="I113" i="8"/>
  <c r="I155" i="8"/>
  <c r="I165" i="8"/>
  <c r="I102" i="8"/>
  <c r="V112" i="13"/>
  <c r="T138" i="13"/>
  <c r="T171" i="13"/>
  <c r="K154" i="35"/>
  <c r="I157" i="33"/>
  <c r="J157" i="33" s="1"/>
  <c r="I157" i="34"/>
  <c r="I160" i="32"/>
  <c r="J160" i="32"/>
  <c r="I166" i="1"/>
  <c r="J166" i="1" s="1"/>
  <c r="H166" i="34"/>
  <c r="I169" i="31"/>
  <c r="J169" i="31"/>
  <c r="I118" i="1"/>
  <c r="J118" i="1" s="1"/>
  <c r="H118" i="34"/>
  <c r="J121" i="31"/>
  <c r="I121" i="31"/>
  <c r="I183" i="1"/>
  <c r="J183" i="1" s="1"/>
  <c r="H183" i="34"/>
  <c r="I186" i="31"/>
  <c r="J186" i="31"/>
  <c r="I162" i="33"/>
  <c r="J162" i="33" s="1"/>
  <c r="I162" i="34"/>
  <c r="I165" i="32"/>
  <c r="J165" i="32"/>
  <c r="I103" i="33"/>
  <c r="J103" i="33" s="1"/>
  <c r="I103" i="34"/>
  <c r="I106" i="32"/>
  <c r="J106" i="32"/>
  <c r="I167" i="33"/>
  <c r="J167" i="33" s="1"/>
  <c r="I167" i="34"/>
  <c r="I170" i="32"/>
  <c r="J170" i="32"/>
  <c r="I108" i="33"/>
  <c r="J108" i="33" s="1"/>
  <c r="I111" i="32"/>
  <c r="I108" i="34"/>
  <c r="J111" i="32"/>
  <c r="I166" i="8"/>
  <c r="I143" i="8"/>
  <c r="I109" i="33"/>
  <c r="J109" i="33" s="1"/>
  <c r="I109" i="34"/>
  <c r="I112" i="32"/>
  <c r="J112" i="32"/>
  <c r="I177" i="33"/>
  <c r="J177" i="33" s="1"/>
  <c r="I177" i="34"/>
  <c r="I180" i="32"/>
  <c r="J180" i="32"/>
  <c r="K143" i="35"/>
  <c r="K99" i="35"/>
  <c r="I107" i="1"/>
  <c r="J107" i="1" s="1"/>
  <c r="H107" i="34"/>
  <c r="I110" i="31"/>
  <c r="J110" i="31"/>
  <c r="I172" i="1"/>
  <c r="J172" i="1" s="1"/>
  <c r="H172" i="34"/>
  <c r="J175" i="31"/>
  <c r="I175" i="31"/>
  <c r="I149" i="1"/>
  <c r="J149" i="1" s="1"/>
  <c r="H149" i="34"/>
  <c r="I152" i="31"/>
  <c r="J152" i="31"/>
  <c r="I148" i="32"/>
  <c r="I145" i="33"/>
  <c r="J145" i="33" s="1"/>
  <c r="I145" i="34"/>
  <c r="J148" i="32"/>
  <c r="I174" i="1"/>
  <c r="J174" i="1" s="1"/>
  <c r="H174" i="34"/>
  <c r="I177" i="31"/>
  <c r="J177" i="31"/>
  <c r="I126" i="1"/>
  <c r="J126" i="1" s="1"/>
  <c r="H126" i="34"/>
  <c r="J129" i="31"/>
  <c r="I129" i="31"/>
  <c r="I118" i="33"/>
  <c r="J118" i="33" s="1"/>
  <c r="I118" i="34"/>
  <c r="I121" i="32"/>
  <c r="J121" i="32"/>
  <c r="I182" i="33"/>
  <c r="J182" i="33" s="1"/>
  <c r="I182" i="34"/>
  <c r="I185" i="32"/>
  <c r="J185" i="32"/>
  <c r="I160" i="1"/>
  <c r="J160" i="1" s="1"/>
  <c r="H160" i="34"/>
  <c r="I163" i="31"/>
  <c r="J163" i="31"/>
  <c r="I136" i="1"/>
  <c r="J136" i="1" s="1"/>
  <c r="H136" i="34"/>
  <c r="J139" i="31"/>
  <c r="I139" i="31"/>
  <c r="I123" i="33"/>
  <c r="J123" i="33" s="1"/>
  <c r="I123" i="34"/>
  <c r="I126" i="32"/>
  <c r="J126" i="32"/>
  <c r="I107" i="8"/>
  <c r="I149" i="8"/>
  <c r="I115" i="32"/>
  <c r="I112" i="33"/>
  <c r="J112" i="33" s="1"/>
  <c r="I112" i="34"/>
  <c r="J115" i="32"/>
  <c r="I176" i="33"/>
  <c r="J176" i="33" s="1"/>
  <c r="I176" i="34"/>
  <c r="I179" i="32"/>
  <c r="J179" i="32"/>
  <c r="K117" i="35"/>
  <c r="K128" i="35"/>
  <c r="K107" i="35"/>
  <c r="I155" i="1"/>
  <c r="J155" i="1" s="1"/>
  <c r="H155" i="34"/>
  <c r="I158" i="31"/>
  <c r="J158" i="31"/>
  <c r="I148" i="1"/>
  <c r="J148" i="1" s="1"/>
  <c r="H148" i="34"/>
  <c r="J151" i="31"/>
  <c r="I151" i="31"/>
  <c r="I149" i="33"/>
  <c r="J149" i="33" s="1"/>
  <c r="I149" i="34"/>
  <c r="I152" i="32"/>
  <c r="J152" i="32"/>
  <c r="I150" i="1"/>
  <c r="J150" i="1" s="1"/>
  <c r="H150" i="34"/>
  <c r="J153" i="31"/>
  <c r="I153" i="31"/>
  <c r="I102" i="1"/>
  <c r="J102" i="1" s="1"/>
  <c r="H102" i="34"/>
  <c r="J105" i="31"/>
  <c r="I105" i="31"/>
  <c r="I167" i="1"/>
  <c r="J167" i="1" s="1"/>
  <c r="H167" i="34"/>
  <c r="J170" i="31"/>
  <c r="I170" i="31"/>
  <c r="I154" i="33"/>
  <c r="I154" i="34"/>
  <c r="I157" i="32"/>
  <c r="J157" i="32"/>
  <c r="I143" i="33"/>
  <c r="J143" i="33" s="1"/>
  <c r="I143" i="34"/>
  <c r="I146" i="32"/>
  <c r="J146" i="32"/>
  <c r="I113" i="1"/>
  <c r="J113" i="1" s="1"/>
  <c r="H113" i="34"/>
  <c r="J116" i="31"/>
  <c r="I116" i="31"/>
  <c r="I178" i="1"/>
  <c r="J178" i="1" s="1"/>
  <c r="H178" i="34"/>
  <c r="I181" i="31"/>
  <c r="J181" i="31"/>
  <c r="I119" i="32"/>
  <c r="I116" i="33"/>
  <c r="J116" i="33" s="1"/>
  <c r="I116" i="34"/>
  <c r="J119" i="32"/>
  <c r="I115" i="1"/>
  <c r="J115" i="1" s="1"/>
  <c r="H115" i="34"/>
  <c r="J118" i="31"/>
  <c r="I118" i="31"/>
  <c r="I157" i="1"/>
  <c r="J157" i="1" s="1"/>
  <c r="H157" i="34"/>
  <c r="J160" i="31"/>
  <c r="I160" i="31"/>
  <c r="K100" i="35"/>
  <c r="K125" i="35"/>
  <c r="K159" i="35"/>
  <c r="K115" i="35"/>
  <c r="M10" i="37" s="1"/>
  <c r="I108" i="32"/>
  <c r="I105" i="33"/>
  <c r="J105" i="33" s="1"/>
  <c r="I105" i="34"/>
  <c r="J108" i="32"/>
  <c r="I169" i="33"/>
  <c r="J169" i="33" s="1"/>
  <c r="I172" i="32"/>
  <c r="I169" i="34"/>
  <c r="J172" i="32"/>
  <c r="I160" i="8"/>
  <c r="I145" i="32"/>
  <c r="I142" i="33"/>
  <c r="J142" i="33" s="1"/>
  <c r="I142" i="34"/>
  <c r="J145" i="32"/>
  <c r="I111" i="1"/>
  <c r="J111" i="1" s="1"/>
  <c r="H111" i="34"/>
  <c r="I114" i="31"/>
  <c r="J114" i="31"/>
  <c r="I176" i="1"/>
  <c r="J176" i="1" s="1"/>
  <c r="H176" i="34"/>
  <c r="I179" i="31"/>
  <c r="J179" i="31"/>
  <c r="I153" i="1"/>
  <c r="J153" i="1" s="1"/>
  <c r="H153" i="34"/>
  <c r="J156" i="31"/>
  <c r="I156" i="31"/>
  <c r="I131" i="33"/>
  <c r="J131" i="33" s="1"/>
  <c r="I131" i="34"/>
  <c r="I134" i="32"/>
  <c r="J134" i="32"/>
  <c r="I123" i="8"/>
  <c r="I99" i="33"/>
  <c r="J99" i="33" s="1"/>
  <c r="I99" i="34"/>
  <c r="J102" i="32"/>
  <c r="I102" i="32"/>
  <c r="I163" i="1"/>
  <c r="J163" i="1" s="1"/>
  <c r="H163" i="34"/>
  <c r="J166" i="31"/>
  <c r="I166" i="31"/>
  <c r="I152" i="33"/>
  <c r="J152" i="33" s="1"/>
  <c r="I155" i="32"/>
  <c r="I152" i="34"/>
  <c r="J155" i="32"/>
  <c r="I123" i="1"/>
  <c r="J123" i="1" s="1"/>
  <c r="H123" i="34"/>
  <c r="J126" i="31"/>
  <c r="I126" i="31"/>
  <c r="I100" i="1"/>
  <c r="J100" i="1" s="1"/>
  <c r="H100" i="34"/>
  <c r="J103" i="31"/>
  <c r="I103" i="31"/>
  <c r="K108" i="35"/>
  <c r="K134" i="35"/>
  <c r="M68" i="37" s="1"/>
  <c r="K167" i="35"/>
  <c r="K114" i="35"/>
  <c r="K156" i="35"/>
  <c r="I154" i="8"/>
  <c r="I164" i="8"/>
  <c r="M140" i="8"/>
  <c r="I101" i="8"/>
  <c r="K175" i="35"/>
  <c r="M25" i="37" s="1"/>
  <c r="K153" i="35"/>
  <c r="I144" i="8"/>
  <c r="I129" i="8"/>
  <c r="I172" i="8"/>
  <c r="V137" i="13"/>
  <c r="V154" i="13"/>
  <c r="U131" i="13"/>
  <c r="U165" i="13"/>
  <c r="T102" i="13"/>
  <c r="S144" i="13"/>
  <c r="I126" i="8"/>
  <c r="M113" i="8"/>
  <c r="L114" i="8"/>
  <c r="J114" i="8"/>
  <c r="K114" i="8" s="1"/>
  <c r="S145" i="13"/>
  <c r="S162" i="13"/>
  <c r="S107" i="13"/>
  <c r="V141" i="13"/>
  <c r="T110" i="13"/>
  <c r="S152" i="13"/>
  <c r="S153" i="13"/>
  <c r="S170" i="13"/>
  <c r="V115" i="13"/>
  <c r="K112" i="35"/>
  <c r="I114" i="33"/>
  <c r="J114" i="33" s="1"/>
  <c r="I114" i="34"/>
  <c r="I117" i="32"/>
  <c r="J117" i="32"/>
  <c r="I178" i="33"/>
  <c r="I181" i="32"/>
  <c r="I178" i="34"/>
  <c r="J181" i="32"/>
  <c r="I152" i="1"/>
  <c r="J152" i="1" s="1"/>
  <c r="H152" i="34"/>
  <c r="I155" i="31"/>
  <c r="J155" i="31"/>
  <c r="I128" i="1"/>
  <c r="J128" i="1" s="1"/>
  <c r="H128" i="34"/>
  <c r="J131" i="31"/>
  <c r="I131" i="31"/>
  <c r="I119" i="33"/>
  <c r="J119" i="33" s="1"/>
  <c r="I119" i="34"/>
  <c r="I122" i="32"/>
  <c r="J122" i="32"/>
  <c r="I183" i="33"/>
  <c r="J183" i="33" s="1"/>
  <c r="I183" i="34"/>
  <c r="I186" i="32"/>
  <c r="J186" i="32"/>
  <c r="I162" i="1"/>
  <c r="J162" i="1" s="1"/>
  <c r="H162" i="34"/>
  <c r="J165" i="31"/>
  <c r="I165" i="31"/>
  <c r="I139" i="1"/>
  <c r="J139" i="1" s="1"/>
  <c r="H139" i="34"/>
  <c r="J142" i="31"/>
  <c r="I142" i="31"/>
  <c r="I124" i="33"/>
  <c r="J124" i="33" s="1"/>
  <c r="I124" i="34"/>
  <c r="I127" i="32"/>
  <c r="J127" i="32"/>
  <c r="I99" i="1"/>
  <c r="J99" i="1" s="1"/>
  <c r="H99" i="34"/>
  <c r="J102" i="31"/>
  <c r="I102" i="31"/>
  <c r="I164" i="1"/>
  <c r="J164" i="1" s="1"/>
  <c r="H164" i="34"/>
  <c r="J167" i="31"/>
  <c r="I167" i="31"/>
  <c r="I141" i="1"/>
  <c r="J141" i="1" s="1"/>
  <c r="H141" i="34"/>
  <c r="I144" i="31"/>
  <c r="J144" i="31"/>
  <c r="I141" i="33"/>
  <c r="I144" i="32"/>
  <c r="I141" i="34"/>
  <c r="J144" i="32"/>
  <c r="K116" i="35"/>
  <c r="M61" i="37" s="1"/>
  <c r="K142" i="35"/>
  <c r="K90" i="35"/>
  <c r="M116" i="37" s="1"/>
  <c r="K132" i="35"/>
  <c r="M94" i="37" s="1"/>
  <c r="M182" i="8"/>
  <c r="J183" i="8"/>
  <c r="K183" i="8" s="1"/>
  <c r="L183" i="8"/>
  <c r="I161" i="8"/>
  <c r="I134" i="33"/>
  <c r="J134" i="33" s="1"/>
  <c r="I134" i="34"/>
  <c r="I137" i="32"/>
  <c r="J137" i="32"/>
  <c r="I106" i="8"/>
  <c r="I171" i="8"/>
  <c r="I139" i="33"/>
  <c r="I139" i="34"/>
  <c r="I142" i="32"/>
  <c r="J142" i="32"/>
  <c r="I105" i="1"/>
  <c r="J105" i="1" s="1"/>
  <c r="H105" i="34"/>
  <c r="I108" i="31"/>
  <c r="J108" i="31"/>
  <c r="I170" i="1"/>
  <c r="J170" i="1" s="1"/>
  <c r="H170" i="34"/>
  <c r="J173" i="31"/>
  <c r="I173" i="31"/>
  <c r="I147" i="1"/>
  <c r="J147" i="1" s="1"/>
  <c r="H147" i="34"/>
  <c r="J150" i="31"/>
  <c r="I150" i="31"/>
  <c r="I131" i="32"/>
  <c r="I128" i="33"/>
  <c r="J128" i="33" s="1"/>
  <c r="I128" i="34"/>
  <c r="J131" i="32"/>
  <c r="K133" i="35"/>
  <c r="K150" i="35"/>
  <c r="K127" i="35"/>
  <c r="K161" i="35"/>
  <c r="K98" i="35"/>
  <c r="I148" i="33"/>
  <c r="J148" i="33" s="1"/>
  <c r="I148" i="34"/>
  <c r="I151" i="32"/>
  <c r="J151" i="32"/>
  <c r="I181" i="33"/>
  <c r="J181" i="33" s="1"/>
  <c r="I181" i="34"/>
  <c r="I184" i="32"/>
  <c r="J184" i="32"/>
  <c r="J130" i="34" l="1"/>
  <c r="L130" i="8"/>
  <c r="J130" i="8"/>
  <c r="K130" i="8" s="1"/>
  <c r="J151" i="8"/>
  <c r="K151" i="8" s="1"/>
  <c r="J119" i="8"/>
  <c r="K119" i="8" s="1"/>
  <c r="M118" i="8"/>
  <c r="L178" i="8"/>
  <c r="M177" i="8"/>
  <c r="J125" i="8"/>
  <c r="K125" i="8" s="1"/>
  <c r="L151" i="8"/>
  <c r="L141" i="8"/>
  <c r="M124" i="8"/>
  <c r="J180" i="8"/>
  <c r="K180" i="8" s="1"/>
  <c r="L148" i="8"/>
  <c r="M147" i="8"/>
  <c r="M179" i="8"/>
  <c r="J162" i="8"/>
  <c r="K162" i="8" s="1"/>
  <c r="M161" i="8"/>
  <c r="L137" i="8"/>
  <c r="M136" i="8"/>
  <c r="J158" i="8"/>
  <c r="K158" i="8" s="1"/>
  <c r="L186" i="8"/>
  <c r="M157" i="8"/>
  <c r="J186" i="8"/>
  <c r="K186" i="8" s="1"/>
  <c r="M126" i="8"/>
  <c r="J150" i="8"/>
  <c r="K150" i="8" s="1"/>
  <c r="J153" i="8"/>
  <c r="K153" i="8" s="1"/>
  <c r="L150" i="8"/>
  <c r="J147" i="34"/>
  <c r="K147" i="34" s="1"/>
  <c r="M111" i="8"/>
  <c r="L112" i="8"/>
  <c r="L179" i="8"/>
  <c r="L153" i="8"/>
  <c r="J131" i="8"/>
  <c r="K131" i="8" s="1"/>
  <c r="L104" i="8"/>
  <c r="M103" i="8"/>
  <c r="J179" i="8"/>
  <c r="K179" i="8" s="1"/>
  <c r="J163" i="34"/>
  <c r="K163" i="34" s="1"/>
  <c r="L173" i="8"/>
  <c r="J170" i="8"/>
  <c r="K170" i="8" s="1"/>
  <c r="J104" i="34"/>
  <c r="K104" i="34" s="1"/>
  <c r="J174" i="34"/>
  <c r="K174" i="34" s="1"/>
  <c r="M172" i="8"/>
  <c r="L170" i="8"/>
  <c r="J113" i="34"/>
  <c r="K113" i="34" s="1"/>
  <c r="J132" i="34"/>
  <c r="N132" i="34" s="1"/>
  <c r="L131" i="8"/>
  <c r="L105" i="8"/>
  <c r="J105" i="8"/>
  <c r="K105" i="8" s="1"/>
  <c r="J160" i="34"/>
  <c r="K160" i="34" s="1"/>
  <c r="L127" i="8"/>
  <c r="J172" i="34"/>
  <c r="N172" i="34" s="1"/>
  <c r="J100" i="34"/>
  <c r="K100" i="34" s="1"/>
  <c r="J185" i="8"/>
  <c r="K185" i="8" s="1"/>
  <c r="M184" i="8"/>
  <c r="J120" i="8"/>
  <c r="K120" i="8" s="1"/>
  <c r="L120" i="8"/>
  <c r="J111" i="34"/>
  <c r="K111" i="34" s="1"/>
  <c r="J164" i="34"/>
  <c r="N164" i="34" s="1"/>
  <c r="J187" i="8"/>
  <c r="K187" i="8" s="1"/>
  <c r="L187" i="8"/>
  <c r="J102" i="34"/>
  <c r="K102" i="34" s="1"/>
  <c r="J166" i="34"/>
  <c r="K166" i="34" s="1"/>
  <c r="J126" i="34"/>
  <c r="N126" i="34" s="1"/>
  <c r="J117" i="34"/>
  <c r="K117" i="34" s="1"/>
  <c r="J153" i="34"/>
  <c r="N153" i="34" s="1"/>
  <c r="J107" i="34"/>
  <c r="N107" i="34" s="1"/>
  <c r="J170" i="34"/>
  <c r="K170" i="34" s="1"/>
  <c r="J168" i="34"/>
  <c r="N168" i="34" s="1"/>
  <c r="J159" i="34"/>
  <c r="N159" i="34" s="1"/>
  <c r="J162" i="34"/>
  <c r="N162" i="34" s="1"/>
  <c r="J123" i="34"/>
  <c r="N123" i="34" s="1"/>
  <c r="J152" i="34"/>
  <c r="K152" i="34" s="1"/>
  <c r="J157" i="34"/>
  <c r="N157" i="34" s="1"/>
  <c r="J136" i="34"/>
  <c r="N136" i="34" s="1"/>
  <c r="J105" i="34"/>
  <c r="K105" i="34" s="1"/>
  <c r="J150" i="34"/>
  <c r="K150" i="34" s="1"/>
  <c r="J106" i="34"/>
  <c r="N106" i="34" s="1"/>
  <c r="J127" i="34"/>
  <c r="K127" i="34" s="1"/>
  <c r="J101" i="34"/>
  <c r="K101" i="34" s="1"/>
  <c r="J180" i="34"/>
  <c r="N180" i="34" s="1"/>
  <c r="J140" i="34"/>
  <c r="K140" i="34" s="1"/>
  <c r="J137" i="34"/>
  <c r="K137" i="34" s="1"/>
  <c r="J128" i="34"/>
  <c r="K128" i="34" s="1"/>
  <c r="J169" i="8"/>
  <c r="K169" i="8" s="1"/>
  <c r="L169" i="8"/>
  <c r="J99" i="34"/>
  <c r="N99" i="34" s="1"/>
  <c r="L182" i="8"/>
  <c r="M181" i="8"/>
  <c r="J111" i="8"/>
  <c r="K111" i="8" s="1"/>
  <c r="L111" i="8"/>
  <c r="J159" i="8"/>
  <c r="K159" i="8" s="1"/>
  <c r="L159" i="8"/>
  <c r="J122" i="8"/>
  <c r="K122" i="8" s="1"/>
  <c r="M121" i="8"/>
  <c r="J115" i="34"/>
  <c r="K115" i="34" s="1"/>
  <c r="J167" i="34"/>
  <c r="K167" i="34" s="1"/>
  <c r="J149" i="34"/>
  <c r="N149" i="34" s="1"/>
  <c r="M96" i="37"/>
  <c r="M108" i="37"/>
  <c r="N165" i="31"/>
  <c r="K165" i="31"/>
  <c r="L165" i="31" s="1"/>
  <c r="M165" i="31"/>
  <c r="M143" i="8"/>
  <c r="L144" i="8"/>
  <c r="J144" i="8"/>
  <c r="K144" i="8" s="1"/>
  <c r="N176" i="1"/>
  <c r="K176" i="1"/>
  <c r="K169" i="33"/>
  <c r="N169" i="33"/>
  <c r="N102" i="1"/>
  <c r="K102" i="1"/>
  <c r="N151" i="32"/>
  <c r="M151" i="32"/>
  <c r="K151" i="32"/>
  <c r="L151" i="32" s="1"/>
  <c r="N128" i="33"/>
  <c r="K128" i="33"/>
  <c r="J161" i="8"/>
  <c r="K161" i="8" s="1"/>
  <c r="M160" i="8"/>
  <c r="L161" i="8"/>
  <c r="N144" i="31"/>
  <c r="K144" i="31"/>
  <c r="L144" i="31" s="1"/>
  <c r="M144" i="31"/>
  <c r="M186" i="32"/>
  <c r="K186" i="32"/>
  <c r="L186" i="32" s="1"/>
  <c r="N186" i="32"/>
  <c r="N181" i="32"/>
  <c r="M181" i="32"/>
  <c r="K181" i="32"/>
  <c r="L181" i="32" s="1"/>
  <c r="K141" i="35"/>
  <c r="N100" i="1"/>
  <c r="K100" i="1"/>
  <c r="N152" i="33"/>
  <c r="K152" i="33"/>
  <c r="K99" i="33"/>
  <c r="N99" i="33"/>
  <c r="K105" i="33"/>
  <c r="N105" i="33"/>
  <c r="J148" i="34"/>
  <c r="N115" i="32"/>
  <c r="K115" i="32"/>
  <c r="L115" i="32" s="1"/>
  <c r="M115" i="32"/>
  <c r="M111" i="32"/>
  <c r="K111" i="32"/>
  <c r="L111" i="32" s="1"/>
  <c r="N111" i="32"/>
  <c r="K106" i="32"/>
  <c r="L106" i="32" s="1"/>
  <c r="N106" i="32"/>
  <c r="M106" i="32"/>
  <c r="N186" i="31"/>
  <c r="M186" i="31"/>
  <c r="K186" i="31"/>
  <c r="L186" i="31" s="1"/>
  <c r="N169" i="31"/>
  <c r="M169" i="31"/>
  <c r="K169" i="31"/>
  <c r="L169" i="31" s="1"/>
  <c r="M139" i="37"/>
  <c r="M164" i="32"/>
  <c r="N164" i="32"/>
  <c r="K164" i="32"/>
  <c r="L164" i="32" s="1"/>
  <c r="M118" i="32"/>
  <c r="N118" i="32"/>
  <c r="K118" i="32"/>
  <c r="L118" i="32" s="1"/>
  <c r="K146" i="31"/>
  <c r="L146" i="31" s="1"/>
  <c r="N146" i="31"/>
  <c r="M146" i="31"/>
  <c r="K168" i="32"/>
  <c r="L168" i="32" s="1"/>
  <c r="M168" i="32"/>
  <c r="N168" i="32"/>
  <c r="J179" i="34"/>
  <c r="K173" i="1"/>
  <c r="N173" i="1"/>
  <c r="K131" i="1"/>
  <c r="N131" i="1"/>
  <c r="N129" i="1"/>
  <c r="K129" i="1"/>
  <c r="K161" i="1"/>
  <c r="N161" i="1"/>
  <c r="N119" i="1"/>
  <c r="K119" i="1"/>
  <c r="K125" i="33"/>
  <c r="N125" i="33"/>
  <c r="K171" i="35"/>
  <c r="L108" i="8"/>
  <c r="J108" i="8"/>
  <c r="K108" i="8" s="1"/>
  <c r="M107" i="8"/>
  <c r="M70" i="37"/>
  <c r="M122" i="37"/>
  <c r="M115" i="37"/>
  <c r="M133" i="31"/>
  <c r="K133" i="31"/>
  <c r="L133" i="31" s="1"/>
  <c r="N133" i="31"/>
  <c r="N188" i="31"/>
  <c r="M188" i="31"/>
  <c r="K188" i="31"/>
  <c r="L188" i="31" s="1"/>
  <c r="K147" i="31"/>
  <c r="L147" i="31" s="1"/>
  <c r="N147" i="31"/>
  <c r="M147" i="31"/>
  <c r="N113" i="32"/>
  <c r="M113" i="32"/>
  <c r="K113" i="32"/>
  <c r="L113" i="32" s="1"/>
  <c r="K137" i="33"/>
  <c r="N137" i="33"/>
  <c r="K137" i="31"/>
  <c r="L137" i="31" s="1"/>
  <c r="N137" i="31"/>
  <c r="M137" i="31"/>
  <c r="K106" i="33"/>
  <c r="N106" i="33"/>
  <c r="K127" i="33"/>
  <c r="N127" i="33"/>
  <c r="K168" i="1"/>
  <c r="N168" i="1"/>
  <c r="K158" i="32"/>
  <c r="L158" i="32" s="1"/>
  <c r="N158" i="32"/>
  <c r="M158" i="32"/>
  <c r="K153" i="32"/>
  <c r="L153" i="32" s="1"/>
  <c r="N153" i="32"/>
  <c r="M153" i="32"/>
  <c r="M77" i="37"/>
  <c r="M62" i="37"/>
  <c r="M175" i="37"/>
  <c r="M35" i="37"/>
  <c r="K147" i="1"/>
  <c r="N147" i="1"/>
  <c r="N170" i="1"/>
  <c r="K170" i="1"/>
  <c r="M142" i="31"/>
  <c r="K142" i="31"/>
  <c r="L142" i="31" s="1"/>
  <c r="N142" i="31"/>
  <c r="J123" i="8"/>
  <c r="K123" i="8" s="1"/>
  <c r="M122" i="8"/>
  <c r="L123" i="8"/>
  <c r="N153" i="1"/>
  <c r="K153" i="1"/>
  <c r="K111" i="1"/>
  <c r="N111" i="1"/>
  <c r="M159" i="8"/>
  <c r="L160" i="8"/>
  <c r="J160" i="8"/>
  <c r="K160" i="8" s="1"/>
  <c r="K115" i="1"/>
  <c r="N115" i="1"/>
  <c r="N178" i="1"/>
  <c r="K178" i="1"/>
  <c r="K143" i="33"/>
  <c r="N143" i="33"/>
  <c r="K167" i="1"/>
  <c r="N167" i="1"/>
  <c r="N150" i="1"/>
  <c r="K150" i="1"/>
  <c r="K148" i="1"/>
  <c r="N148" i="1"/>
  <c r="N123" i="33"/>
  <c r="K123" i="33"/>
  <c r="N160" i="1"/>
  <c r="K160" i="1"/>
  <c r="K118" i="33"/>
  <c r="N118" i="33"/>
  <c r="K174" i="1"/>
  <c r="N174" i="1"/>
  <c r="K149" i="1"/>
  <c r="N149" i="1"/>
  <c r="K107" i="1"/>
  <c r="N107" i="1"/>
  <c r="N177" i="33"/>
  <c r="K177" i="33"/>
  <c r="L165" i="8"/>
  <c r="J165" i="8"/>
  <c r="K165" i="8" s="1"/>
  <c r="M164" i="8"/>
  <c r="K146" i="35"/>
  <c r="M80" i="37" s="1"/>
  <c r="L138" i="8"/>
  <c r="J138" i="8"/>
  <c r="K138" i="8" s="1"/>
  <c r="M137" i="8"/>
  <c r="M157" i="31"/>
  <c r="N157" i="31"/>
  <c r="K157" i="31"/>
  <c r="L157" i="31" s="1"/>
  <c r="N120" i="31"/>
  <c r="K120" i="31"/>
  <c r="L120" i="31" s="1"/>
  <c r="M120" i="31"/>
  <c r="K135" i="31"/>
  <c r="L135" i="31" s="1"/>
  <c r="M135" i="31"/>
  <c r="N135" i="31"/>
  <c r="K138" i="33"/>
  <c r="N138" i="33"/>
  <c r="K179" i="1"/>
  <c r="N179" i="1"/>
  <c r="N137" i="1"/>
  <c r="K137" i="1"/>
  <c r="K107" i="33"/>
  <c r="N107" i="33"/>
  <c r="K102" i="33"/>
  <c r="N102" i="33"/>
  <c r="M116" i="32"/>
  <c r="K116" i="32"/>
  <c r="L116" i="32" s="1"/>
  <c r="N116" i="32"/>
  <c r="N159" i="32"/>
  <c r="M159" i="32"/>
  <c r="K159" i="32"/>
  <c r="L159" i="32" s="1"/>
  <c r="K109" i="31"/>
  <c r="L109" i="31" s="1"/>
  <c r="N109" i="31"/>
  <c r="M109" i="31"/>
  <c r="N154" i="32"/>
  <c r="M154" i="32"/>
  <c r="K154" i="32"/>
  <c r="L154" i="32" s="1"/>
  <c r="K149" i="32"/>
  <c r="L149" i="32" s="1"/>
  <c r="N149" i="32"/>
  <c r="M149" i="32"/>
  <c r="K113" i="35"/>
  <c r="L157" i="8"/>
  <c r="J157" i="8"/>
  <c r="K157" i="8" s="1"/>
  <c r="M156" i="8"/>
  <c r="N168" i="31"/>
  <c r="M168" i="31"/>
  <c r="K168" i="31"/>
  <c r="L168" i="31" s="1"/>
  <c r="J184" i="34"/>
  <c r="M138" i="37"/>
  <c r="M120" i="37"/>
  <c r="J146" i="34"/>
  <c r="J134" i="34"/>
  <c r="J109" i="34"/>
  <c r="K135" i="32"/>
  <c r="L135" i="32" s="1"/>
  <c r="M135" i="32"/>
  <c r="N135" i="32"/>
  <c r="K103" i="32"/>
  <c r="L103" i="32" s="1"/>
  <c r="N103" i="32"/>
  <c r="M103" i="32"/>
  <c r="M127" i="31"/>
  <c r="K127" i="31"/>
  <c r="L127" i="31" s="1"/>
  <c r="N127" i="31"/>
  <c r="K107" i="31"/>
  <c r="L107" i="31" s="1"/>
  <c r="M107" i="31"/>
  <c r="N107" i="31"/>
  <c r="M136" i="31"/>
  <c r="N136" i="31"/>
  <c r="K136" i="31"/>
  <c r="L136" i="31" s="1"/>
  <c r="N184" i="31"/>
  <c r="M184" i="31"/>
  <c r="K184" i="31"/>
  <c r="L184" i="31" s="1"/>
  <c r="K143" i="31"/>
  <c r="L143" i="31" s="1"/>
  <c r="N143" i="31"/>
  <c r="M143" i="31"/>
  <c r="M137" i="37"/>
  <c r="M133" i="37"/>
  <c r="M98" i="37"/>
  <c r="K173" i="33"/>
  <c r="N173" i="33"/>
  <c r="M154" i="31"/>
  <c r="N154" i="31"/>
  <c r="K154" i="31"/>
  <c r="L154" i="31" s="1"/>
  <c r="N128" i="31"/>
  <c r="M128" i="31"/>
  <c r="K128" i="31"/>
  <c r="L128" i="31" s="1"/>
  <c r="K101" i="33"/>
  <c r="N101" i="33"/>
  <c r="K177" i="1"/>
  <c r="N177" i="1"/>
  <c r="J135" i="34"/>
  <c r="K104" i="33"/>
  <c r="N104" i="33"/>
  <c r="K158" i="1"/>
  <c r="N158" i="1"/>
  <c r="K131" i="31"/>
  <c r="L131" i="31" s="1"/>
  <c r="N131" i="31"/>
  <c r="M131" i="31"/>
  <c r="N126" i="31"/>
  <c r="M126" i="31"/>
  <c r="K126" i="31"/>
  <c r="L126" i="31" s="1"/>
  <c r="K134" i="32"/>
  <c r="L134" i="32" s="1"/>
  <c r="N134" i="32"/>
  <c r="M134" i="32"/>
  <c r="N179" i="31"/>
  <c r="M179" i="31"/>
  <c r="K179" i="31"/>
  <c r="L179" i="31" s="1"/>
  <c r="K145" i="32"/>
  <c r="L145" i="32" s="1"/>
  <c r="N145" i="32"/>
  <c r="M145" i="32"/>
  <c r="N172" i="32"/>
  <c r="M172" i="32"/>
  <c r="K172" i="32"/>
  <c r="L172" i="32" s="1"/>
  <c r="M119" i="32"/>
  <c r="K119" i="32"/>
  <c r="L119" i="32" s="1"/>
  <c r="N119" i="32"/>
  <c r="M157" i="32"/>
  <c r="N157" i="32"/>
  <c r="K157" i="32"/>
  <c r="L157" i="32" s="1"/>
  <c r="K152" i="32"/>
  <c r="L152" i="32" s="1"/>
  <c r="N152" i="32"/>
  <c r="M152" i="32"/>
  <c r="M158" i="31"/>
  <c r="N158" i="31"/>
  <c r="K158" i="31"/>
  <c r="L158" i="31" s="1"/>
  <c r="M13" i="37"/>
  <c r="M38" i="37"/>
  <c r="K112" i="33"/>
  <c r="N112" i="33"/>
  <c r="K185" i="32"/>
  <c r="L185" i="32" s="1"/>
  <c r="N185" i="32"/>
  <c r="M185" i="32"/>
  <c r="N148" i="32"/>
  <c r="K148" i="32"/>
  <c r="L148" i="32" s="1"/>
  <c r="M148" i="32"/>
  <c r="M112" i="32"/>
  <c r="K112" i="32"/>
  <c r="L112" i="32" s="1"/>
  <c r="N112" i="32"/>
  <c r="J183" i="34"/>
  <c r="M154" i="8"/>
  <c r="J155" i="8"/>
  <c r="K155" i="8" s="1"/>
  <c r="L155" i="8"/>
  <c r="K104" i="35"/>
  <c r="M127" i="8"/>
  <c r="L128" i="8"/>
  <c r="J128" i="8"/>
  <c r="K128" i="8" s="1"/>
  <c r="N163" i="32"/>
  <c r="M163" i="32"/>
  <c r="K163" i="32"/>
  <c r="L163" i="32" s="1"/>
  <c r="M174" i="32"/>
  <c r="N174" i="32"/>
  <c r="K174" i="32"/>
  <c r="L174" i="32" s="1"/>
  <c r="M169" i="32"/>
  <c r="N169" i="32"/>
  <c r="K169" i="32"/>
  <c r="L169" i="32" s="1"/>
  <c r="M132" i="32"/>
  <c r="K132" i="32"/>
  <c r="L132" i="32" s="1"/>
  <c r="N132" i="32"/>
  <c r="K111" i="31"/>
  <c r="L111" i="31" s="1"/>
  <c r="M111" i="31"/>
  <c r="N111" i="31"/>
  <c r="M187" i="31"/>
  <c r="K187" i="31"/>
  <c r="L187" i="31" s="1"/>
  <c r="N187" i="31"/>
  <c r="K168" i="35"/>
  <c r="M26" i="37" s="1"/>
  <c r="M19" i="37"/>
  <c r="M15" i="37"/>
  <c r="M175" i="8"/>
  <c r="J176" i="8"/>
  <c r="K176" i="8" s="1"/>
  <c r="L176" i="8"/>
  <c r="J165" i="34"/>
  <c r="K184" i="33"/>
  <c r="N184" i="33"/>
  <c r="K130" i="34"/>
  <c r="N130" i="34"/>
  <c r="K133" i="33"/>
  <c r="N133" i="33"/>
  <c r="K164" i="33"/>
  <c r="N164" i="33"/>
  <c r="K146" i="1"/>
  <c r="N146" i="1"/>
  <c r="N111" i="33"/>
  <c r="K111" i="33"/>
  <c r="K134" i="1"/>
  <c r="N134" i="1"/>
  <c r="N109" i="1"/>
  <c r="K109" i="1"/>
  <c r="M148" i="31"/>
  <c r="N148" i="31"/>
  <c r="K148" i="31"/>
  <c r="L148" i="31" s="1"/>
  <c r="M106" i="31"/>
  <c r="K106" i="31"/>
  <c r="L106" i="31" s="1"/>
  <c r="N106" i="31"/>
  <c r="J124" i="34"/>
  <c r="J133" i="34"/>
  <c r="J181" i="34"/>
  <c r="J110" i="8"/>
  <c r="K110" i="8" s="1"/>
  <c r="M109" i="8"/>
  <c r="L110" i="8"/>
  <c r="K135" i="33"/>
  <c r="N135" i="33"/>
  <c r="J125" i="34"/>
  <c r="J177" i="34"/>
  <c r="K135" i="1"/>
  <c r="N135" i="1"/>
  <c r="N147" i="33"/>
  <c r="K147" i="33"/>
  <c r="M178" i="31"/>
  <c r="K178" i="31"/>
  <c r="L178" i="31" s="1"/>
  <c r="N178" i="31"/>
  <c r="M127" i="37"/>
  <c r="M32" i="37"/>
  <c r="N108" i="31"/>
  <c r="K108" i="31"/>
  <c r="L108" i="31" s="1"/>
  <c r="M108" i="31"/>
  <c r="J154" i="8"/>
  <c r="K154" i="8" s="1"/>
  <c r="M153" i="8"/>
  <c r="L154" i="8"/>
  <c r="K148" i="33"/>
  <c r="N148" i="33"/>
  <c r="M55" i="37"/>
  <c r="M85" i="37"/>
  <c r="M54" i="37"/>
  <c r="K150" i="31"/>
  <c r="L150" i="31" s="1"/>
  <c r="M150" i="31"/>
  <c r="N150" i="31"/>
  <c r="M105" i="8"/>
  <c r="J106" i="8"/>
  <c r="K106" i="8" s="1"/>
  <c r="L106" i="8"/>
  <c r="N141" i="1"/>
  <c r="K141" i="1"/>
  <c r="N99" i="1"/>
  <c r="K99" i="1"/>
  <c r="K139" i="1"/>
  <c r="N139" i="1"/>
  <c r="N183" i="33"/>
  <c r="K183" i="33"/>
  <c r="K128" i="1"/>
  <c r="N128" i="1"/>
  <c r="K166" i="35"/>
  <c r="M52" i="37" s="1"/>
  <c r="K148" i="35"/>
  <c r="J172" i="8"/>
  <c r="K172" i="8" s="1"/>
  <c r="L172" i="8"/>
  <c r="M171" i="8"/>
  <c r="M135" i="37"/>
  <c r="N160" i="31"/>
  <c r="M160" i="31"/>
  <c r="K160" i="31"/>
  <c r="L160" i="31" s="1"/>
  <c r="K116" i="31"/>
  <c r="L116" i="31" s="1"/>
  <c r="M116" i="31"/>
  <c r="N116" i="31"/>
  <c r="K105" i="31"/>
  <c r="L105" i="31" s="1"/>
  <c r="N105" i="31"/>
  <c r="M105" i="31"/>
  <c r="M139" i="31"/>
  <c r="K139" i="31"/>
  <c r="L139" i="31" s="1"/>
  <c r="N139" i="31"/>
  <c r="N129" i="31"/>
  <c r="K129" i="31"/>
  <c r="L129" i="31" s="1"/>
  <c r="M129" i="31"/>
  <c r="N175" i="31"/>
  <c r="K175" i="31"/>
  <c r="L175" i="31" s="1"/>
  <c r="M175" i="31"/>
  <c r="M40" i="37"/>
  <c r="M114" i="37"/>
  <c r="N108" i="33"/>
  <c r="K108" i="33"/>
  <c r="N103" i="33"/>
  <c r="K103" i="33"/>
  <c r="N183" i="1"/>
  <c r="K183" i="1"/>
  <c r="N166" i="1"/>
  <c r="K166" i="1"/>
  <c r="M173" i="8"/>
  <c r="J174" i="8"/>
  <c r="K174" i="8" s="1"/>
  <c r="L174" i="8"/>
  <c r="K161" i="33"/>
  <c r="N161" i="33"/>
  <c r="N154" i="1"/>
  <c r="K154" i="1"/>
  <c r="N115" i="33"/>
  <c r="K115" i="33"/>
  <c r="K143" i="1"/>
  <c r="N143" i="1"/>
  <c r="N117" i="1"/>
  <c r="K117" i="1"/>
  <c r="K132" i="1"/>
  <c r="N132" i="1"/>
  <c r="N165" i="33"/>
  <c r="K165" i="33"/>
  <c r="N120" i="32"/>
  <c r="M120" i="32"/>
  <c r="K120" i="32"/>
  <c r="L120" i="32" s="1"/>
  <c r="K117" i="31"/>
  <c r="L117" i="31" s="1"/>
  <c r="M117" i="31"/>
  <c r="N117" i="31"/>
  <c r="J108" i="34"/>
  <c r="K146" i="33"/>
  <c r="N146" i="33"/>
  <c r="M144" i="8"/>
  <c r="L145" i="8"/>
  <c r="J145" i="8"/>
  <c r="K145" i="8" s="1"/>
  <c r="M174" i="8"/>
  <c r="L175" i="8"/>
  <c r="J175" i="8"/>
  <c r="K175" i="8" s="1"/>
  <c r="N165" i="1"/>
  <c r="K165" i="1"/>
  <c r="M187" i="32"/>
  <c r="K187" i="32"/>
  <c r="L187" i="32" s="1"/>
  <c r="N187" i="32"/>
  <c r="N130" i="1"/>
  <c r="K130" i="1"/>
  <c r="N185" i="1"/>
  <c r="K185" i="1"/>
  <c r="K144" i="1"/>
  <c r="N144" i="1"/>
  <c r="N110" i="33"/>
  <c r="K110" i="33"/>
  <c r="N183" i="31"/>
  <c r="M183" i="31"/>
  <c r="K183" i="31"/>
  <c r="L183" i="31" s="1"/>
  <c r="K178" i="32"/>
  <c r="L178" i="32" s="1"/>
  <c r="N178" i="32"/>
  <c r="M178" i="32"/>
  <c r="N125" i="32"/>
  <c r="M125" i="32"/>
  <c r="K125" i="32"/>
  <c r="L125" i="32" s="1"/>
  <c r="M124" i="32"/>
  <c r="K124" i="32"/>
  <c r="L124" i="32" s="1"/>
  <c r="N124" i="32"/>
  <c r="K132" i="33"/>
  <c r="N132" i="33"/>
  <c r="J145" i="34"/>
  <c r="J103" i="34"/>
  <c r="N124" i="1"/>
  <c r="K124" i="1"/>
  <c r="N155" i="33"/>
  <c r="K155" i="33"/>
  <c r="K104" i="1"/>
  <c r="N104" i="1"/>
  <c r="N150" i="33"/>
  <c r="K150" i="33"/>
  <c r="K133" i="1"/>
  <c r="N133" i="1"/>
  <c r="K181" i="1"/>
  <c r="N181" i="1"/>
  <c r="N140" i="1"/>
  <c r="K140" i="1"/>
  <c r="M143" i="32"/>
  <c r="K143" i="32"/>
  <c r="L143" i="32" s="1"/>
  <c r="N143" i="32"/>
  <c r="M162" i="8"/>
  <c r="J163" i="8"/>
  <c r="K163" i="8" s="1"/>
  <c r="L163" i="8"/>
  <c r="N151" i="1"/>
  <c r="K151" i="1"/>
  <c r="N125" i="1"/>
  <c r="K125" i="1"/>
  <c r="M113" i="31"/>
  <c r="K113" i="31"/>
  <c r="L113" i="31" s="1"/>
  <c r="N113" i="31"/>
  <c r="K162" i="32"/>
  <c r="L162" i="32" s="1"/>
  <c r="N162" i="32"/>
  <c r="M162" i="32"/>
  <c r="N115" i="31"/>
  <c r="K115" i="31"/>
  <c r="L115" i="31" s="1"/>
  <c r="M115" i="31"/>
  <c r="M173" i="32"/>
  <c r="N173" i="32"/>
  <c r="K173" i="32"/>
  <c r="L173" i="32" s="1"/>
  <c r="L135" i="8"/>
  <c r="M134" i="8"/>
  <c r="J135" i="8"/>
  <c r="K135" i="8" s="1"/>
  <c r="J103" i="8"/>
  <c r="K103" i="8" s="1"/>
  <c r="M102" i="8"/>
  <c r="L103" i="8"/>
  <c r="N171" i="32"/>
  <c r="M171" i="32"/>
  <c r="K171" i="32"/>
  <c r="L171" i="32" s="1"/>
  <c r="N188" i="32"/>
  <c r="M188" i="32"/>
  <c r="K188" i="32"/>
  <c r="L188" i="32" s="1"/>
  <c r="K102" i="31"/>
  <c r="L102" i="31" s="1"/>
  <c r="N102" i="31"/>
  <c r="M102" i="31"/>
  <c r="J171" i="8"/>
  <c r="K171" i="8" s="1"/>
  <c r="L171" i="8"/>
  <c r="M170" i="8"/>
  <c r="J101" i="8"/>
  <c r="K101" i="8" s="1"/>
  <c r="L101" i="8"/>
  <c r="N166" i="31"/>
  <c r="K166" i="31"/>
  <c r="L166" i="31" s="1"/>
  <c r="M166" i="31"/>
  <c r="N184" i="32"/>
  <c r="M184" i="32"/>
  <c r="K184" i="32"/>
  <c r="L184" i="32" s="1"/>
  <c r="N147" i="34"/>
  <c r="M137" i="32"/>
  <c r="K137" i="32"/>
  <c r="L137" i="32" s="1"/>
  <c r="N137" i="32"/>
  <c r="M144" i="32"/>
  <c r="N144" i="32"/>
  <c r="K144" i="32"/>
  <c r="L144" i="32" s="1"/>
  <c r="K127" i="32"/>
  <c r="L127" i="32" s="1"/>
  <c r="N127" i="32"/>
  <c r="M127" i="32"/>
  <c r="M122" i="32"/>
  <c r="N122" i="32"/>
  <c r="K122" i="32"/>
  <c r="L122" i="32" s="1"/>
  <c r="M155" i="31"/>
  <c r="N155" i="31"/>
  <c r="K155" i="31"/>
  <c r="L155" i="31" s="1"/>
  <c r="M117" i="32"/>
  <c r="K117" i="32"/>
  <c r="L117" i="32" s="1"/>
  <c r="N117" i="32"/>
  <c r="K149" i="35"/>
  <c r="N26" i="37" s="1"/>
  <c r="L126" i="8"/>
  <c r="M125" i="8"/>
  <c r="J126" i="8"/>
  <c r="K126" i="8" s="1"/>
  <c r="J129" i="8"/>
  <c r="K129" i="8" s="1"/>
  <c r="L129" i="8"/>
  <c r="M128" i="8"/>
  <c r="K123" i="1"/>
  <c r="N123" i="1"/>
  <c r="K163" i="1"/>
  <c r="N163" i="1"/>
  <c r="J176" i="34"/>
  <c r="N142" i="33"/>
  <c r="K142" i="33"/>
  <c r="N116" i="33"/>
  <c r="K116" i="33"/>
  <c r="K179" i="32"/>
  <c r="L179" i="32" s="1"/>
  <c r="N179" i="32"/>
  <c r="M179" i="32"/>
  <c r="J149" i="8"/>
  <c r="K149" i="8" s="1"/>
  <c r="L149" i="8"/>
  <c r="M148" i="8"/>
  <c r="N145" i="33"/>
  <c r="K145" i="33"/>
  <c r="N170" i="32"/>
  <c r="M170" i="32"/>
  <c r="K170" i="32"/>
  <c r="L170" i="32" s="1"/>
  <c r="N165" i="32"/>
  <c r="K165" i="32"/>
  <c r="L165" i="32" s="1"/>
  <c r="M165" i="32"/>
  <c r="K160" i="32"/>
  <c r="L160" i="32" s="1"/>
  <c r="N160" i="32"/>
  <c r="M160" i="32"/>
  <c r="M48" i="37"/>
  <c r="M72" i="37"/>
  <c r="M139" i="32"/>
  <c r="N139" i="32"/>
  <c r="K139" i="32"/>
  <c r="L139" i="32" s="1"/>
  <c r="M182" i="32"/>
  <c r="K182" i="32"/>
  <c r="L182" i="32" s="1"/>
  <c r="N182" i="32"/>
  <c r="K129" i="32"/>
  <c r="L129" i="32" s="1"/>
  <c r="N129" i="32"/>
  <c r="M129" i="32"/>
  <c r="K156" i="32"/>
  <c r="L156" i="32" s="1"/>
  <c r="N156" i="32"/>
  <c r="M156" i="32"/>
  <c r="N160" i="33"/>
  <c r="K160" i="33"/>
  <c r="J114" i="34"/>
  <c r="K171" i="33"/>
  <c r="N171" i="33"/>
  <c r="K166" i="33"/>
  <c r="N166" i="33"/>
  <c r="K113" i="33"/>
  <c r="N113" i="33"/>
  <c r="K108" i="1"/>
  <c r="N108" i="1"/>
  <c r="K156" i="33"/>
  <c r="N156" i="33"/>
  <c r="N106" i="1"/>
  <c r="K106" i="1"/>
  <c r="K184" i="1"/>
  <c r="N184" i="1"/>
  <c r="M141" i="37"/>
  <c r="M59" i="37"/>
  <c r="M180" i="8"/>
  <c r="L181" i="8"/>
  <c r="J181" i="8"/>
  <c r="K181" i="8" s="1"/>
  <c r="J133" i="8"/>
  <c r="K133" i="8" s="1"/>
  <c r="M132" i="8"/>
  <c r="L133" i="8"/>
  <c r="L121" i="8"/>
  <c r="M120" i="8"/>
  <c r="J121" i="8"/>
  <c r="K121" i="8" s="1"/>
  <c r="N159" i="31"/>
  <c r="M159" i="31"/>
  <c r="K159" i="31"/>
  <c r="L159" i="31" s="1"/>
  <c r="M123" i="32"/>
  <c r="K123" i="32"/>
  <c r="L123" i="32" s="1"/>
  <c r="N123" i="32"/>
  <c r="M166" i="32"/>
  <c r="K166" i="32"/>
  <c r="L166" i="32" s="1"/>
  <c r="N166" i="32"/>
  <c r="M177" i="32"/>
  <c r="K177" i="32"/>
  <c r="L177" i="32" s="1"/>
  <c r="N177" i="32"/>
  <c r="J140" i="8"/>
  <c r="K140" i="8" s="1"/>
  <c r="L140" i="8"/>
  <c r="M139" i="8"/>
  <c r="N125" i="31"/>
  <c r="M125" i="31"/>
  <c r="K125" i="31"/>
  <c r="L125" i="31" s="1"/>
  <c r="M185" i="31"/>
  <c r="K185" i="31"/>
  <c r="L185" i="31" s="1"/>
  <c r="N185" i="31"/>
  <c r="K100" i="33"/>
  <c r="N100" i="33"/>
  <c r="K145" i="1"/>
  <c r="N145" i="1"/>
  <c r="N103" i="1"/>
  <c r="K103" i="1"/>
  <c r="N183" i="32"/>
  <c r="K183" i="32"/>
  <c r="L183" i="32" s="1"/>
  <c r="M183" i="32"/>
  <c r="N147" i="32"/>
  <c r="M147" i="32"/>
  <c r="K147" i="32"/>
  <c r="L147" i="32" s="1"/>
  <c r="M119" i="31"/>
  <c r="K119" i="31"/>
  <c r="L119" i="31" s="1"/>
  <c r="N119" i="31"/>
  <c r="M133" i="32"/>
  <c r="K133" i="32"/>
  <c r="L133" i="32" s="1"/>
  <c r="N133" i="32"/>
  <c r="N175" i="32"/>
  <c r="M175" i="32"/>
  <c r="K175" i="32"/>
  <c r="L175" i="32" s="1"/>
  <c r="K129" i="35"/>
  <c r="L132" i="8"/>
  <c r="J132" i="8"/>
  <c r="K132" i="8" s="1"/>
  <c r="M131" i="8"/>
  <c r="L118" i="8"/>
  <c r="J118" i="8"/>
  <c r="K118" i="8" s="1"/>
  <c r="M117" i="8"/>
  <c r="N124" i="31"/>
  <c r="K124" i="31"/>
  <c r="L124" i="31" s="1"/>
  <c r="M124" i="31"/>
  <c r="J175" i="34"/>
  <c r="J185" i="34"/>
  <c r="K155" i="1"/>
  <c r="N155" i="1"/>
  <c r="M106" i="8"/>
  <c r="L107" i="8"/>
  <c r="J107" i="8"/>
  <c r="K107" i="8" s="1"/>
  <c r="N136" i="1"/>
  <c r="K136" i="1"/>
  <c r="K182" i="33"/>
  <c r="N182" i="33"/>
  <c r="K126" i="1"/>
  <c r="N126" i="1"/>
  <c r="N172" i="1"/>
  <c r="K172" i="1"/>
  <c r="N109" i="33"/>
  <c r="K109" i="33"/>
  <c r="K121" i="31"/>
  <c r="L121" i="31" s="1"/>
  <c r="M121" i="31"/>
  <c r="N121" i="31"/>
  <c r="L102" i="8"/>
  <c r="M101" i="8"/>
  <c r="J102" i="8"/>
  <c r="K102" i="8" s="1"/>
  <c r="M130" i="37"/>
  <c r="M39" i="37"/>
  <c r="M33" i="37"/>
  <c r="M141" i="31"/>
  <c r="N141" i="31"/>
  <c r="K141" i="31"/>
  <c r="L141" i="31" s="1"/>
  <c r="K114" i="1"/>
  <c r="N114" i="1"/>
  <c r="N129" i="33"/>
  <c r="K129" i="33"/>
  <c r="M176" i="31"/>
  <c r="K176" i="31"/>
  <c r="L176" i="31" s="1"/>
  <c r="N176" i="31"/>
  <c r="M132" i="31"/>
  <c r="K132" i="31"/>
  <c r="L132" i="31" s="1"/>
  <c r="N132" i="31"/>
  <c r="M164" i="31"/>
  <c r="K164" i="31"/>
  <c r="L164" i="31" s="1"/>
  <c r="N164" i="31"/>
  <c r="N122" i="31"/>
  <c r="M122" i="31"/>
  <c r="K122" i="31"/>
  <c r="L122" i="31" s="1"/>
  <c r="N128" i="32"/>
  <c r="M128" i="32"/>
  <c r="K128" i="32"/>
  <c r="L128" i="32" s="1"/>
  <c r="L116" i="8"/>
  <c r="J116" i="8"/>
  <c r="K116" i="8" s="1"/>
  <c r="M115" i="8"/>
  <c r="N123" i="31"/>
  <c r="M123" i="31"/>
  <c r="K123" i="31"/>
  <c r="L123" i="31" s="1"/>
  <c r="K140" i="32"/>
  <c r="L140" i="32" s="1"/>
  <c r="N140" i="32"/>
  <c r="M140" i="32"/>
  <c r="K122" i="34"/>
  <c r="N122" i="34"/>
  <c r="J182" i="34"/>
  <c r="N109" i="32"/>
  <c r="M109" i="32"/>
  <c r="K109" i="32"/>
  <c r="L109" i="32" s="1"/>
  <c r="K130" i="32"/>
  <c r="L130" i="32" s="1"/>
  <c r="N130" i="32"/>
  <c r="M130" i="32"/>
  <c r="K172" i="31"/>
  <c r="L172" i="31" s="1"/>
  <c r="N172" i="31"/>
  <c r="M172" i="31"/>
  <c r="N130" i="31"/>
  <c r="K130" i="31"/>
  <c r="L130" i="31" s="1"/>
  <c r="M130" i="31"/>
  <c r="K162" i="31"/>
  <c r="L162" i="31" s="1"/>
  <c r="N162" i="31"/>
  <c r="M162" i="31"/>
  <c r="K145" i="31"/>
  <c r="L145" i="31" s="1"/>
  <c r="N145" i="31"/>
  <c r="M145" i="31"/>
  <c r="K104" i="31"/>
  <c r="L104" i="31" s="1"/>
  <c r="M104" i="31"/>
  <c r="N104" i="31"/>
  <c r="M166" i="8"/>
  <c r="L167" i="8"/>
  <c r="J167" i="8"/>
  <c r="K167" i="8" s="1"/>
  <c r="M155" i="8"/>
  <c r="J156" i="8"/>
  <c r="K156" i="8" s="1"/>
  <c r="L156" i="8"/>
  <c r="J110" i="34"/>
  <c r="J112" i="34"/>
  <c r="M141" i="8"/>
  <c r="L142" i="8"/>
  <c r="J142" i="8"/>
  <c r="K142" i="8" s="1"/>
  <c r="J121" i="34"/>
  <c r="N175" i="1"/>
  <c r="K175" i="1"/>
  <c r="N185" i="33"/>
  <c r="K185" i="33"/>
  <c r="N105" i="1"/>
  <c r="K105" i="1"/>
  <c r="M167" i="31"/>
  <c r="K167" i="31"/>
  <c r="L167" i="31" s="1"/>
  <c r="N167" i="31"/>
  <c r="M163" i="37"/>
  <c r="K157" i="1"/>
  <c r="N157" i="1"/>
  <c r="N113" i="1"/>
  <c r="K113" i="1"/>
  <c r="N149" i="33"/>
  <c r="K149" i="33"/>
  <c r="N142" i="32"/>
  <c r="K142" i="32"/>
  <c r="L142" i="32" s="1"/>
  <c r="M142" i="32"/>
  <c r="K103" i="35"/>
  <c r="J164" i="8"/>
  <c r="K164" i="8" s="1"/>
  <c r="M163" i="8"/>
  <c r="L164" i="8"/>
  <c r="M103" i="31"/>
  <c r="K103" i="31"/>
  <c r="L103" i="31" s="1"/>
  <c r="N103" i="31"/>
  <c r="M102" i="32"/>
  <c r="K102" i="32"/>
  <c r="L102" i="32" s="1"/>
  <c r="N102" i="32"/>
  <c r="M114" i="31"/>
  <c r="N114" i="31"/>
  <c r="K114" i="31"/>
  <c r="L114" i="31" s="1"/>
  <c r="M108" i="32"/>
  <c r="N108" i="32"/>
  <c r="K108" i="32"/>
  <c r="L108" i="32" s="1"/>
  <c r="M129" i="37"/>
  <c r="M12" i="37"/>
  <c r="N181" i="31"/>
  <c r="M181" i="31"/>
  <c r="K181" i="31"/>
  <c r="L181" i="31" s="1"/>
  <c r="M146" i="32"/>
  <c r="K146" i="32"/>
  <c r="L146" i="32" s="1"/>
  <c r="N146" i="32"/>
  <c r="N126" i="32"/>
  <c r="M126" i="32"/>
  <c r="K126" i="32"/>
  <c r="L126" i="32" s="1"/>
  <c r="K163" i="31"/>
  <c r="L163" i="31" s="1"/>
  <c r="M163" i="31"/>
  <c r="N163" i="31"/>
  <c r="K121" i="32"/>
  <c r="L121" i="32" s="1"/>
  <c r="M121" i="32"/>
  <c r="N121" i="32"/>
  <c r="M177" i="31"/>
  <c r="N177" i="31"/>
  <c r="K177" i="31"/>
  <c r="L177" i="31" s="1"/>
  <c r="M152" i="31"/>
  <c r="N152" i="31"/>
  <c r="K152" i="31"/>
  <c r="L152" i="31" s="1"/>
  <c r="N110" i="31"/>
  <c r="M110" i="31"/>
  <c r="K110" i="31"/>
  <c r="L110" i="31" s="1"/>
  <c r="M180" i="32"/>
  <c r="N180" i="32"/>
  <c r="K180" i="32"/>
  <c r="L180" i="32" s="1"/>
  <c r="M142" i="8"/>
  <c r="L143" i="8"/>
  <c r="J143" i="8"/>
  <c r="K143" i="8" s="1"/>
  <c r="J118" i="34"/>
  <c r="J113" i="8"/>
  <c r="K113" i="8" s="1"/>
  <c r="M112" i="8"/>
  <c r="L113" i="8"/>
  <c r="K179" i="33"/>
  <c r="N179" i="33"/>
  <c r="J138" i="34"/>
  <c r="N117" i="33"/>
  <c r="K117" i="33"/>
  <c r="N182" i="31"/>
  <c r="K182" i="31"/>
  <c r="L182" i="31" s="1"/>
  <c r="M182" i="31"/>
  <c r="M140" i="31"/>
  <c r="K140" i="31"/>
  <c r="L140" i="31" s="1"/>
  <c r="N140" i="31"/>
  <c r="N110" i="32"/>
  <c r="M110" i="32"/>
  <c r="K110" i="32"/>
  <c r="L110" i="32" s="1"/>
  <c r="N105" i="32"/>
  <c r="M105" i="32"/>
  <c r="K105" i="32"/>
  <c r="L105" i="32" s="1"/>
  <c r="K134" i="31"/>
  <c r="L134" i="31" s="1"/>
  <c r="N134" i="31"/>
  <c r="M134" i="31"/>
  <c r="N174" i="31"/>
  <c r="M174" i="31"/>
  <c r="K174" i="31"/>
  <c r="L174" i="31" s="1"/>
  <c r="L139" i="8"/>
  <c r="M138" i="8"/>
  <c r="J139" i="8"/>
  <c r="K139" i="8" s="1"/>
  <c r="K155" i="35"/>
  <c r="M109" i="37" s="1"/>
  <c r="M58" i="37"/>
  <c r="M7" i="37"/>
  <c r="J156" i="34"/>
  <c r="J120" i="34"/>
  <c r="N180" i="1"/>
  <c r="K180" i="1"/>
  <c r="N122" i="1"/>
  <c r="K122" i="1"/>
  <c r="K175" i="33"/>
  <c r="N175" i="33"/>
  <c r="N122" i="33"/>
  <c r="K122" i="33"/>
  <c r="N182" i="1"/>
  <c r="K182" i="1"/>
  <c r="K121" i="33"/>
  <c r="N121" i="33"/>
  <c r="N171" i="31"/>
  <c r="K171" i="31"/>
  <c r="L171" i="31" s="1"/>
  <c r="M171" i="31"/>
  <c r="J169" i="34"/>
  <c r="J142" i="34"/>
  <c r="J116" i="34"/>
  <c r="N176" i="32"/>
  <c r="M176" i="32"/>
  <c r="K176" i="32"/>
  <c r="L176" i="32" s="1"/>
  <c r="K140" i="33"/>
  <c r="N140" i="33"/>
  <c r="K139" i="35"/>
  <c r="L124" i="8"/>
  <c r="J124" i="8"/>
  <c r="K124" i="8" s="1"/>
  <c r="M123" i="8"/>
  <c r="N110" i="1"/>
  <c r="K110" i="1"/>
  <c r="N159" i="33"/>
  <c r="K159" i="33"/>
  <c r="N112" i="1"/>
  <c r="K112" i="1"/>
  <c r="K170" i="33"/>
  <c r="N170" i="33"/>
  <c r="M106" i="37"/>
  <c r="M104" i="37"/>
  <c r="K168" i="33"/>
  <c r="N168" i="33"/>
  <c r="N121" i="1"/>
  <c r="K121" i="1"/>
  <c r="M161" i="32"/>
  <c r="N161" i="32"/>
  <c r="K161" i="32"/>
  <c r="L161" i="32" s="1"/>
  <c r="N161" i="31"/>
  <c r="M161" i="31"/>
  <c r="K161" i="31"/>
  <c r="L161" i="31" s="1"/>
  <c r="K140" i="35"/>
  <c r="K155" i="32"/>
  <c r="L155" i="32" s="1"/>
  <c r="M155" i="32"/>
  <c r="N155" i="32"/>
  <c r="N131" i="33"/>
  <c r="K131" i="33"/>
  <c r="K131" i="32"/>
  <c r="L131" i="32" s="1"/>
  <c r="N131" i="32"/>
  <c r="M131" i="32"/>
  <c r="N181" i="33"/>
  <c r="K181" i="33"/>
  <c r="N173" i="31"/>
  <c r="M173" i="31"/>
  <c r="K173" i="31"/>
  <c r="L173" i="31" s="1"/>
  <c r="K134" i="33"/>
  <c r="N134" i="33"/>
  <c r="N164" i="1"/>
  <c r="K164" i="1"/>
  <c r="N124" i="33"/>
  <c r="K124" i="33"/>
  <c r="K162" i="1"/>
  <c r="N162" i="1"/>
  <c r="N119" i="33"/>
  <c r="K119" i="33"/>
  <c r="N152" i="1"/>
  <c r="K152" i="1"/>
  <c r="N114" i="33"/>
  <c r="K114" i="33"/>
  <c r="K158" i="35"/>
  <c r="K156" i="31"/>
  <c r="L156" i="31" s="1"/>
  <c r="N156" i="31"/>
  <c r="M156" i="31"/>
  <c r="K118" i="31"/>
  <c r="L118" i="31" s="1"/>
  <c r="M118" i="31"/>
  <c r="N118" i="31"/>
  <c r="K170" i="31"/>
  <c r="L170" i="31" s="1"/>
  <c r="M170" i="31"/>
  <c r="N170" i="31"/>
  <c r="N153" i="31"/>
  <c r="M153" i="31"/>
  <c r="K153" i="31"/>
  <c r="L153" i="31" s="1"/>
  <c r="N151" i="31"/>
  <c r="M151" i="31"/>
  <c r="K151" i="31"/>
  <c r="L151" i="31" s="1"/>
  <c r="M107" i="37"/>
  <c r="M111" i="37"/>
  <c r="K176" i="33"/>
  <c r="N176" i="33"/>
  <c r="J166" i="8"/>
  <c r="K166" i="8" s="1"/>
  <c r="L166" i="8"/>
  <c r="M165" i="8"/>
  <c r="N167" i="33"/>
  <c r="K167" i="33"/>
  <c r="K162" i="33"/>
  <c r="N162" i="33"/>
  <c r="N118" i="1"/>
  <c r="K118" i="1"/>
  <c r="N157" i="33"/>
  <c r="K157" i="33"/>
  <c r="M176" i="8"/>
  <c r="L177" i="8"/>
  <c r="J177" i="8"/>
  <c r="K177" i="8" s="1"/>
  <c r="N136" i="33"/>
  <c r="K136" i="33"/>
  <c r="N126" i="33"/>
  <c r="K126" i="33"/>
  <c r="K138" i="1"/>
  <c r="N138" i="1"/>
  <c r="N153" i="33"/>
  <c r="K153" i="33"/>
  <c r="K141" i="32"/>
  <c r="L141" i="32" s="1"/>
  <c r="N141" i="32"/>
  <c r="M141" i="32"/>
  <c r="J131" i="34"/>
  <c r="J129" i="34"/>
  <c r="J161" i="34"/>
  <c r="J119" i="34"/>
  <c r="L134" i="8"/>
  <c r="J134" i="8"/>
  <c r="K134" i="8" s="1"/>
  <c r="M133" i="8"/>
  <c r="K156" i="1"/>
  <c r="N156" i="1"/>
  <c r="K120" i="33"/>
  <c r="N120" i="33"/>
  <c r="N163" i="33"/>
  <c r="K163" i="33"/>
  <c r="N120" i="1"/>
  <c r="K120" i="1"/>
  <c r="N174" i="33"/>
  <c r="K174" i="33"/>
  <c r="K136" i="32"/>
  <c r="L136" i="32" s="1"/>
  <c r="N136" i="32"/>
  <c r="M136" i="32"/>
  <c r="N167" i="32"/>
  <c r="M167" i="32"/>
  <c r="K167" i="32"/>
  <c r="L167" i="32" s="1"/>
  <c r="N149" i="31"/>
  <c r="K149" i="31"/>
  <c r="L149" i="31" s="1"/>
  <c r="M149" i="31"/>
  <c r="M114" i="32"/>
  <c r="N114" i="32"/>
  <c r="K114" i="32"/>
  <c r="L114" i="32" s="1"/>
  <c r="K112" i="31"/>
  <c r="L112" i="31" s="1"/>
  <c r="M112" i="31"/>
  <c r="N112" i="31"/>
  <c r="K180" i="33"/>
  <c r="N180" i="33"/>
  <c r="K169" i="1"/>
  <c r="N169" i="1"/>
  <c r="K127" i="1"/>
  <c r="N127" i="1"/>
  <c r="K159" i="1"/>
  <c r="N159" i="1"/>
  <c r="N142" i="1"/>
  <c r="K142" i="1"/>
  <c r="K116" i="1"/>
  <c r="N116" i="1"/>
  <c r="M138" i="32"/>
  <c r="K138" i="32"/>
  <c r="L138" i="32" s="1"/>
  <c r="N138" i="32"/>
  <c r="N130" i="33"/>
  <c r="K130" i="33"/>
  <c r="K101" i="1"/>
  <c r="N101" i="1"/>
  <c r="N172" i="33"/>
  <c r="K172" i="33"/>
  <c r="K169" i="35"/>
  <c r="N104" i="32"/>
  <c r="K104" i="32"/>
  <c r="L104" i="32" s="1"/>
  <c r="M104" i="32"/>
  <c r="M180" i="31"/>
  <c r="N180" i="31"/>
  <c r="K180" i="31"/>
  <c r="L180" i="31" s="1"/>
  <c r="K138" i="31"/>
  <c r="L138" i="31" s="1"/>
  <c r="M138" i="31"/>
  <c r="N138" i="31"/>
  <c r="K107" i="32"/>
  <c r="L107" i="32" s="1"/>
  <c r="N107" i="32"/>
  <c r="M107" i="32"/>
  <c r="N150" i="32"/>
  <c r="M150" i="32"/>
  <c r="K150" i="32"/>
  <c r="L150" i="32" s="1"/>
  <c r="K164" i="34" l="1"/>
  <c r="K172" i="34"/>
  <c r="L172" i="34" s="1"/>
  <c r="N140" i="34"/>
  <c r="N174" i="34"/>
  <c r="N128" i="34"/>
  <c r="N163" i="34"/>
  <c r="K162" i="34"/>
  <c r="L162" i="34" s="1"/>
  <c r="N127" i="34"/>
  <c r="K99" i="34"/>
  <c r="M99" i="34" s="1"/>
  <c r="N166" i="34"/>
  <c r="K123" i="34"/>
  <c r="N117" i="34"/>
  <c r="N152" i="34"/>
  <c r="N104" i="34"/>
  <c r="K153" i="34"/>
  <c r="M153" i="34" s="1"/>
  <c r="K132" i="34"/>
  <c r="M132" i="34" s="1"/>
  <c r="N102" i="34"/>
  <c r="N113" i="34"/>
  <c r="N100" i="34"/>
  <c r="N101" i="34"/>
  <c r="K126" i="34"/>
  <c r="M126" i="34" s="1"/>
  <c r="K157" i="34"/>
  <c r="M157" i="34" s="1"/>
  <c r="N160" i="34"/>
  <c r="N111" i="34"/>
  <c r="K180" i="34"/>
  <c r="L180" i="34" s="1"/>
  <c r="K168" i="34"/>
  <c r="L168" i="34" s="1"/>
  <c r="K107" i="34"/>
  <c r="L107" i="34" s="1"/>
  <c r="N150" i="34"/>
  <c r="N170" i="34"/>
  <c r="K106" i="34"/>
  <c r="M106" i="34" s="1"/>
  <c r="K159" i="34"/>
  <c r="L159" i="34" s="1"/>
  <c r="K136" i="34"/>
  <c r="M136" i="34" s="1"/>
  <c r="N105" i="34"/>
  <c r="N137" i="34"/>
  <c r="N115" i="34"/>
  <c r="N167" i="34"/>
  <c r="K149" i="34"/>
  <c r="L149" i="34" s="1"/>
  <c r="M169" i="1"/>
  <c r="L169" i="1"/>
  <c r="N119" i="34"/>
  <c r="K119" i="34"/>
  <c r="M109" i="33"/>
  <c r="L109" i="33"/>
  <c r="M136" i="1"/>
  <c r="L136" i="1"/>
  <c r="N114" i="34"/>
  <c r="K114" i="34"/>
  <c r="M102" i="34"/>
  <c r="L102" i="34"/>
  <c r="L142" i="33"/>
  <c r="M142" i="33"/>
  <c r="N145" i="34"/>
  <c r="K145" i="34"/>
  <c r="L110" i="33"/>
  <c r="M110" i="33"/>
  <c r="L154" i="1"/>
  <c r="M154" i="1"/>
  <c r="N181" i="34"/>
  <c r="K181" i="34"/>
  <c r="M117" i="34"/>
  <c r="L117" i="34"/>
  <c r="M112" i="33"/>
  <c r="L112" i="33"/>
  <c r="N135" i="34"/>
  <c r="K135" i="34"/>
  <c r="K146" i="34"/>
  <c r="N146" i="34"/>
  <c r="M160" i="1"/>
  <c r="L160" i="1"/>
  <c r="L147" i="1"/>
  <c r="M147" i="1"/>
  <c r="M127" i="33"/>
  <c r="L127" i="33"/>
  <c r="L173" i="1"/>
  <c r="M173" i="1"/>
  <c r="K148" i="34"/>
  <c r="N148" i="34"/>
  <c r="L99" i="33"/>
  <c r="M99" i="33"/>
  <c r="L153" i="33"/>
  <c r="M153" i="33"/>
  <c r="L127" i="34"/>
  <c r="M127" i="34"/>
  <c r="L179" i="33"/>
  <c r="M179" i="33"/>
  <c r="M175" i="1"/>
  <c r="L175" i="1"/>
  <c r="M112" i="1"/>
  <c r="L112" i="1"/>
  <c r="N120" i="34"/>
  <c r="K120" i="34"/>
  <c r="L108" i="1"/>
  <c r="M108" i="1"/>
  <c r="M160" i="33"/>
  <c r="L160" i="33"/>
  <c r="L151" i="1"/>
  <c r="M151" i="1"/>
  <c r="M140" i="1"/>
  <c r="L140" i="1"/>
  <c r="L132" i="1"/>
  <c r="M132" i="1"/>
  <c r="M183" i="1"/>
  <c r="L183" i="1"/>
  <c r="L141" i="1"/>
  <c r="M141" i="1"/>
  <c r="N133" i="34"/>
  <c r="K133" i="34"/>
  <c r="L130" i="34"/>
  <c r="M130" i="34"/>
  <c r="L107" i="1"/>
  <c r="M107" i="1"/>
  <c r="M167" i="1"/>
  <c r="L167" i="1"/>
  <c r="L161" i="1"/>
  <c r="M161" i="1"/>
  <c r="M152" i="33"/>
  <c r="L152" i="33"/>
  <c r="L181" i="33"/>
  <c r="M181" i="33"/>
  <c r="M119" i="33"/>
  <c r="L119" i="33"/>
  <c r="M16" i="37"/>
  <c r="M24" i="37"/>
  <c r="M149" i="33"/>
  <c r="L149" i="33"/>
  <c r="M159" i="1"/>
  <c r="L159" i="1"/>
  <c r="L120" i="33"/>
  <c r="M120" i="33"/>
  <c r="N129" i="34"/>
  <c r="K129" i="34"/>
  <c r="L138" i="1"/>
  <c r="M138" i="1"/>
  <c r="L157" i="33"/>
  <c r="M157" i="33"/>
  <c r="M134" i="33"/>
  <c r="L134" i="33"/>
  <c r="M63" i="37"/>
  <c r="M29" i="37"/>
  <c r="K156" i="34"/>
  <c r="N156" i="34"/>
  <c r="N121" i="34"/>
  <c r="K121" i="34"/>
  <c r="L172" i="1"/>
  <c r="M172" i="1"/>
  <c r="M184" i="1"/>
  <c r="L184" i="1"/>
  <c r="N176" i="34"/>
  <c r="K176" i="34"/>
  <c r="L105" i="34"/>
  <c r="M105" i="34"/>
  <c r="L104" i="1"/>
  <c r="M104" i="1"/>
  <c r="M132" i="33"/>
  <c r="L132" i="33"/>
  <c r="L117" i="1"/>
  <c r="M117" i="1"/>
  <c r="M128" i="1"/>
  <c r="L128" i="1"/>
  <c r="L147" i="33"/>
  <c r="M147" i="33"/>
  <c r="L135" i="33"/>
  <c r="M135" i="33"/>
  <c r="L146" i="1"/>
  <c r="M146" i="1"/>
  <c r="M177" i="1"/>
  <c r="L177" i="1"/>
  <c r="M83" i="37"/>
  <c r="M142" i="37"/>
  <c r="L179" i="1"/>
  <c r="M179" i="1"/>
  <c r="M123" i="33"/>
  <c r="L123" i="33"/>
  <c r="L106" i="33"/>
  <c r="M106" i="33"/>
  <c r="M112" i="37"/>
  <c r="M153" i="37"/>
  <c r="M129" i="1"/>
  <c r="L129" i="1"/>
  <c r="L137" i="34"/>
  <c r="M137" i="34"/>
  <c r="L174" i="34"/>
  <c r="M174" i="34"/>
  <c r="L150" i="34"/>
  <c r="M150" i="34"/>
  <c r="L105" i="33"/>
  <c r="M105" i="33"/>
  <c r="L102" i="1"/>
  <c r="M102" i="1"/>
  <c r="L170" i="33"/>
  <c r="M170" i="33"/>
  <c r="L100" i="34"/>
  <c r="M100" i="34"/>
  <c r="L121" i="1"/>
  <c r="M121" i="1"/>
  <c r="K169" i="34"/>
  <c r="N169" i="34"/>
  <c r="L174" i="33"/>
  <c r="M174" i="33"/>
  <c r="N131" i="34"/>
  <c r="K131" i="34"/>
  <c r="M126" i="33"/>
  <c r="L126" i="33"/>
  <c r="M162" i="1"/>
  <c r="L162" i="1"/>
  <c r="L159" i="33"/>
  <c r="M159" i="33"/>
  <c r="N116" i="34"/>
  <c r="K116" i="34"/>
  <c r="M164" i="34"/>
  <c r="L164" i="34"/>
  <c r="L113" i="1"/>
  <c r="M113" i="1"/>
  <c r="K182" i="34"/>
  <c r="N182" i="34"/>
  <c r="M114" i="1"/>
  <c r="L114" i="1"/>
  <c r="M159" i="37"/>
  <c r="M74" i="37"/>
  <c r="L103" i="1"/>
  <c r="M103" i="1"/>
  <c r="M113" i="33"/>
  <c r="L113" i="33"/>
  <c r="M172" i="34"/>
  <c r="L113" i="34"/>
  <c r="M113" i="34"/>
  <c r="M147" i="34"/>
  <c r="L147" i="34"/>
  <c r="M155" i="33"/>
  <c r="L155" i="33"/>
  <c r="M144" i="1"/>
  <c r="L144" i="1"/>
  <c r="L165" i="1"/>
  <c r="M165" i="1"/>
  <c r="L161" i="33"/>
  <c r="M161" i="33"/>
  <c r="L103" i="33"/>
  <c r="M103" i="33"/>
  <c r="L183" i="33"/>
  <c r="M183" i="33"/>
  <c r="L104" i="34"/>
  <c r="M104" i="34"/>
  <c r="L109" i="1"/>
  <c r="M109" i="1"/>
  <c r="L184" i="33"/>
  <c r="M184" i="33"/>
  <c r="K184" i="34"/>
  <c r="N184" i="34"/>
  <c r="M149" i="1"/>
  <c r="L149" i="1"/>
  <c r="L143" i="33"/>
  <c r="M143" i="33"/>
  <c r="N179" i="34"/>
  <c r="K179" i="34"/>
  <c r="M167" i="34"/>
  <c r="L167" i="34"/>
  <c r="L100" i="1"/>
  <c r="M100" i="1"/>
  <c r="L170" i="34"/>
  <c r="M170" i="34"/>
  <c r="M142" i="1"/>
  <c r="L142" i="1"/>
  <c r="L100" i="33"/>
  <c r="M100" i="33"/>
  <c r="L180" i="33"/>
  <c r="M180" i="33"/>
  <c r="L122" i="33"/>
  <c r="M122" i="33"/>
  <c r="M172" i="33"/>
  <c r="L172" i="33"/>
  <c r="L127" i="1"/>
  <c r="M127" i="1"/>
  <c r="M156" i="1"/>
  <c r="L156" i="1"/>
  <c r="L118" i="1"/>
  <c r="M118" i="1"/>
  <c r="L114" i="33"/>
  <c r="M114" i="33"/>
  <c r="M124" i="33"/>
  <c r="L124" i="33"/>
  <c r="L131" i="33"/>
  <c r="M131" i="33"/>
  <c r="L168" i="33"/>
  <c r="M168" i="33"/>
  <c r="K142" i="34"/>
  <c r="N142" i="34"/>
  <c r="M175" i="33"/>
  <c r="L175" i="33"/>
  <c r="M117" i="33"/>
  <c r="L117" i="33"/>
  <c r="N118" i="34"/>
  <c r="K118" i="34"/>
  <c r="L105" i="1"/>
  <c r="M105" i="1"/>
  <c r="M106" i="1"/>
  <c r="L106" i="1"/>
  <c r="L145" i="33"/>
  <c r="M145" i="33"/>
  <c r="M116" i="33"/>
  <c r="L116" i="33"/>
  <c r="L163" i="1"/>
  <c r="M163" i="1"/>
  <c r="L181" i="1"/>
  <c r="M181" i="1"/>
  <c r="M185" i="1"/>
  <c r="L185" i="1"/>
  <c r="M146" i="33"/>
  <c r="L146" i="33"/>
  <c r="M163" i="34"/>
  <c r="L163" i="34"/>
  <c r="M18" i="37"/>
  <c r="N124" i="34"/>
  <c r="K124" i="34"/>
  <c r="L164" i="33"/>
  <c r="M164" i="33"/>
  <c r="K165" i="34"/>
  <c r="N165" i="34"/>
  <c r="L166" i="34"/>
  <c r="M166" i="34"/>
  <c r="M101" i="33"/>
  <c r="L101" i="33"/>
  <c r="L102" i="33"/>
  <c r="M102" i="33"/>
  <c r="M138" i="33"/>
  <c r="L138" i="33"/>
  <c r="M178" i="1"/>
  <c r="L178" i="1"/>
  <c r="L111" i="1"/>
  <c r="M111" i="1"/>
  <c r="M160" i="34"/>
  <c r="L160" i="34"/>
  <c r="M111" i="34"/>
  <c r="L111" i="34"/>
  <c r="L176" i="33"/>
  <c r="M176" i="33"/>
  <c r="M164" i="1"/>
  <c r="L164" i="1"/>
  <c r="L101" i="1"/>
  <c r="M101" i="1"/>
  <c r="L162" i="33"/>
  <c r="M162" i="33"/>
  <c r="L130" i="33"/>
  <c r="M130" i="33"/>
  <c r="L167" i="33"/>
  <c r="M167" i="33"/>
  <c r="M129" i="33"/>
  <c r="L129" i="33"/>
  <c r="K175" i="34"/>
  <c r="N175" i="34"/>
  <c r="N161" i="34"/>
  <c r="K161" i="34"/>
  <c r="M120" i="1"/>
  <c r="L120" i="1"/>
  <c r="L136" i="33"/>
  <c r="M136" i="33"/>
  <c r="L110" i="1"/>
  <c r="M110" i="1"/>
  <c r="M101" i="34"/>
  <c r="L101" i="34"/>
  <c r="M122" i="1"/>
  <c r="L122" i="1"/>
  <c r="M122" i="34"/>
  <c r="L122" i="34"/>
  <c r="L126" i="1"/>
  <c r="M126" i="1"/>
  <c r="M166" i="33"/>
  <c r="L166" i="33"/>
  <c r="M128" i="34"/>
  <c r="L128" i="34"/>
  <c r="M124" i="1"/>
  <c r="L124" i="1"/>
  <c r="M143" i="1"/>
  <c r="L143" i="1"/>
  <c r="M108" i="33"/>
  <c r="L108" i="33"/>
  <c r="M123" i="34"/>
  <c r="L123" i="34"/>
  <c r="M148" i="33"/>
  <c r="L148" i="33"/>
  <c r="M135" i="1"/>
  <c r="L135" i="1"/>
  <c r="K183" i="34"/>
  <c r="N183" i="34"/>
  <c r="M158" i="1"/>
  <c r="L158" i="1"/>
  <c r="L173" i="33"/>
  <c r="M173" i="33"/>
  <c r="L174" i="1"/>
  <c r="M174" i="1"/>
  <c r="M148" i="1"/>
  <c r="L148" i="1"/>
  <c r="L153" i="1"/>
  <c r="M153" i="1"/>
  <c r="L170" i="1"/>
  <c r="M170" i="1"/>
  <c r="L125" i="33"/>
  <c r="M125" i="33"/>
  <c r="M128" i="33"/>
  <c r="L128" i="33"/>
  <c r="M169" i="33"/>
  <c r="L169" i="33"/>
  <c r="L152" i="1"/>
  <c r="M152" i="1"/>
  <c r="L121" i="33"/>
  <c r="M121" i="33"/>
  <c r="N138" i="34"/>
  <c r="K138" i="34"/>
  <c r="M157" i="1"/>
  <c r="L157" i="1"/>
  <c r="L185" i="33"/>
  <c r="M185" i="33"/>
  <c r="K112" i="34"/>
  <c r="N112" i="34"/>
  <c r="L155" i="1"/>
  <c r="M155" i="1"/>
  <c r="M145" i="1"/>
  <c r="L145" i="1"/>
  <c r="L123" i="1"/>
  <c r="M123" i="1"/>
  <c r="L133" i="1"/>
  <c r="M133" i="1"/>
  <c r="L130" i="1"/>
  <c r="M130" i="1"/>
  <c r="L165" i="33"/>
  <c r="M165" i="33"/>
  <c r="L115" i="33"/>
  <c r="M115" i="33"/>
  <c r="M139" i="1"/>
  <c r="L139" i="1"/>
  <c r="K177" i="34"/>
  <c r="N177" i="34"/>
  <c r="L134" i="1"/>
  <c r="M134" i="1"/>
  <c r="M133" i="33"/>
  <c r="L133" i="33"/>
  <c r="K109" i="34"/>
  <c r="N109" i="34"/>
  <c r="L107" i="33"/>
  <c r="M107" i="33"/>
  <c r="M177" i="33"/>
  <c r="L177" i="33"/>
  <c r="L150" i="1"/>
  <c r="M150" i="1"/>
  <c r="M168" i="1"/>
  <c r="L168" i="1"/>
  <c r="M119" i="1"/>
  <c r="L119" i="1"/>
  <c r="M131" i="1"/>
  <c r="L131" i="1"/>
  <c r="M110" i="37"/>
  <c r="M31" i="37"/>
  <c r="M176" i="1"/>
  <c r="L176" i="1"/>
  <c r="L116" i="1"/>
  <c r="M116" i="1"/>
  <c r="M163" i="33"/>
  <c r="L163" i="33"/>
  <c r="M140" i="33"/>
  <c r="L140" i="33"/>
  <c r="M182" i="1"/>
  <c r="L182" i="1"/>
  <c r="M180" i="1"/>
  <c r="L180" i="1"/>
  <c r="L152" i="34"/>
  <c r="M152" i="34"/>
  <c r="N110" i="34"/>
  <c r="K110" i="34"/>
  <c r="L182" i="33"/>
  <c r="M182" i="33"/>
  <c r="K185" i="34"/>
  <c r="N185" i="34"/>
  <c r="M156" i="33"/>
  <c r="L156" i="33"/>
  <c r="M171" i="33"/>
  <c r="L171" i="33"/>
  <c r="L125" i="1"/>
  <c r="M125" i="1"/>
  <c r="M150" i="33"/>
  <c r="L150" i="33"/>
  <c r="K103" i="34"/>
  <c r="N103" i="34"/>
  <c r="K108" i="34"/>
  <c r="N108" i="34"/>
  <c r="M166" i="1"/>
  <c r="L166" i="1"/>
  <c r="M99" i="1"/>
  <c r="L99" i="1"/>
  <c r="N125" i="34"/>
  <c r="K125" i="34"/>
  <c r="L140" i="34"/>
  <c r="M140" i="34"/>
  <c r="M111" i="33"/>
  <c r="L111" i="33"/>
  <c r="M148" i="37"/>
  <c r="M123" i="37"/>
  <c r="L104" i="33"/>
  <c r="M104" i="33"/>
  <c r="N134" i="34"/>
  <c r="K134" i="34"/>
  <c r="L137" i="1"/>
  <c r="M137" i="1"/>
  <c r="L118" i="33"/>
  <c r="M118" i="33"/>
  <c r="L115" i="1"/>
  <c r="M115" i="1"/>
  <c r="L137" i="33"/>
  <c r="M137" i="33"/>
  <c r="M115" i="34"/>
  <c r="L115" i="34"/>
  <c r="L99" i="34" l="1"/>
  <c r="L153" i="34"/>
  <c r="M180" i="34"/>
  <c r="M159" i="34"/>
  <c r="M168" i="34"/>
  <c r="M162" i="34"/>
  <c r="L126" i="34"/>
  <c r="L132" i="34"/>
  <c r="M107" i="34"/>
  <c r="L157" i="34"/>
  <c r="M149" i="34"/>
  <c r="L106" i="34"/>
  <c r="L136" i="34"/>
  <c r="M108" i="34"/>
  <c r="L108" i="34"/>
  <c r="M175" i="34"/>
  <c r="L175" i="34"/>
  <c r="L165" i="34"/>
  <c r="M165" i="34"/>
  <c r="L142" i="34"/>
  <c r="M142" i="34"/>
  <c r="M182" i="34"/>
  <c r="L182" i="34"/>
  <c r="L121" i="34"/>
  <c r="M121" i="34"/>
  <c r="M120" i="34"/>
  <c r="L120" i="34"/>
  <c r="L181" i="34"/>
  <c r="M181" i="34"/>
  <c r="L125" i="34"/>
  <c r="M125" i="34"/>
  <c r="M118" i="34"/>
  <c r="L118" i="34"/>
  <c r="M146" i="34"/>
  <c r="L146" i="34"/>
  <c r="L103" i="34"/>
  <c r="M103" i="34"/>
  <c r="M112" i="34"/>
  <c r="L112" i="34"/>
  <c r="L183" i="34"/>
  <c r="M183" i="34"/>
  <c r="L176" i="34"/>
  <c r="M176" i="34"/>
  <c r="M135" i="34"/>
  <c r="L135" i="34"/>
  <c r="L110" i="34"/>
  <c r="M110" i="34"/>
  <c r="M124" i="34"/>
  <c r="L124" i="34"/>
  <c r="L169" i="34"/>
  <c r="M169" i="34"/>
  <c r="M156" i="34"/>
  <c r="L156" i="34"/>
  <c r="M109" i="34"/>
  <c r="L109" i="34"/>
  <c r="L177" i="34"/>
  <c r="M177" i="34"/>
  <c r="L129" i="34"/>
  <c r="M129" i="34"/>
  <c r="M119" i="34"/>
  <c r="L119" i="34"/>
  <c r="L161" i="34"/>
  <c r="M161" i="34"/>
  <c r="M185" i="34"/>
  <c r="L185" i="34"/>
  <c r="M184" i="34"/>
  <c r="L184" i="34"/>
  <c r="M116" i="34"/>
  <c r="L116" i="34"/>
  <c r="M131" i="34"/>
  <c r="L131" i="34"/>
  <c r="L133" i="34"/>
  <c r="M133" i="34"/>
  <c r="M145" i="34"/>
  <c r="L145" i="34"/>
  <c r="L114" i="34"/>
  <c r="M114" i="34"/>
  <c r="L134" i="34"/>
  <c r="M134" i="34"/>
  <c r="M138" i="34"/>
  <c r="L138" i="34"/>
  <c r="M179" i="34"/>
  <c r="L179" i="34"/>
  <c r="M148" i="34"/>
  <c r="L148" i="34"/>
  <c r="F202" i="14" l="1"/>
  <c r="P206" i="14" s="1"/>
  <c r="F234" i="14"/>
  <c r="P238" i="14" s="1"/>
  <c r="F362" i="14"/>
  <c r="P366" i="14" s="1"/>
  <c r="F138" i="14"/>
  <c r="P142" i="14" s="1"/>
  <c r="E170" i="14"/>
  <c r="E74" i="14"/>
  <c r="F106" i="14"/>
  <c r="P110" i="14" s="1"/>
  <c r="F506" i="14"/>
  <c r="E330" i="14"/>
  <c r="E26" i="14"/>
  <c r="F58" i="14"/>
  <c r="P62" i="14" s="1"/>
  <c r="E10" i="14"/>
  <c r="F394" i="14"/>
  <c r="P398" i="14" s="1"/>
  <c r="F282" i="14"/>
  <c r="F442" i="14"/>
  <c r="S92" i="13" l="1"/>
  <c r="V92" i="13"/>
  <c r="S60" i="13"/>
  <c r="V28" i="13"/>
  <c r="O14" i="14"/>
  <c r="G82" i="8"/>
  <c r="K75" i="2"/>
  <c r="L75" i="2"/>
  <c r="H83" i="31"/>
  <c r="L43" i="2"/>
  <c r="G50" i="8"/>
  <c r="H51" i="31"/>
  <c r="K43" i="2"/>
  <c r="H19" i="31"/>
  <c r="L11" i="2"/>
  <c r="K11" i="2"/>
  <c r="G18" i="8"/>
  <c r="L74" i="2"/>
  <c r="H82" i="31"/>
  <c r="G81" i="8"/>
  <c r="K74" i="2"/>
  <c r="K42" i="2"/>
  <c r="G49" i="8"/>
  <c r="H50" i="31"/>
  <c r="L42" i="2"/>
  <c r="H88" i="31"/>
  <c r="G87" i="8"/>
  <c r="L80" i="2"/>
  <c r="K80" i="2"/>
  <c r="H56" i="31"/>
  <c r="K48" i="2"/>
  <c r="L48" i="2"/>
  <c r="G55" i="8"/>
  <c r="H24" i="31"/>
  <c r="L16" i="2"/>
  <c r="K16" i="2"/>
  <c r="G23" i="8"/>
  <c r="G70" i="8"/>
  <c r="L63" i="2"/>
  <c r="H71" i="31"/>
  <c r="K63" i="2"/>
  <c r="G38" i="8"/>
  <c r="H39" i="31"/>
  <c r="K31" i="2"/>
  <c r="L31" i="2"/>
  <c r="H94" i="31"/>
  <c r="G93" i="8"/>
  <c r="L86" i="2"/>
  <c r="K86" i="2"/>
  <c r="G61" i="8"/>
  <c r="H62" i="31"/>
  <c r="L54" i="2"/>
  <c r="K54" i="2"/>
  <c r="G29" i="8"/>
  <c r="H30" i="31"/>
  <c r="K22" i="2"/>
  <c r="L22" i="2"/>
  <c r="G84" i="8"/>
  <c r="K77" i="2"/>
  <c r="L77" i="2"/>
  <c r="H85" i="31"/>
  <c r="G52" i="8"/>
  <c r="L45" i="2"/>
  <c r="K45" i="2"/>
  <c r="H53" i="31"/>
  <c r="U13" i="13"/>
  <c r="G88" i="8"/>
  <c r="H89" i="31"/>
  <c r="K81" i="2"/>
  <c r="L81" i="2"/>
  <c r="H65" i="31"/>
  <c r="L57" i="2"/>
  <c r="K57" i="2"/>
  <c r="G64" i="8"/>
  <c r="G91" i="8"/>
  <c r="L84" i="2"/>
  <c r="K84" i="2"/>
  <c r="H92" i="31"/>
  <c r="L52" i="2"/>
  <c r="G59" i="8"/>
  <c r="H60" i="31"/>
  <c r="K52" i="2"/>
  <c r="G27" i="8"/>
  <c r="H28" i="31"/>
  <c r="L20" i="2"/>
  <c r="K20" i="2"/>
  <c r="U75" i="13"/>
  <c r="S43" i="13"/>
  <c r="T11" i="13"/>
  <c r="H85" i="8"/>
  <c r="H86" i="32"/>
  <c r="H69" i="8"/>
  <c r="H70" i="32"/>
  <c r="H54" i="32"/>
  <c r="H53" i="8"/>
  <c r="H37" i="8"/>
  <c r="H38" i="32"/>
  <c r="H22" i="32"/>
  <c r="H21" i="8"/>
  <c r="S74" i="13"/>
  <c r="U42" i="13"/>
  <c r="H100" i="8"/>
  <c r="H101" i="32"/>
  <c r="H84" i="8"/>
  <c r="H85" i="32"/>
  <c r="H68" i="8"/>
  <c r="H69" i="32"/>
  <c r="H53" i="32"/>
  <c r="H52" i="8"/>
  <c r="H36" i="8"/>
  <c r="H37" i="32"/>
  <c r="H20" i="8"/>
  <c r="H21" i="32"/>
  <c r="S80" i="13"/>
  <c r="S48" i="13"/>
  <c r="S16" i="13"/>
  <c r="U63" i="13"/>
  <c r="V31" i="13"/>
  <c r="H95" i="8"/>
  <c r="H96" i="32"/>
  <c r="H80" i="32"/>
  <c r="H79" i="8"/>
  <c r="H63" i="8"/>
  <c r="H64" i="32"/>
  <c r="H48" i="32"/>
  <c r="H47" i="8"/>
  <c r="H31" i="8"/>
  <c r="H32" i="32"/>
  <c r="S86" i="13"/>
  <c r="V54" i="13"/>
  <c r="S22" i="13"/>
  <c r="V77" i="13"/>
  <c r="S45" i="13"/>
  <c r="L13" i="2"/>
  <c r="K13" i="2"/>
  <c r="G20" i="8"/>
  <c r="H21" i="31"/>
  <c r="H86" i="8"/>
  <c r="H87" i="32"/>
  <c r="H71" i="32"/>
  <c r="H70" i="8"/>
  <c r="H54" i="8"/>
  <c r="H55" i="32"/>
  <c r="H39" i="32"/>
  <c r="H38" i="8"/>
  <c r="H23" i="32"/>
  <c r="H22" i="8"/>
  <c r="S81" i="13"/>
  <c r="S57" i="13"/>
  <c r="V84" i="13"/>
  <c r="V52" i="13"/>
  <c r="U20" i="13"/>
  <c r="O30" i="14"/>
  <c r="G74" i="8"/>
  <c r="K67" i="2"/>
  <c r="L67" i="2"/>
  <c r="H75" i="31"/>
  <c r="H43" i="31"/>
  <c r="K35" i="2"/>
  <c r="L35" i="2"/>
  <c r="G42" i="8"/>
  <c r="G73" i="8"/>
  <c r="H74" i="31"/>
  <c r="L66" i="2"/>
  <c r="K66" i="2"/>
  <c r="K34" i="2"/>
  <c r="G41" i="8"/>
  <c r="H42" i="31"/>
  <c r="L34" i="2"/>
  <c r="G79" i="8"/>
  <c r="L72" i="2"/>
  <c r="K72" i="2"/>
  <c r="H80" i="31"/>
  <c r="G47" i="8"/>
  <c r="I47" i="8" s="1"/>
  <c r="L40" i="2"/>
  <c r="K40" i="2"/>
  <c r="H48" i="31"/>
  <c r="H95" i="31"/>
  <c r="K87" i="2"/>
  <c r="G94" i="8"/>
  <c r="L87" i="2"/>
  <c r="G62" i="8"/>
  <c r="K55" i="2"/>
  <c r="H63" i="31"/>
  <c r="L55" i="2"/>
  <c r="L23" i="2"/>
  <c r="G30" i="8"/>
  <c r="H31" i="31"/>
  <c r="K23" i="2"/>
  <c r="G85" i="8"/>
  <c r="H86" i="31"/>
  <c r="L78" i="2"/>
  <c r="K78" i="2"/>
  <c r="H54" i="31"/>
  <c r="G53" i="8"/>
  <c r="K46" i="2"/>
  <c r="L46" i="2"/>
  <c r="U14" i="13"/>
  <c r="G76" i="8"/>
  <c r="H77" i="31"/>
  <c r="L69" i="2"/>
  <c r="K69" i="2"/>
  <c r="G44" i="8"/>
  <c r="K37" i="2"/>
  <c r="L37" i="2"/>
  <c r="H45" i="31"/>
  <c r="H57" i="31"/>
  <c r="G56" i="8"/>
  <c r="K49" i="2"/>
  <c r="L49" i="2"/>
  <c r="G32" i="8"/>
  <c r="K25" i="2"/>
  <c r="L25" i="2"/>
  <c r="H33" i="31"/>
  <c r="H84" i="31"/>
  <c r="L76" i="2"/>
  <c r="G83" i="8"/>
  <c r="K76" i="2"/>
  <c r="H52" i="31"/>
  <c r="G51" i="8"/>
  <c r="L44" i="2"/>
  <c r="K44" i="2"/>
  <c r="S12" i="13"/>
  <c r="O318" i="14"/>
  <c r="M317" i="14"/>
  <c r="T67" i="13"/>
  <c r="V35" i="13"/>
  <c r="H98" i="32"/>
  <c r="H97" i="8"/>
  <c r="H81" i="8"/>
  <c r="H82" i="32"/>
  <c r="H66" i="32"/>
  <c r="H65" i="8"/>
  <c r="H49" i="8"/>
  <c r="H50" i="32"/>
  <c r="H34" i="32"/>
  <c r="H33" i="8"/>
  <c r="H18" i="32"/>
  <c r="H17" i="8"/>
  <c r="J182" i="2"/>
  <c r="J181" i="2"/>
  <c r="S66" i="13"/>
  <c r="S34" i="13"/>
  <c r="H96" i="8"/>
  <c r="H97" i="32"/>
  <c r="H81" i="32"/>
  <c r="H80" i="8"/>
  <c r="H64" i="8"/>
  <c r="H65" i="32"/>
  <c r="H49" i="32"/>
  <c r="H48" i="8"/>
  <c r="H33" i="32"/>
  <c r="H32" i="8"/>
  <c r="S72" i="13"/>
  <c r="S40" i="13"/>
  <c r="S87" i="13"/>
  <c r="U55" i="13"/>
  <c r="S23" i="13"/>
  <c r="H92" i="32"/>
  <c r="H91" i="8"/>
  <c r="H76" i="32"/>
  <c r="H75" i="8"/>
  <c r="H60" i="32"/>
  <c r="H59" i="8"/>
  <c r="H44" i="32"/>
  <c r="H43" i="8"/>
  <c r="H27" i="8"/>
  <c r="H28" i="32"/>
  <c r="V78" i="13"/>
  <c r="V46" i="13"/>
  <c r="K14" i="2"/>
  <c r="L14" i="2"/>
  <c r="G21" i="8"/>
  <c r="H22" i="31"/>
  <c r="S69" i="13"/>
  <c r="V37" i="13"/>
  <c r="H99" i="32"/>
  <c r="H98" i="8"/>
  <c r="H82" i="8"/>
  <c r="H83" i="32"/>
  <c r="H67" i="32"/>
  <c r="H66" i="8"/>
  <c r="H51" i="32"/>
  <c r="H50" i="8"/>
  <c r="H35" i="32"/>
  <c r="H34" i="8"/>
  <c r="H19" i="32"/>
  <c r="H18" i="8"/>
  <c r="V49" i="13"/>
  <c r="V25" i="13"/>
  <c r="U76" i="13"/>
  <c r="T44" i="13"/>
  <c r="K12" i="2"/>
  <c r="L12" i="2"/>
  <c r="H20" i="31"/>
  <c r="G19" i="8"/>
  <c r="P510" i="14"/>
  <c r="M509" i="14"/>
  <c r="H99" i="31"/>
  <c r="G98" i="8"/>
  <c r="L91" i="2"/>
  <c r="K91" i="2"/>
  <c r="G66" i="8"/>
  <c r="L59" i="2"/>
  <c r="K59" i="2"/>
  <c r="H67" i="31"/>
  <c r="G34" i="8"/>
  <c r="L27" i="2"/>
  <c r="K27" i="2"/>
  <c r="H35" i="31"/>
  <c r="H98" i="31"/>
  <c r="G97" i="8"/>
  <c r="L90" i="2"/>
  <c r="K90" i="2"/>
  <c r="K58" i="2"/>
  <c r="G65" i="8"/>
  <c r="H66" i="31"/>
  <c r="L58" i="2"/>
  <c r="L26" i="2"/>
  <c r="H34" i="31"/>
  <c r="G33" i="8"/>
  <c r="K26" i="2"/>
  <c r="H182" i="2"/>
  <c r="H181" i="2"/>
  <c r="K10" i="2"/>
  <c r="G17" i="8"/>
  <c r="H18" i="31"/>
  <c r="L10" i="2"/>
  <c r="G71" i="8"/>
  <c r="L64" i="2"/>
  <c r="K64" i="2"/>
  <c r="H72" i="31"/>
  <c r="H40" i="31"/>
  <c r="K32" i="2"/>
  <c r="L32" i="2"/>
  <c r="G39" i="8"/>
  <c r="G86" i="8"/>
  <c r="H87" i="31"/>
  <c r="K79" i="2"/>
  <c r="L79" i="2"/>
  <c r="H55" i="31"/>
  <c r="L47" i="2"/>
  <c r="K47" i="2"/>
  <c r="G54" i="8"/>
  <c r="H23" i="31"/>
  <c r="L15" i="2"/>
  <c r="K15" i="2"/>
  <c r="G22" i="8"/>
  <c r="I22" i="8" s="1"/>
  <c r="L70" i="2"/>
  <c r="H78" i="31"/>
  <c r="G77" i="8"/>
  <c r="K70" i="2"/>
  <c r="G45" i="8"/>
  <c r="H46" i="31"/>
  <c r="L38" i="2"/>
  <c r="K38" i="2"/>
  <c r="H101" i="31"/>
  <c r="G100" i="8"/>
  <c r="I100" i="8" s="1"/>
  <c r="K93" i="2"/>
  <c r="L93" i="2"/>
  <c r="G68" i="8"/>
  <c r="H69" i="31"/>
  <c r="K61" i="2"/>
  <c r="L61" i="2"/>
  <c r="G36" i="8"/>
  <c r="H37" i="31"/>
  <c r="K29" i="2"/>
  <c r="L29" i="2"/>
  <c r="K73" i="2"/>
  <c r="L73" i="2"/>
  <c r="H81" i="31"/>
  <c r="G80" i="8"/>
  <c r="K41" i="2"/>
  <c r="H49" i="31"/>
  <c r="G48" i="8"/>
  <c r="L41" i="2"/>
  <c r="G24" i="8"/>
  <c r="H25" i="31"/>
  <c r="K17" i="2"/>
  <c r="L17" i="2"/>
  <c r="H76" i="31"/>
  <c r="G75" i="8"/>
  <c r="L68" i="2"/>
  <c r="K68" i="2"/>
  <c r="H44" i="31"/>
  <c r="L36" i="2"/>
  <c r="G43" i="8"/>
  <c r="K36" i="2"/>
  <c r="M445" i="14"/>
  <c r="P446" i="14"/>
  <c r="S91" i="13"/>
  <c r="S59" i="13"/>
  <c r="S27" i="13"/>
  <c r="H93" i="8"/>
  <c r="H94" i="32"/>
  <c r="H78" i="32"/>
  <c r="H77" i="8"/>
  <c r="H61" i="8"/>
  <c r="H62" i="32"/>
  <c r="H46" i="32"/>
  <c r="H45" i="8"/>
  <c r="H29" i="8"/>
  <c r="H30" i="32"/>
  <c r="S90" i="13"/>
  <c r="S58" i="13"/>
  <c r="V26" i="13"/>
  <c r="H92" i="8"/>
  <c r="H93" i="32"/>
  <c r="H76" i="8"/>
  <c r="H77" i="32"/>
  <c r="H60" i="8"/>
  <c r="H61" i="32"/>
  <c r="H45" i="32"/>
  <c r="H44" i="8"/>
  <c r="H29" i="32"/>
  <c r="H28" i="8"/>
  <c r="S10" i="13"/>
  <c r="T64" i="13"/>
  <c r="V32" i="13"/>
  <c r="S79" i="13"/>
  <c r="U47" i="13"/>
  <c r="T15" i="13"/>
  <c r="H88" i="32"/>
  <c r="H87" i="8"/>
  <c r="H72" i="32"/>
  <c r="H71" i="8"/>
  <c r="H55" i="8"/>
  <c r="H56" i="32"/>
  <c r="H40" i="32"/>
  <c r="H39" i="8"/>
  <c r="H24" i="32"/>
  <c r="H23" i="8"/>
  <c r="S70" i="13"/>
  <c r="S38" i="13"/>
  <c r="S93" i="13"/>
  <c r="U61" i="13"/>
  <c r="S29" i="13"/>
  <c r="H94" i="8"/>
  <c r="H95" i="32"/>
  <c r="H78" i="8"/>
  <c r="H79" i="32"/>
  <c r="H62" i="8"/>
  <c r="H63" i="32"/>
  <c r="H47" i="32"/>
  <c r="H46" i="8"/>
  <c r="H31" i="32"/>
  <c r="H30" i="8"/>
  <c r="S73" i="13"/>
  <c r="S41" i="13"/>
  <c r="S17" i="13"/>
  <c r="U68" i="13"/>
  <c r="S36" i="13"/>
  <c r="M285" i="14"/>
  <c r="P286" i="14"/>
  <c r="M77" i="14"/>
  <c r="O78" i="14"/>
  <c r="H91" i="31"/>
  <c r="L83" i="2"/>
  <c r="K83" i="2"/>
  <c r="G90" i="8"/>
  <c r="G58" i="8"/>
  <c r="H59" i="31"/>
  <c r="L51" i="2"/>
  <c r="K51" i="2"/>
  <c r="K19" i="2"/>
  <c r="H27" i="31"/>
  <c r="L19" i="2"/>
  <c r="G26" i="8"/>
  <c r="F522" i="14"/>
  <c r="F458" i="14"/>
  <c r="D10" i="14"/>
  <c r="N14" i="14" s="1"/>
  <c r="E58" i="14"/>
  <c r="F298" i="14"/>
  <c r="E362" i="14"/>
  <c r="E106" i="14"/>
  <c r="E90" i="14"/>
  <c r="F410" i="14"/>
  <c r="P414" i="14" s="1"/>
  <c r="F250" i="14"/>
  <c r="P254" i="14" s="1"/>
  <c r="E346" i="14"/>
  <c r="E186" i="14"/>
  <c r="E202" i="14"/>
  <c r="F154" i="14"/>
  <c r="P158" i="14" s="1"/>
  <c r="E42" i="14"/>
  <c r="L82" i="2"/>
  <c r="H90" i="31"/>
  <c r="G89" i="8"/>
  <c r="K82" i="2"/>
  <c r="K50" i="2"/>
  <c r="H58" i="31"/>
  <c r="G57" i="8"/>
  <c r="L50" i="2"/>
  <c r="L18" i="2"/>
  <c r="G25" i="8"/>
  <c r="H26" i="31"/>
  <c r="K18" i="2"/>
  <c r="H96" i="31"/>
  <c r="K88" i="2"/>
  <c r="G95" i="8"/>
  <c r="L88" i="2"/>
  <c r="H64" i="31"/>
  <c r="K56" i="2"/>
  <c r="L56" i="2"/>
  <c r="G63" i="8"/>
  <c r="H32" i="31"/>
  <c r="K24" i="2"/>
  <c r="L24" i="2"/>
  <c r="G31" i="8"/>
  <c r="K71" i="2"/>
  <c r="H79" i="31"/>
  <c r="G78" i="8"/>
  <c r="L71" i="2"/>
  <c r="H47" i="31"/>
  <c r="K39" i="2"/>
  <c r="L39" i="2"/>
  <c r="G46" i="8"/>
  <c r="H70" i="31"/>
  <c r="G69" i="8"/>
  <c r="L62" i="2"/>
  <c r="K62" i="2"/>
  <c r="H38" i="31"/>
  <c r="G37" i="8"/>
  <c r="L30" i="2"/>
  <c r="K30" i="2"/>
  <c r="G92" i="8"/>
  <c r="H93" i="31"/>
  <c r="L85" i="2"/>
  <c r="K85" i="2"/>
  <c r="K53" i="2"/>
  <c r="H61" i="31"/>
  <c r="G60" i="8"/>
  <c r="L53" i="2"/>
  <c r="H29" i="31"/>
  <c r="K21" i="2"/>
  <c r="G28" i="8"/>
  <c r="L21" i="2"/>
  <c r="L65" i="2"/>
  <c r="K65" i="2"/>
  <c r="H73" i="31"/>
  <c r="G72" i="8"/>
  <c r="H97" i="31"/>
  <c r="L89" i="2"/>
  <c r="K89" i="2"/>
  <c r="G96" i="8"/>
  <c r="K33" i="2"/>
  <c r="L33" i="2"/>
  <c r="G40" i="8"/>
  <c r="H41" i="31"/>
  <c r="H100" i="31"/>
  <c r="G99" i="8"/>
  <c r="L92" i="2"/>
  <c r="K92" i="2"/>
  <c r="L60" i="2"/>
  <c r="H68" i="31"/>
  <c r="G67" i="8"/>
  <c r="K60" i="2"/>
  <c r="K28" i="2"/>
  <c r="H36" i="31"/>
  <c r="G35" i="8"/>
  <c r="L28" i="2"/>
  <c r="O174" i="14"/>
  <c r="M173" i="14"/>
  <c r="U83" i="13"/>
  <c r="V51" i="13"/>
  <c r="T19" i="13"/>
  <c r="H89" i="8"/>
  <c r="H90" i="32"/>
  <c r="H74" i="32"/>
  <c r="H73" i="8"/>
  <c r="H58" i="32"/>
  <c r="H57" i="8"/>
  <c r="H42" i="32"/>
  <c r="H41" i="8"/>
  <c r="H25" i="8"/>
  <c r="H26" i="32"/>
  <c r="S82" i="13"/>
  <c r="U50" i="13"/>
  <c r="S18" i="13"/>
  <c r="H89" i="32"/>
  <c r="H88" i="8"/>
  <c r="H72" i="8"/>
  <c r="H73" i="32"/>
  <c r="H56" i="8"/>
  <c r="H57" i="32"/>
  <c r="H40" i="8"/>
  <c r="H41" i="32"/>
  <c r="H25" i="32"/>
  <c r="H24" i="8"/>
  <c r="V88" i="13"/>
  <c r="T56" i="13"/>
  <c r="V24" i="13"/>
  <c r="S71" i="13"/>
  <c r="S39" i="13"/>
  <c r="H99" i="8"/>
  <c r="H100" i="32"/>
  <c r="H83" i="8"/>
  <c r="H84" i="32"/>
  <c r="H68" i="32"/>
  <c r="H67" i="8"/>
  <c r="H52" i="32"/>
  <c r="H51" i="8"/>
  <c r="H36" i="32"/>
  <c r="H35" i="8"/>
  <c r="H19" i="8"/>
  <c r="H20" i="32"/>
  <c r="S62" i="13"/>
  <c r="U30" i="13"/>
  <c r="T85" i="13"/>
  <c r="U53" i="13"/>
  <c r="S21" i="13"/>
  <c r="H91" i="32"/>
  <c r="H90" i="8"/>
  <c r="H75" i="32"/>
  <c r="H74" i="8"/>
  <c r="H59" i="32"/>
  <c r="H58" i="8"/>
  <c r="H43" i="32"/>
  <c r="H42" i="8"/>
  <c r="H27" i="32"/>
  <c r="H26" i="8"/>
  <c r="U65" i="13"/>
  <c r="V89" i="13"/>
  <c r="V33" i="13"/>
  <c r="I75" i="8" l="1"/>
  <c r="I63" i="8"/>
  <c r="I85" i="8"/>
  <c r="J85" i="8" s="1"/>
  <c r="K85" i="8" s="1"/>
  <c r="I68" i="8"/>
  <c r="L68" i="8" s="1"/>
  <c r="I86" i="8"/>
  <c r="M86" i="8" s="1"/>
  <c r="I48" i="8"/>
  <c r="J48" i="8" s="1"/>
  <c r="K48" i="8" s="1"/>
  <c r="I37" i="8"/>
  <c r="L37" i="8" s="1"/>
  <c r="I92" i="8"/>
  <c r="L92" i="8" s="1"/>
  <c r="I80" i="8"/>
  <c r="J80" i="8" s="1"/>
  <c r="K80" i="8" s="1"/>
  <c r="I31" i="8"/>
  <c r="J31" i="8" s="1"/>
  <c r="K31" i="8" s="1"/>
  <c r="I95" i="8"/>
  <c r="L95" i="8" s="1"/>
  <c r="U60" i="13"/>
  <c r="I36" i="8"/>
  <c r="J36" i="8" s="1"/>
  <c r="K36" i="8" s="1"/>
  <c r="I65" i="8"/>
  <c r="L65" i="8" s="1"/>
  <c r="I46" i="8"/>
  <c r="J46" i="8" s="1"/>
  <c r="K46" i="8" s="1"/>
  <c r="T27" i="13"/>
  <c r="I54" i="8"/>
  <c r="M54" i="8" s="1"/>
  <c r="I28" i="8"/>
  <c r="M28" i="8" s="1"/>
  <c r="I78" i="8"/>
  <c r="M78" i="8" s="1"/>
  <c r="I96" i="8"/>
  <c r="L96" i="8" s="1"/>
  <c r="I69" i="8"/>
  <c r="M69" i="8" s="1"/>
  <c r="I60" i="8"/>
  <c r="M60" i="8" s="1"/>
  <c r="I17" i="8"/>
  <c r="M17" i="8" s="1"/>
  <c r="I97" i="8"/>
  <c r="M97" i="8" s="1"/>
  <c r="U58" i="13"/>
  <c r="S78" i="13"/>
  <c r="U69" i="13"/>
  <c r="V73" i="13"/>
  <c r="V90" i="13"/>
  <c r="S55" i="13"/>
  <c r="V22" i="13"/>
  <c r="U80" i="13"/>
  <c r="S19" i="13"/>
  <c r="K15" i="35" s="1"/>
  <c r="S85" i="13"/>
  <c r="S24" i="13"/>
  <c r="T82" i="13"/>
  <c r="S33" i="13"/>
  <c r="S88" i="13"/>
  <c r="I66" i="8"/>
  <c r="J66" i="8" s="1"/>
  <c r="K66" i="8" s="1"/>
  <c r="S52" i="13"/>
  <c r="S28" i="13"/>
  <c r="S30" i="13"/>
  <c r="V45" i="13"/>
  <c r="U18" i="13"/>
  <c r="I43" i="8"/>
  <c r="J43" i="8" s="1"/>
  <c r="K43" i="8" s="1"/>
  <c r="S76" i="13"/>
  <c r="T66" i="13"/>
  <c r="V40" i="13"/>
  <c r="S51" i="13"/>
  <c r="U59" i="13"/>
  <c r="U70" i="13"/>
  <c r="I33" i="8"/>
  <c r="L33" i="8" s="1"/>
  <c r="S20" i="13"/>
  <c r="S61" i="13"/>
  <c r="K57" i="35" s="1"/>
  <c r="V23" i="13"/>
  <c r="I20" i="8"/>
  <c r="J20" i="8" s="1"/>
  <c r="K20" i="8" s="1"/>
  <c r="S84" i="13"/>
  <c r="K80" i="35" s="1"/>
  <c r="S54" i="13"/>
  <c r="K50" i="35" s="1"/>
  <c r="M51" i="37" s="1"/>
  <c r="U71" i="13"/>
  <c r="S13" i="13"/>
  <c r="K9" i="35" s="1"/>
  <c r="M92" i="37" s="1"/>
  <c r="U62" i="13"/>
  <c r="S83" i="13"/>
  <c r="K79" i="35" s="1"/>
  <c r="S31" i="13"/>
  <c r="K27" i="35" s="1"/>
  <c r="I72" i="8"/>
  <c r="J72" i="8" s="1"/>
  <c r="K72" i="8" s="1"/>
  <c r="T10" i="13"/>
  <c r="S44" i="13"/>
  <c r="K40" i="35" s="1"/>
  <c r="I21" i="8"/>
  <c r="M21" i="8" s="1"/>
  <c r="V87" i="13"/>
  <c r="V34" i="13"/>
  <c r="V93" i="13"/>
  <c r="S15" i="13"/>
  <c r="S56" i="13"/>
  <c r="K52" i="35" s="1"/>
  <c r="S50" i="13"/>
  <c r="V41" i="13"/>
  <c r="U29" i="13"/>
  <c r="T38" i="13"/>
  <c r="S47" i="13"/>
  <c r="S37" i="13"/>
  <c r="K33" i="35" s="1"/>
  <c r="S46" i="13"/>
  <c r="S67" i="13"/>
  <c r="K63" i="35" s="1"/>
  <c r="U91" i="13"/>
  <c r="S25" i="13"/>
  <c r="V72" i="13"/>
  <c r="J183" i="2"/>
  <c r="L7" i="3" s="1"/>
  <c r="J142" i="37"/>
  <c r="K35" i="35"/>
  <c r="M124" i="37" s="1"/>
  <c r="K75" i="35"/>
  <c r="J7" i="37"/>
  <c r="K87" i="35"/>
  <c r="K68" i="35"/>
  <c r="K77" i="35"/>
  <c r="K66" i="35"/>
  <c r="K65" i="35"/>
  <c r="M131" i="37" s="1"/>
  <c r="J71" i="37"/>
  <c r="K17" i="35"/>
  <c r="K32" i="35"/>
  <c r="J170" i="37"/>
  <c r="K8" i="35"/>
  <c r="K58" i="35"/>
  <c r="J132" i="37"/>
  <c r="K39" i="35"/>
  <c r="K83" i="35"/>
  <c r="M121" i="37" s="1"/>
  <c r="J84" i="37"/>
  <c r="K30" i="35"/>
  <c r="M88" i="37" s="1"/>
  <c r="J49" i="37"/>
  <c r="K18" i="35"/>
  <c r="M146" i="37" s="1"/>
  <c r="J82" i="37"/>
  <c r="K14" i="35"/>
  <c r="J8" i="37"/>
  <c r="K13" i="35"/>
  <c r="M9" i="37" s="1"/>
  <c r="J103" i="37"/>
  <c r="K89" i="35"/>
  <c r="M132" i="37" s="1"/>
  <c r="K12" i="35"/>
  <c r="K36" i="35"/>
  <c r="M90" i="37" s="1"/>
  <c r="K62" i="35"/>
  <c r="K44" i="35"/>
  <c r="K34" i="35"/>
  <c r="K53" i="35"/>
  <c r="K82" i="35"/>
  <c r="J6" i="37"/>
  <c r="K70" i="35"/>
  <c r="S65" i="13"/>
  <c r="S53" i="13"/>
  <c r="I49" i="34"/>
  <c r="J52" i="32"/>
  <c r="I49" i="33"/>
  <c r="J49" i="33" s="1"/>
  <c r="I52" i="32"/>
  <c r="V39" i="13"/>
  <c r="I38" i="34"/>
  <c r="J41" i="32"/>
  <c r="I38" i="33"/>
  <c r="J38" i="33" s="1"/>
  <c r="I41" i="32"/>
  <c r="I71" i="34"/>
  <c r="I74" i="32"/>
  <c r="I71" i="33"/>
  <c r="J74" i="32"/>
  <c r="I33" i="1"/>
  <c r="J33" i="1" s="1"/>
  <c r="H33" i="34"/>
  <c r="I36" i="31"/>
  <c r="J36" i="31"/>
  <c r="I99" i="8"/>
  <c r="J93" i="31"/>
  <c r="I93" i="31"/>
  <c r="I90" i="1"/>
  <c r="J90" i="1" s="1"/>
  <c r="H90" i="34"/>
  <c r="I76" i="1"/>
  <c r="J76" i="1" s="1"/>
  <c r="H76" i="34"/>
  <c r="I79" i="31"/>
  <c r="J79" i="31"/>
  <c r="I25" i="8"/>
  <c r="I87" i="1"/>
  <c r="J87" i="1" s="1"/>
  <c r="H87" i="34"/>
  <c r="I90" i="31"/>
  <c r="J90" i="31"/>
  <c r="M525" i="14"/>
  <c r="P526" i="14"/>
  <c r="I58" i="8"/>
  <c r="U17" i="13"/>
  <c r="I92" i="34"/>
  <c r="I95" i="32"/>
  <c r="I92" i="33"/>
  <c r="J92" i="33" s="1"/>
  <c r="J95" i="32"/>
  <c r="I69" i="33"/>
  <c r="J69" i="33" s="1"/>
  <c r="J72" i="32"/>
  <c r="I69" i="34"/>
  <c r="I72" i="32"/>
  <c r="S64" i="13"/>
  <c r="I42" i="34"/>
  <c r="I45" i="32"/>
  <c r="I42" i="33"/>
  <c r="J42" i="33" s="1"/>
  <c r="J45" i="32"/>
  <c r="S26" i="13"/>
  <c r="I27" i="34"/>
  <c r="I30" i="32"/>
  <c r="I27" i="33"/>
  <c r="J27" i="33" s="1"/>
  <c r="J30" i="32"/>
  <c r="I91" i="34"/>
  <c r="I94" i="32"/>
  <c r="I91" i="33"/>
  <c r="J91" i="33" s="1"/>
  <c r="J94" i="32"/>
  <c r="I41" i="1"/>
  <c r="J41" i="1" s="1"/>
  <c r="H41" i="34"/>
  <c r="I44" i="31"/>
  <c r="J44" i="31"/>
  <c r="I24" i="8"/>
  <c r="I45" i="8"/>
  <c r="I20" i="1"/>
  <c r="J20" i="1" s="1"/>
  <c r="H20" i="34"/>
  <c r="I23" i="31"/>
  <c r="J23" i="31"/>
  <c r="J86" i="8"/>
  <c r="K86" i="8" s="1"/>
  <c r="L86" i="8"/>
  <c r="I71" i="8"/>
  <c r="I64" i="34"/>
  <c r="I67" i="32"/>
  <c r="I64" i="33"/>
  <c r="J64" i="33" s="1"/>
  <c r="J67" i="32"/>
  <c r="I41" i="34"/>
  <c r="I44" i="32"/>
  <c r="J44" i="32"/>
  <c r="I41" i="33"/>
  <c r="J41" i="33" s="1"/>
  <c r="K19" i="35"/>
  <c r="M86" i="37" s="1"/>
  <c r="I79" i="34"/>
  <c r="J82" i="32"/>
  <c r="I82" i="32"/>
  <c r="I79" i="33"/>
  <c r="J79" i="33" s="1"/>
  <c r="S14" i="13"/>
  <c r="I86" i="31"/>
  <c r="J86" i="31"/>
  <c r="I83" i="1"/>
  <c r="J83" i="1" s="1"/>
  <c r="H83" i="34"/>
  <c r="I41" i="8"/>
  <c r="I20" i="34"/>
  <c r="J23" i="32"/>
  <c r="I20" i="33"/>
  <c r="J20" i="33" s="1"/>
  <c r="I23" i="32"/>
  <c r="S77" i="13"/>
  <c r="I61" i="34"/>
  <c r="J64" i="32"/>
  <c r="I61" i="33"/>
  <c r="J61" i="33" s="1"/>
  <c r="I64" i="32"/>
  <c r="U48" i="13"/>
  <c r="I19" i="34"/>
  <c r="J22" i="32"/>
  <c r="I19" i="33"/>
  <c r="J19" i="33" s="1"/>
  <c r="I22" i="32"/>
  <c r="S75" i="13"/>
  <c r="I59" i="8"/>
  <c r="I84" i="8"/>
  <c r="I61" i="8"/>
  <c r="I38" i="8"/>
  <c r="I21" i="1"/>
  <c r="J21" i="1" s="1"/>
  <c r="H21" i="34"/>
  <c r="J24" i="31"/>
  <c r="I24" i="31"/>
  <c r="I88" i="31"/>
  <c r="J88" i="31"/>
  <c r="I85" i="1"/>
  <c r="J85" i="1" s="1"/>
  <c r="H85" i="34"/>
  <c r="K24" i="35"/>
  <c r="I33" i="34"/>
  <c r="I36" i="32"/>
  <c r="J36" i="32"/>
  <c r="I33" i="33"/>
  <c r="J33" i="33" s="1"/>
  <c r="I23" i="34"/>
  <c r="J26" i="32"/>
  <c r="I26" i="32"/>
  <c r="I23" i="33"/>
  <c r="J23" i="33" s="1"/>
  <c r="I87" i="34"/>
  <c r="J90" i="32"/>
  <c r="I90" i="32"/>
  <c r="I87" i="33"/>
  <c r="J87" i="33" s="1"/>
  <c r="H97" i="34"/>
  <c r="I97" i="1"/>
  <c r="J97" i="1" s="1"/>
  <c r="J100" i="31"/>
  <c r="I100" i="31"/>
  <c r="H94" i="34"/>
  <c r="I94" i="1"/>
  <c r="J94" i="1" s="1"/>
  <c r="J97" i="31"/>
  <c r="I97" i="31"/>
  <c r="I26" i="1"/>
  <c r="J26" i="1" s="1"/>
  <c r="H26" i="34"/>
  <c r="J29" i="31"/>
  <c r="I29" i="31"/>
  <c r="J70" i="31"/>
  <c r="I70" i="31"/>
  <c r="I67" i="1"/>
  <c r="J67" i="1" s="1"/>
  <c r="H67" i="34"/>
  <c r="I64" i="31"/>
  <c r="J64" i="31"/>
  <c r="I61" i="1"/>
  <c r="J61" i="1" s="1"/>
  <c r="H61" i="34"/>
  <c r="M93" i="14"/>
  <c r="O94" i="14"/>
  <c r="I26" i="8"/>
  <c r="I90" i="8"/>
  <c r="V36" i="13"/>
  <c r="I28" i="34"/>
  <c r="I31" i="32"/>
  <c r="I28" i="33"/>
  <c r="J28" i="33" s="1"/>
  <c r="J31" i="32"/>
  <c r="V79" i="13"/>
  <c r="I58" i="34"/>
  <c r="I61" i="32"/>
  <c r="I58" i="33"/>
  <c r="J58" i="33" s="1"/>
  <c r="J61" i="32"/>
  <c r="I39" i="8"/>
  <c r="L181" i="2"/>
  <c r="I31" i="1"/>
  <c r="J31" i="1" s="1"/>
  <c r="H31" i="34"/>
  <c r="J34" i="31"/>
  <c r="I34" i="31"/>
  <c r="I19" i="8"/>
  <c r="I80" i="34"/>
  <c r="J83" i="32"/>
  <c r="I80" i="33"/>
  <c r="J80" i="33" s="1"/>
  <c r="I83" i="32"/>
  <c r="J49" i="32"/>
  <c r="I49" i="32"/>
  <c r="I46" i="33"/>
  <c r="J46" i="33" s="1"/>
  <c r="I46" i="34"/>
  <c r="I15" i="34"/>
  <c r="I18" i="32"/>
  <c r="I15" i="33"/>
  <c r="J18" i="32"/>
  <c r="H191" i="32"/>
  <c r="I51" i="8"/>
  <c r="I62" i="8"/>
  <c r="M47" i="8"/>
  <c r="L47" i="8"/>
  <c r="J47" i="8"/>
  <c r="K47" i="8" s="1"/>
  <c r="I40" i="1"/>
  <c r="J40" i="1" s="1"/>
  <c r="H40" i="34"/>
  <c r="J43" i="31"/>
  <c r="I43" i="31"/>
  <c r="U57" i="13"/>
  <c r="J21" i="31"/>
  <c r="I21" i="31"/>
  <c r="I18" i="1"/>
  <c r="J18" i="1" s="1"/>
  <c r="H18" i="34"/>
  <c r="U86" i="13"/>
  <c r="S63" i="13"/>
  <c r="S42" i="13"/>
  <c r="I35" i="34"/>
  <c r="J38" i="32"/>
  <c r="I38" i="32"/>
  <c r="I35" i="33"/>
  <c r="J35" i="33" s="1"/>
  <c r="S11" i="13"/>
  <c r="I62" i="1"/>
  <c r="J62" i="1" s="1"/>
  <c r="H62" i="34"/>
  <c r="J65" i="31"/>
  <c r="I65" i="31"/>
  <c r="I50" i="1"/>
  <c r="J50" i="1" s="1"/>
  <c r="H50" i="34"/>
  <c r="I53" i="31"/>
  <c r="J53" i="31"/>
  <c r="I55" i="8"/>
  <c r="I18" i="8"/>
  <c r="J83" i="31"/>
  <c r="I80" i="1"/>
  <c r="J80" i="1" s="1"/>
  <c r="H80" i="34"/>
  <c r="I83" i="31"/>
  <c r="K47" i="35"/>
  <c r="M158" i="37" s="1"/>
  <c r="I54" i="33"/>
  <c r="J54" i="33" s="1"/>
  <c r="I57" i="32"/>
  <c r="I54" i="34"/>
  <c r="J57" i="32"/>
  <c r="D26" i="14"/>
  <c r="F538" i="14"/>
  <c r="E394" i="14"/>
  <c r="E218" i="14"/>
  <c r="D58" i="14"/>
  <c r="N62" i="14" s="1"/>
  <c r="F474" i="14"/>
  <c r="E250" i="14"/>
  <c r="E378" i="14"/>
  <c r="F314" i="14"/>
  <c r="E154" i="14"/>
  <c r="E234" i="14"/>
  <c r="D42" i="14"/>
  <c r="N46" i="14" s="1"/>
  <c r="E138" i="14"/>
  <c r="E122" i="14"/>
  <c r="E410" i="14"/>
  <c r="I38" i="1"/>
  <c r="J38" i="1" s="1"/>
  <c r="H38" i="34"/>
  <c r="I41" i="31"/>
  <c r="J41" i="31"/>
  <c r="O46" i="14"/>
  <c r="O110" i="14"/>
  <c r="M109" i="14"/>
  <c r="I21" i="33"/>
  <c r="J21" i="33" s="1"/>
  <c r="I21" i="34"/>
  <c r="I24" i="32"/>
  <c r="J24" i="32"/>
  <c r="I85" i="34"/>
  <c r="J88" i="32"/>
  <c r="I88" i="32"/>
  <c r="I85" i="33"/>
  <c r="J85" i="33" s="1"/>
  <c r="K54" i="35"/>
  <c r="M93" i="37" s="1"/>
  <c r="I77" i="8"/>
  <c r="I15" i="1"/>
  <c r="H15" i="34"/>
  <c r="I18" i="31"/>
  <c r="J18" i="31"/>
  <c r="H191" i="31"/>
  <c r="I95" i="1"/>
  <c r="J95" i="1" s="1"/>
  <c r="H95" i="34"/>
  <c r="I98" i="31"/>
  <c r="J98" i="31"/>
  <c r="I17" i="1"/>
  <c r="J17" i="1" s="1"/>
  <c r="J20" i="31"/>
  <c r="H17" i="34"/>
  <c r="I20" i="31"/>
  <c r="I16" i="33"/>
  <c r="I16" i="34"/>
  <c r="J19" i="32"/>
  <c r="I19" i="32"/>
  <c r="I57" i="34"/>
  <c r="J60" i="32"/>
  <c r="I57" i="33"/>
  <c r="J57" i="33" s="1"/>
  <c r="I60" i="32"/>
  <c r="J21" i="37"/>
  <c r="I62" i="33"/>
  <c r="J62" i="33" s="1"/>
  <c r="I62" i="34"/>
  <c r="I65" i="32"/>
  <c r="J65" i="32"/>
  <c r="I49" i="1"/>
  <c r="J49" i="1" s="1"/>
  <c r="H49" i="34"/>
  <c r="J52" i="31"/>
  <c r="I52" i="31"/>
  <c r="I32" i="8"/>
  <c r="I44" i="8"/>
  <c r="I77" i="1"/>
  <c r="J77" i="1" s="1"/>
  <c r="I80" i="31"/>
  <c r="H77" i="34"/>
  <c r="J80" i="31"/>
  <c r="I72" i="1"/>
  <c r="J72" i="1" s="1"/>
  <c r="H72" i="34"/>
  <c r="J75" i="31"/>
  <c r="I75" i="31"/>
  <c r="I36" i="34"/>
  <c r="I39" i="32"/>
  <c r="I36" i="33"/>
  <c r="J36" i="33" s="1"/>
  <c r="J39" i="32"/>
  <c r="I50" i="34"/>
  <c r="I53" i="32"/>
  <c r="J53" i="32"/>
  <c r="I50" i="33"/>
  <c r="J50" i="33" s="1"/>
  <c r="I89" i="1"/>
  <c r="J89" i="1" s="1"/>
  <c r="H89" i="34"/>
  <c r="J92" i="31"/>
  <c r="I92" i="31"/>
  <c r="I68" i="1"/>
  <c r="J68" i="1" s="1"/>
  <c r="H68" i="34"/>
  <c r="I71" i="31"/>
  <c r="J71" i="31"/>
  <c r="J50" i="31"/>
  <c r="I50" i="31"/>
  <c r="I47" i="1"/>
  <c r="J47" i="1" s="1"/>
  <c r="H47" i="34"/>
  <c r="K56" i="35"/>
  <c r="K67" i="35"/>
  <c r="K46" i="35"/>
  <c r="I67" i="8"/>
  <c r="I40" i="8"/>
  <c r="I70" i="1"/>
  <c r="J70" i="1" s="1"/>
  <c r="H70" i="34"/>
  <c r="J73" i="31"/>
  <c r="I73" i="31"/>
  <c r="I57" i="8"/>
  <c r="O366" i="14"/>
  <c r="M365" i="14"/>
  <c r="J27" i="31"/>
  <c r="I24" i="1"/>
  <c r="J24" i="1" s="1"/>
  <c r="H24" i="34"/>
  <c r="I27" i="31"/>
  <c r="J97" i="37"/>
  <c r="K37" i="35"/>
  <c r="M156" i="37" s="1"/>
  <c r="I44" i="34"/>
  <c r="J47" i="32"/>
  <c r="I47" i="32"/>
  <c r="I44" i="33"/>
  <c r="J44" i="33" s="1"/>
  <c r="K25" i="35"/>
  <c r="M134" i="37" s="1"/>
  <c r="K6" i="35"/>
  <c r="I74" i="34"/>
  <c r="J77" i="32"/>
  <c r="I77" i="32"/>
  <c r="I74" i="33"/>
  <c r="J74" i="33" s="1"/>
  <c r="I43" i="34"/>
  <c r="I46" i="32"/>
  <c r="I43" i="33"/>
  <c r="J43" i="33" s="1"/>
  <c r="J46" i="32"/>
  <c r="K23" i="35"/>
  <c r="J75" i="8"/>
  <c r="K75" i="8" s="1"/>
  <c r="M75" i="8"/>
  <c r="L75" i="8"/>
  <c r="I46" i="1"/>
  <c r="J46" i="1" s="1"/>
  <c r="H46" i="34"/>
  <c r="J49" i="31"/>
  <c r="I49" i="31"/>
  <c r="I34" i="1"/>
  <c r="J34" i="1" s="1"/>
  <c r="H34" i="34"/>
  <c r="I37" i="31"/>
  <c r="J37" i="31"/>
  <c r="L100" i="8"/>
  <c r="M100" i="8"/>
  <c r="J100" i="8"/>
  <c r="K100" i="8" s="1"/>
  <c r="H75" i="34"/>
  <c r="J78" i="31"/>
  <c r="I78" i="31"/>
  <c r="I75" i="1"/>
  <c r="J75" i="1" s="1"/>
  <c r="I32" i="1"/>
  <c r="J32" i="1" s="1"/>
  <c r="I35" i="31"/>
  <c r="H32" i="34"/>
  <c r="J35" i="31"/>
  <c r="I19" i="1"/>
  <c r="J19" i="1" s="1"/>
  <c r="H19" i="34"/>
  <c r="I22" i="31"/>
  <c r="J22" i="31"/>
  <c r="I31" i="34"/>
  <c r="J34" i="32"/>
  <c r="I31" i="33"/>
  <c r="J31" i="33" s="1"/>
  <c r="I34" i="32"/>
  <c r="I95" i="34"/>
  <c r="I98" i="32"/>
  <c r="J98" i="32"/>
  <c r="I95" i="33"/>
  <c r="J95" i="33" s="1"/>
  <c r="J31" i="31"/>
  <c r="I28" i="1"/>
  <c r="J28" i="1" s="1"/>
  <c r="H28" i="34"/>
  <c r="I31" i="31"/>
  <c r="I94" i="8"/>
  <c r="I52" i="34"/>
  <c r="I55" i="32"/>
  <c r="I52" i="33"/>
  <c r="J52" i="33" s="1"/>
  <c r="J55" i="32"/>
  <c r="J80" i="32"/>
  <c r="I77" i="33"/>
  <c r="J77" i="33" s="1"/>
  <c r="I80" i="32"/>
  <c r="I77" i="34"/>
  <c r="J169" i="37"/>
  <c r="K76" i="35"/>
  <c r="I66" i="34"/>
  <c r="I69" i="32"/>
  <c r="I66" i="33"/>
  <c r="J66" i="33" s="1"/>
  <c r="J69" i="32"/>
  <c r="I27" i="1"/>
  <c r="J27" i="1" s="1"/>
  <c r="H27" i="34"/>
  <c r="I30" i="31"/>
  <c r="J30" i="31"/>
  <c r="I93" i="8"/>
  <c r="I49" i="8"/>
  <c r="I65" i="34"/>
  <c r="I68" i="32"/>
  <c r="I65" i="33"/>
  <c r="J65" i="33" s="1"/>
  <c r="J68" i="32"/>
  <c r="I24" i="34"/>
  <c r="I27" i="32"/>
  <c r="J27" i="32"/>
  <c r="I24" i="33"/>
  <c r="J24" i="33" s="1"/>
  <c r="I88" i="34"/>
  <c r="I91" i="32"/>
  <c r="I88" i="33"/>
  <c r="J91" i="32"/>
  <c r="I17" i="34"/>
  <c r="J20" i="32"/>
  <c r="I20" i="32"/>
  <c r="I17" i="33"/>
  <c r="J17" i="33" s="1"/>
  <c r="I81" i="34"/>
  <c r="J84" i="32"/>
  <c r="I81" i="33"/>
  <c r="J81" i="33" s="1"/>
  <c r="I84" i="32"/>
  <c r="S89" i="13"/>
  <c r="V21" i="13"/>
  <c r="I70" i="34"/>
  <c r="J73" i="32"/>
  <c r="I73" i="32"/>
  <c r="I70" i="33"/>
  <c r="J70" i="33" s="1"/>
  <c r="I39" i="33"/>
  <c r="J39" i="33" s="1"/>
  <c r="I39" i="34"/>
  <c r="J42" i="32"/>
  <c r="I42" i="32"/>
  <c r="J68" i="31"/>
  <c r="I65" i="1"/>
  <c r="J65" i="1" s="1"/>
  <c r="H65" i="34"/>
  <c r="I68" i="31"/>
  <c r="I58" i="1"/>
  <c r="J58" i="1" s="1"/>
  <c r="I61" i="31"/>
  <c r="H58" i="34"/>
  <c r="J61" i="31"/>
  <c r="I55" i="1"/>
  <c r="J55" i="1" s="1"/>
  <c r="J58" i="31"/>
  <c r="H55" i="34"/>
  <c r="I58" i="31"/>
  <c r="M205" i="14"/>
  <c r="O206" i="14"/>
  <c r="P302" i="14"/>
  <c r="M301" i="14"/>
  <c r="I91" i="31"/>
  <c r="I88" i="1"/>
  <c r="J88" i="1" s="1"/>
  <c r="H88" i="34"/>
  <c r="J91" i="31"/>
  <c r="S68" i="13"/>
  <c r="I60" i="34"/>
  <c r="I63" i="32"/>
  <c r="J63" i="32"/>
  <c r="I60" i="33"/>
  <c r="J60" i="33" s="1"/>
  <c r="J40" i="32"/>
  <c r="I37" i="33"/>
  <c r="J37" i="33" s="1"/>
  <c r="I37" i="34"/>
  <c r="I40" i="32"/>
  <c r="S32" i="13"/>
  <c r="L181" i="13"/>
  <c r="I59" i="34"/>
  <c r="I62" i="32"/>
  <c r="I59" i="33"/>
  <c r="J59" i="33" s="1"/>
  <c r="J62" i="32"/>
  <c r="I76" i="31"/>
  <c r="J76" i="31"/>
  <c r="I73" i="1"/>
  <c r="J73" i="1" s="1"/>
  <c r="H73" i="34"/>
  <c r="I98" i="1"/>
  <c r="J98" i="1" s="1"/>
  <c r="H98" i="34"/>
  <c r="J101" i="31"/>
  <c r="I101" i="31"/>
  <c r="I55" i="31"/>
  <c r="J55" i="31"/>
  <c r="I52" i="1"/>
  <c r="J52" i="1" s="1"/>
  <c r="H52" i="34"/>
  <c r="I37" i="1"/>
  <c r="J37" i="1" s="1"/>
  <c r="H37" i="34"/>
  <c r="I40" i="31"/>
  <c r="J40" i="31"/>
  <c r="K181" i="2"/>
  <c r="I63" i="1"/>
  <c r="J63" i="1" s="1"/>
  <c r="H63" i="34"/>
  <c r="J66" i="31"/>
  <c r="I66" i="31"/>
  <c r="I32" i="34"/>
  <c r="I35" i="32"/>
  <c r="J35" i="32"/>
  <c r="I32" i="33"/>
  <c r="J32" i="33" s="1"/>
  <c r="I96" i="34"/>
  <c r="I99" i="32"/>
  <c r="I96" i="33"/>
  <c r="J96" i="33" s="1"/>
  <c r="J99" i="32"/>
  <c r="I73" i="34"/>
  <c r="I76" i="32"/>
  <c r="I73" i="33"/>
  <c r="J73" i="33" s="1"/>
  <c r="J76" i="32"/>
  <c r="I47" i="34"/>
  <c r="I50" i="32"/>
  <c r="I47" i="33"/>
  <c r="J47" i="33" s="1"/>
  <c r="J50" i="32"/>
  <c r="S35" i="13"/>
  <c r="U12" i="13"/>
  <c r="I83" i="8"/>
  <c r="I53" i="8"/>
  <c r="I30" i="8"/>
  <c r="I71" i="1"/>
  <c r="J71" i="1" s="1"/>
  <c r="H71" i="34"/>
  <c r="I74" i="31"/>
  <c r="J74" i="31"/>
  <c r="V81" i="13"/>
  <c r="I29" i="34"/>
  <c r="J32" i="32"/>
  <c r="I29" i="33"/>
  <c r="J29" i="33" s="1"/>
  <c r="I32" i="32"/>
  <c r="I93" i="34"/>
  <c r="I96" i="32"/>
  <c r="I93" i="33"/>
  <c r="J93" i="33" s="1"/>
  <c r="J96" i="32"/>
  <c r="U16" i="13"/>
  <c r="V74" i="13"/>
  <c r="I51" i="34"/>
  <c r="J54" i="32"/>
  <c r="I54" i="32"/>
  <c r="I51" i="33"/>
  <c r="J51" i="33" s="1"/>
  <c r="V43" i="13"/>
  <c r="I25" i="1"/>
  <c r="J25" i="1" s="1"/>
  <c r="J28" i="31"/>
  <c r="H25" i="34"/>
  <c r="I28" i="31"/>
  <c r="I86" i="1"/>
  <c r="J86" i="1" s="1"/>
  <c r="H86" i="34"/>
  <c r="J89" i="31"/>
  <c r="I89" i="31"/>
  <c r="I52" i="8"/>
  <c r="I29" i="8"/>
  <c r="H91" i="34"/>
  <c r="I91" i="1"/>
  <c r="J91" i="1" s="1"/>
  <c r="I94" i="31"/>
  <c r="J94" i="31"/>
  <c r="I70" i="8"/>
  <c r="I53" i="1"/>
  <c r="J53" i="1" s="1"/>
  <c r="H53" i="34"/>
  <c r="I56" i="31"/>
  <c r="J56" i="31"/>
  <c r="I16" i="1"/>
  <c r="H16" i="34"/>
  <c r="J19" i="31"/>
  <c r="I19" i="31"/>
  <c r="I82" i="8"/>
  <c r="I55" i="33"/>
  <c r="J55" i="33" s="1"/>
  <c r="I55" i="34"/>
  <c r="I58" i="32"/>
  <c r="J58" i="32"/>
  <c r="I72" i="33"/>
  <c r="I75" i="32"/>
  <c r="I72" i="34"/>
  <c r="J75" i="32"/>
  <c r="I40" i="34"/>
  <c r="I43" i="32"/>
  <c r="I40" i="33"/>
  <c r="J40" i="33" s="1"/>
  <c r="J43" i="32"/>
  <c r="I97" i="34"/>
  <c r="J100" i="32"/>
  <c r="I100" i="32"/>
  <c r="I97" i="33"/>
  <c r="J97" i="33" s="1"/>
  <c r="I35" i="1"/>
  <c r="J35" i="1" s="1"/>
  <c r="H35" i="34"/>
  <c r="J38" i="31"/>
  <c r="I38" i="31"/>
  <c r="J47" i="31"/>
  <c r="I44" i="1"/>
  <c r="J44" i="1" s="1"/>
  <c r="H44" i="34"/>
  <c r="I47" i="31"/>
  <c r="J32" i="31"/>
  <c r="I29" i="1"/>
  <c r="J29" i="1" s="1"/>
  <c r="H29" i="34"/>
  <c r="I32" i="31"/>
  <c r="I93" i="1"/>
  <c r="J93" i="1" s="1"/>
  <c r="H93" i="34"/>
  <c r="J93" i="34" s="1"/>
  <c r="J96" i="31"/>
  <c r="I96" i="31"/>
  <c r="M189" i="14"/>
  <c r="O190" i="14"/>
  <c r="O62" i="14"/>
  <c r="J140" i="37"/>
  <c r="I53" i="34"/>
  <c r="J56" i="32"/>
  <c r="I53" i="33"/>
  <c r="J53" i="33" s="1"/>
  <c r="I56" i="32"/>
  <c r="I90" i="34"/>
  <c r="I93" i="32"/>
  <c r="I90" i="33"/>
  <c r="J90" i="33" s="1"/>
  <c r="J93" i="32"/>
  <c r="K86" i="35"/>
  <c r="M99" i="37" s="1"/>
  <c r="M22" i="8"/>
  <c r="J22" i="8"/>
  <c r="K22" i="8" s="1"/>
  <c r="L22" i="8"/>
  <c r="I69" i="1"/>
  <c r="J69" i="1" s="1"/>
  <c r="H69" i="34"/>
  <c r="J72" i="31"/>
  <c r="I72" i="31"/>
  <c r="H183" i="2"/>
  <c r="M7" i="3" s="1"/>
  <c r="I98" i="8"/>
  <c r="I25" i="34"/>
  <c r="I28" i="32"/>
  <c r="J28" i="32"/>
  <c r="I25" i="33"/>
  <c r="J25" i="33" s="1"/>
  <c r="I78" i="34"/>
  <c r="I81" i="32"/>
  <c r="J81" i="32"/>
  <c r="I78" i="33"/>
  <c r="J78" i="33" s="1"/>
  <c r="I56" i="8"/>
  <c r="I74" i="1"/>
  <c r="H74" i="34"/>
  <c r="I77" i="31"/>
  <c r="J77" i="31"/>
  <c r="I51" i="1"/>
  <c r="J51" i="1" s="1"/>
  <c r="I54" i="31"/>
  <c r="H51" i="34"/>
  <c r="J54" i="31"/>
  <c r="H92" i="34"/>
  <c r="I92" i="1"/>
  <c r="J92" i="1" s="1"/>
  <c r="J95" i="31"/>
  <c r="I95" i="31"/>
  <c r="I79" i="8"/>
  <c r="I73" i="8"/>
  <c r="I74" i="8"/>
  <c r="I18" i="34"/>
  <c r="J21" i="32"/>
  <c r="I21" i="32"/>
  <c r="I18" i="33"/>
  <c r="J18" i="33" s="1"/>
  <c r="I82" i="34"/>
  <c r="I85" i="32"/>
  <c r="I82" i="33"/>
  <c r="J85" i="32"/>
  <c r="I67" i="34"/>
  <c r="I70" i="32"/>
  <c r="I67" i="33"/>
  <c r="J67" i="33" s="1"/>
  <c r="J70" i="32"/>
  <c r="I27" i="8"/>
  <c r="I91" i="8"/>
  <c r="I88" i="8"/>
  <c r="I82" i="1"/>
  <c r="J82" i="1" s="1"/>
  <c r="J85" i="31"/>
  <c r="H82" i="34"/>
  <c r="I85" i="31"/>
  <c r="I23" i="8"/>
  <c r="M13" i="14"/>
  <c r="L63" i="8"/>
  <c r="J63" i="8"/>
  <c r="K63" i="8" s="1"/>
  <c r="M63" i="8"/>
  <c r="O334" i="14"/>
  <c r="M333" i="14"/>
  <c r="M349" i="14"/>
  <c r="O350" i="14"/>
  <c r="J81" i="37"/>
  <c r="K69" i="35"/>
  <c r="M161" i="37" s="1"/>
  <c r="I76" i="34"/>
  <c r="J79" i="32"/>
  <c r="I79" i="32"/>
  <c r="I76" i="33"/>
  <c r="J76" i="33" s="1"/>
  <c r="I26" i="34"/>
  <c r="I29" i="32"/>
  <c r="J29" i="32"/>
  <c r="I26" i="33"/>
  <c r="J26" i="33" s="1"/>
  <c r="K55" i="35"/>
  <c r="J81" i="31"/>
  <c r="I78" i="1"/>
  <c r="J78" i="1" s="1"/>
  <c r="H78" i="34"/>
  <c r="I81" i="31"/>
  <c r="I34" i="8"/>
  <c r="I96" i="1"/>
  <c r="J96" i="1" s="1"/>
  <c r="H96" i="34"/>
  <c r="J99" i="31"/>
  <c r="I99" i="31"/>
  <c r="S49" i="13"/>
  <c r="I48" i="34"/>
  <c r="I51" i="32"/>
  <c r="I48" i="33"/>
  <c r="J48" i="33" s="1"/>
  <c r="J51" i="32"/>
  <c r="J117" i="37"/>
  <c r="I89" i="33"/>
  <c r="J89" i="33" s="1"/>
  <c r="I89" i="34"/>
  <c r="I92" i="32"/>
  <c r="J92" i="32"/>
  <c r="I94" i="34"/>
  <c r="I97" i="32"/>
  <c r="I94" i="33"/>
  <c r="J94" i="33" s="1"/>
  <c r="J97" i="32"/>
  <c r="J84" i="31"/>
  <c r="I81" i="1"/>
  <c r="J81" i="1" s="1"/>
  <c r="H81" i="34"/>
  <c r="I84" i="31"/>
  <c r="I54" i="1"/>
  <c r="J54" i="1" s="1"/>
  <c r="H54" i="34"/>
  <c r="I57" i="31"/>
  <c r="J57" i="31"/>
  <c r="I76" i="8"/>
  <c r="I48" i="31"/>
  <c r="I45" i="1"/>
  <c r="J45" i="1" s="1"/>
  <c r="H45" i="34"/>
  <c r="J48" i="31"/>
  <c r="I42" i="8"/>
  <c r="I68" i="34"/>
  <c r="I71" i="32"/>
  <c r="J71" i="32"/>
  <c r="I68" i="33"/>
  <c r="J68" i="33" s="1"/>
  <c r="J36" i="37"/>
  <c r="K41" i="35"/>
  <c r="I64" i="8"/>
  <c r="J148" i="37"/>
  <c r="I81" i="8"/>
  <c r="I51" i="31"/>
  <c r="J51" i="31"/>
  <c r="I48" i="1"/>
  <c r="J48" i="1" s="1"/>
  <c r="H48" i="34"/>
  <c r="K88" i="35"/>
  <c r="I56" i="34"/>
  <c r="J59" i="32"/>
  <c r="I56" i="33"/>
  <c r="J56" i="33" s="1"/>
  <c r="I59" i="32"/>
  <c r="I22" i="34"/>
  <c r="I25" i="32"/>
  <c r="I22" i="33"/>
  <c r="J22" i="33" s="1"/>
  <c r="J25" i="32"/>
  <c r="I89" i="32"/>
  <c r="I86" i="33"/>
  <c r="J86" i="33" s="1"/>
  <c r="I86" i="34"/>
  <c r="J89" i="32"/>
  <c r="J85" i="37"/>
  <c r="K78" i="35"/>
  <c r="I35" i="8"/>
  <c r="I26" i="31"/>
  <c r="J26" i="31"/>
  <c r="I23" i="1"/>
  <c r="J23" i="1" s="1"/>
  <c r="H23" i="34"/>
  <c r="I89" i="8"/>
  <c r="M461" i="14"/>
  <c r="P462" i="14"/>
  <c r="I56" i="1"/>
  <c r="J56" i="1" s="1"/>
  <c r="H56" i="34"/>
  <c r="J59" i="31"/>
  <c r="I59" i="31"/>
  <c r="I75" i="33"/>
  <c r="J75" i="33" s="1"/>
  <c r="I75" i="34"/>
  <c r="J78" i="32"/>
  <c r="I78" i="32"/>
  <c r="I22" i="1"/>
  <c r="J22" i="1" s="1"/>
  <c r="H22" i="34"/>
  <c r="J25" i="31"/>
  <c r="I25" i="31"/>
  <c r="J69" i="31"/>
  <c r="I66" i="1"/>
  <c r="J66" i="1" s="1"/>
  <c r="H66" i="34"/>
  <c r="I69" i="31"/>
  <c r="I43" i="1"/>
  <c r="J43" i="1" s="1"/>
  <c r="H43" i="34"/>
  <c r="J46" i="31"/>
  <c r="I46" i="31"/>
  <c r="J87" i="31"/>
  <c r="I84" i="1"/>
  <c r="J84" i="1" s="1"/>
  <c r="H84" i="34"/>
  <c r="I87" i="31"/>
  <c r="I64" i="1"/>
  <c r="J64" i="1" s="1"/>
  <c r="H64" i="34"/>
  <c r="I67" i="31"/>
  <c r="J67" i="31"/>
  <c r="I30" i="34"/>
  <c r="J33" i="32"/>
  <c r="I30" i="33"/>
  <c r="J30" i="33" s="1"/>
  <c r="I33" i="32"/>
  <c r="I63" i="33"/>
  <c r="I63" i="34"/>
  <c r="I66" i="32"/>
  <c r="J66" i="32"/>
  <c r="I30" i="1"/>
  <c r="J30" i="1" s="1"/>
  <c r="H30" i="34"/>
  <c r="I33" i="31"/>
  <c r="J33" i="31"/>
  <c r="I45" i="31"/>
  <c r="J45" i="31"/>
  <c r="I42" i="1"/>
  <c r="J42" i="1" s="1"/>
  <c r="H42" i="34"/>
  <c r="I60" i="1"/>
  <c r="J60" i="1" s="1"/>
  <c r="H60" i="34"/>
  <c r="J63" i="31"/>
  <c r="I63" i="31"/>
  <c r="I39" i="1"/>
  <c r="J39" i="1" s="1"/>
  <c r="J42" i="31"/>
  <c r="H39" i="34"/>
  <c r="I42" i="31"/>
  <c r="I84" i="34"/>
  <c r="I87" i="32"/>
  <c r="J87" i="32"/>
  <c r="I84" i="33"/>
  <c r="J84" i="33" s="1"/>
  <c r="I45" i="33"/>
  <c r="J45" i="33" s="1"/>
  <c r="I48" i="32"/>
  <c r="I45" i="34"/>
  <c r="J48" i="32"/>
  <c r="I34" i="34"/>
  <c r="J37" i="32"/>
  <c r="I37" i="32"/>
  <c r="I34" i="33"/>
  <c r="J34" i="33" s="1"/>
  <c r="I98" i="34"/>
  <c r="I101" i="32"/>
  <c r="I98" i="33"/>
  <c r="J98" i="33" s="1"/>
  <c r="J101" i="32"/>
  <c r="I83" i="34"/>
  <c r="I86" i="32"/>
  <c r="I83" i="33"/>
  <c r="J83" i="33" s="1"/>
  <c r="J86" i="32"/>
  <c r="I57" i="1"/>
  <c r="J57" i="1" s="1"/>
  <c r="H57" i="34"/>
  <c r="I60" i="31"/>
  <c r="J60" i="31"/>
  <c r="I62" i="31"/>
  <c r="J62" i="31"/>
  <c r="I59" i="1"/>
  <c r="J59" i="1" s="1"/>
  <c r="H59" i="34"/>
  <c r="I36" i="1"/>
  <c r="J36" i="1" s="1"/>
  <c r="H36" i="34"/>
  <c r="J39" i="31"/>
  <c r="I39" i="31"/>
  <c r="I87" i="8"/>
  <c r="I79" i="1"/>
  <c r="H79" i="34"/>
  <c r="I82" i="31"/>
  <c r="J82" i="31"/>
  <c r="I50" i="8"/>
  <c r="L48" i="8" l="1"/>
  <c r="M37" i="8"/>
  <c r="J37" i="8"/>
  <c r="K37" i="8" s="1"/>
  <c r="M68" i="8"/>
  <c r="L85" i="8"/>
  <c r="M85" i="8"/>
  <c r="M48" i="8"/>
  <c r="J68" i="8"/>
  <c r="K68" i="8" s="1"/>
  <c r="J97" i="8"/>
  <c r="K97" i="8" s="1"/>
  <c r="L80" i="8"/>
  <c r="L54" i="8"/>
  <c r="M80" i="8"/>
  <c r="J54" i="8"/>
  <c r="K54" i="8" s="1"/>
  <c r="M72" i="8"/>
  <c r="K48" i="35"/>
  <c r="M103" i="37" s="1"/>
  <c r="L31" i="8"/>
  <c r="J95" i="8"/>
  <c r="K95" i="8" s="1"/>
  <c r="M95" i="8"/>
  <c r="M31" i="8"/>
  <c r="L97" i="8"/>
  <c r="J92" i="8"/>
  <c r="K92" i="8" s="1"/>
  <c r="M92" i="8"/>
  <c r="L20" i="8"/>
  <c r="M20" i="8"/>
  <c r="L72" i="8"/>
  <c r="J79" i="34"/>
  <c r="N79" i="34" s="1"/>
  <c r="J49" i="34"/>
  <c r="J96" i="8"/>
  <c r="K96" i="8" s="1"/>
  <c r="J57" i="34"/>
  <c r="N57" i="34" s="1"/>
  <c r="M96" i="8"/>
  <c r="M36" i="8"/>
  <c r="J27" i="34"/>
  <c r="N27" i="34" s="1"/>
  <c r="J69" i="34"/>
  <c r="K69" i="34" s="1"/>
  <c r="J36" i="34"/>
  <c r="K36" i="34" s="1"/>
  <c r="J43" i="34"/>
  <c r="J54" i="34"/>
  <c r="K54" i="34" s="1"/>
  <c r="M65" i="8"/>
  <c r="J91" i="34"/>
  <c r="N91" i="34" s="1"/>
  <c r="J35" i="34"/>
  <c r="N35" i="34" s="1"/>
  <c r="J37" i="34"/>
  <c r="N37" i="34" s="1"/>
  <c r="L36" i="8"/>
  <c r="L69" i="8"/>
  <c r="J69" i="8"/>
  <c r="K69" i="8" s="1"/>
  <c r="J58" i="34"/>
  <c r="K58" i="34" s="1"/>
  <c r="K72" i="35"/>
  <c r="J46" i="34"/>
  <c r="N46" i="34" s="1"/>
  <c r="K84" i="35"/>
  <c r="K51" i="35"/>
  <c r="M167" i="37" s="1"/>
  <c r="L60" i="8"/>
  <c r="J60" i="8"/>
  <c r="K60" i="8" s="1"/>
  <c r="J38" i="34"/>
  <c r="N38" i="34" s="1"/>
  <c r="J96" i="34"/>
  <c r="N96" i="34" s="1"/>
  <c r="J59" i="34"/>
  <c r="K59" i="34" s="1"/>
  <c r="J65" i="8"/>
  <c r="K65" i="8" s="1"/>
  <c r="J16" i="34"/>
  <c r="N16" i="34" s="1"/>
  <c r="J42" i="34"/>
  <c r="J64" i="34"/>
  <c r="N64" i="34" s="1"/>
  <c r="J19" i="34"/>
  <c r="N19" i="34" s="1"/>
  <c r="L17" i="8"/>
  <c r="J39" i="34"/>
  <c r="N39" i="34" s="1"/>
  <c r="M46" i="8"/>
  <c r="J60" i="34"/>
  <c r="K60" i="34" s="1"/>
  <c r="J17" i="8"/>
  <c r="K17" i="8" s="1"/>
  <c r="L46" i="8"/>
  <c r="J92" i="34"/>
  <c r="N92" i="34" s="1"/>
  <c r="J51" i="34"/>
  <c r="N51" i="34" s="1"/>
  <c r="J28" i="34"/>
  <c r="K28" i="34" s="1"/>
  <c r="J30" i="34"/>
  <c r="K30" i="34" s="1"/>
  <c r="L78" i="8"/>
  <c r="J78" i="8"/>
  <c r="K78" i="8" s="1"/>
  <c r="K81" i="35"/>
  <c r="L28" i="8"/>
  <c r="J28" i="8"/>
  <c r="K28" i="8" s="1"/>
  <c r="K26" i="35"/>
  <c r="M150" i="37" s="1"/>
  <c r="K74" i="35"/>
  <c r="M66" i="37" s="1"/>
  <c r="K20" i="35"/>
  <c r="M67" i="37" s="1"/>
  <c r="J33" i="8"/>
  <c r="K33" i="8" s="1"/>
  <c r="M33" i="8"/>
  <c r="T181" i="13"/>
  <c r="K42" i="35"/>
  <c r="M102" i="37" s="1"/>
  <c r="K29" i="35"/>
  <c r="M95" i="37" s="1"/>
  <c r="K11" i="35"/>
  <c r="M47" i="37" s="1"/>
  <c r="M66" i="8"/>
  <c r="K16" i="35"/>
  <c r="M43" i="8"/>
  <c r="L43" i="8"/>
  <c r="K43" i="35"/>
  <c r="M20" i="37" s="1"/>
  <c r="L66" i="8"/>
  <c r="T183" i="13"/>
  <c r="J21" i="8"/>
  <c r="K21" i="8" s="1"/>
  <c r="J74" i="34"/>
  <c r="N74" i="34" s="1"/>
  <c r="L21" i="8"/>
  <c r="J29" i="34"/>
  <c r="N29" i="34" s="1"/>
  <c r="J44" i="34"/>
  <c r="K44" i="34" s="1"/>
  <c r="J52" i="34"/>
  <c r="N52" i="34" s="1"/>
  <c r="Q74" i="8"/>
  <c r="X12" i="13"/>
  <c r="Y10" i="13"/>
  <c r="J22" i="34"/>
  <c r="K22" i="34" s="1"/>
  <c r="K21" i="35"/>
  <c r="M128" i="37" s="1"/>
  <c r="J25" i="34"/>
  <c r="K25" i="34" s="1"/>
  <c r="J20" i="34"/>
  <c r="K20" i="34" s="1"/>
  <c r="J84" i="34"/>
  <c r="N84" i="34" s="1"/>
  <c r="J48" i="34"/>
  <c r="N48" i="34" s="1"/>
  <c r="J45" i="34"/>
  <c r="N45" i="34" s="1"/>
  <c r="J53" i="34"/>
  <c r="K53" i="34" s="1"/>
  <c r="J65" i="34"/>
  <c r="N65" i="34" s="1"/>
  <c r="J80" i="34"/>
  <c r="N80" i="34" s="1"/>
  <c r="J61" i="34"/>
  <c r="K61" i="34" s="1"/>
  <c r="J41" i="34"/>
  <c r="N41" i="34" s="1"/>
  <c r="M61" i="14"/>
  <c r="Y12" i="13"/>
  <c r="J81" i="34"/>
  <c r="K81" i="34" s="1"/>
  <c r="K57" i="1"/>
  <c r="N57" i="1"/>
  <c r="K22" i="1"/>
  <c r="N22" i="1"/>
  <c r="K81" i="31"/>
  <c r="L81" i="31" s="1"/>
  <c r="M81" i="31"/>
  <c r="N81" i="31"/>
  <c r="M93" i="32"/>
  <c r="K93" i="32"/>
  <c r="L93" i="32" s="1"/>
  <c r="N93" i="32"/>
  <c r="N76" i="32"/>
  <c r="K76" i="32"/>
  <c r="L76" i="32" s="1"/>
  <c r="M76" i="32"/>
  <c r="J16" i="33"/>
  <c r="H188" i="33"/>
  <c r="G9" i="33" s="1"/>
  <c r="J72" i="33" s="1"/>
  <c r="K37" i="32"/>
  <c r="L37" i="32" s="1"/>
  <c r="M37" i="32"/>
  <c r="N37" i="32"/>
  <c r="J89" i="8"/>
  <c r="K89" i="8" s="1"/>
  <c r="M89" i="8"/>
  <c r="L89" i="8"/>
  <c r="K96" i="1"/>
  <c r="N96" i="1"/>
  <c r="K18" i="33"/>
  <c r="N18" i="33"/>
  <c r="K75" i="32"/>
  <c r="L75" i="32" s="1"/>
  <c r="N75" i="32"/>
  <c r="M75" i="32"/>
  <c r="M82" i="8"/>
  <c r="L82" i="8"/>
  <c r="J82" i="8"/>
  <c r="K82" i="8" s="1"/>
  <c r="N53" i="1"/>
  <c r="K53" i="1"/>
  <c r="K93" i="33"/>
  <c r="N93" i="33"/>
  <c r="K74" i="31"/>
  <c r="L74" i="31" s="1"/>
  <c r="M74" i="31"/>
  <c r="N74" i="31"/>
  <c r="K31" i="35"/>
  <c r="L87" i="8"/>
  <c r="J87" i="8"/>
  <c r="K87" i="8" s="1"/>
  <c r="M87" i="8"/>
  <c r="K60" i="1"/>
  <c r="N60" i="1"/>
  <c r="K30" i="1"/>
  <c r="N30" i="1"/>
  <c r="N87" i="31"/>
  <c r="M87" i="31"/>
  <c r="K87" i="31"/>
  <c r="L87" i="31" s="1"/>
  <c r="K69" i="31"/>
  <c r="L69" i="31" s="1"/>
  <c r="M69" i="31"/>
  <c r="N69" i="31"/>
  <c r="K75" i="33"/>
  <c r="N75" i="33"/>
  <c r="J23" i="34"/>
  <c r="K86" i="33"/>
  <c r="N86" i="33"/>
  <c r="K59" i="32"/>
  <c r="L59" i="32" s="1"/>
  <c r="N59" i="32"/>
  <c r="M59" i="32"/>
  <c r="M51" i="31"/>
  <c r="N51" i="31"/>
  <c r="K51" i="31"/>
  <c r="L51" i="31" s="1"/>
  <c r="N81" i="1"/>
  <c r="K81" i="1"/>
  <c r="J34" i="8"/>
  <c r="K34" i="8" s="1"/>
  <c r="M34" i="8"/>
  <c r="L34" i="8"/>
  <c r="N76" i="33"/>
  <c r="K76" i="33"/>
  <c r="K67" i="33"/>
  <c r="N67" i="33"/>
  <c r="N92" i="1"/>
  <c r="K92" i="1"/>
  <c r="K28" i="32"/>
  <c r="L28" i="32" s="1"/>
  <c r="M28" i="32"/>
  <c r="N28" i="32"/>
  <c r="N38" i="31"/>
  <c r="M38" i="31"/>
  <c r="K38" i="31"/>
  <c r="L38" i="31" s="1"/>
  <c r="J70" i="8"/>
  <c r="K70" i="8" s="1"/>
  <c r="L70" i="8"/>
  <c r="M70" i="8"/>
  <c r="M89" i="31"/>
  <c r="K89" i="31"/>
  <c r="L89" i="31" s="1"/>
  <c r="N89" i="31"/>
  <c r="K51" i="33"/>
  <c r="N51" i="33"/>
  <c r="K50" i="32"/>
  <c r="L50" i="32" s="1"/>
  <c r="N50" i="32"/>
  <c r="M50" i="32"/>
  <c r="K35" i="32"/>
  <c r="L35" i="32" s="1"/>
  <c r="M35" i="32"/>
  <c r="N35" i="32"/>
  <c r="K40" i="31"/>
  <c r="L40" i="31" s="1"/>
  <c r="N40" i="31"/>
  <c r="M40" i="31"/>
  <c r="N73" i="1"/>
  <c r="K73" i="1"/>
  <c r="K28" i="35"/>
  <c r="N68" i="31"/>
  <c r="K68" i="31"/>
  <c r="L68" i="31" s="1"/>
  <c r="M68" i="31"/>
  <c r="N81" i="33"/>
  <c r="K81" i="33"/>
  <c r="N65" i="33"/>
  <c r="K65" i="33"/>
  <c r="N27" i="1"/>
  <c r="K27" i="1"/>
  <c r="N98" i="32"/>
  <c r="M98" i="32"/>
  <c r="K98" i="32"/>
  <c r="L98" i="32" s="1"/>
  <c r="K32" i="1"/>
  <c r="N32" i="1"/>
  <c r="Q17" i="8"/>
  <c r="Q49" i="8"/>
  <c r="Q83" i="8"/>
  <c r="Q29" i="8"/>
  <c r="Q98" i="8"/>
  <c r="Q75" i="8"/>
  <c r="Q105" i="8"/>
  <c r="Q22" i="8"/>
  <c r="Q97" i="8"/>
  <c r="Q82" i="8"/>
  <c r="Q44" i="8"/>
  <c r="Q25" i="8"/>
  <c r="K75" i="1"/>
  <c r="N75" i="1"/>
  <c r="N74" i="33"/>
  <c r="K74" i="33"/>
  <c r="X14" i="13"/>
  <c r="M43" i="37"/>
  <c r="M69" i="37"/>
  <c r="M53" i="37"/>
  <c r="N47" i="1"/>
  <c r="K47" i="1"/>
  <c r="K92" i="31"/>
  <c r="L92" i="31" s="1"/>
  <c r="N92" i="31"/>
  <c r="M92" i="31"/>
  <c r="K17" i="1"/>
  <c r="N17" i="1"/>
  <c r="O142" i="14"/>
  <c r="M141" i="14"/>
  <c r="N54" i="33"/>
  <c r="K54" i="33"/>
  <c r="M55" i="8"/>
  <c r="J55" i="8"/>
  <c r="K55" i="8" s="1"/>
  <c r="L55" i="8"/>
  <c r="K62" i="1"/>
  <c r="N62" i="1"/>
  <c r="I189" i="34"/>
  <c r="G8" i="34" s="1"/>
  <c r="J155" i="34" s="1"/>
  <c r="I188" i="34"/>
  <c r="G7" i="34" s="1"/>
  <c r="J171" i="34" s="1"/>
  <c r="K31" i="1"/>
  <c r="N31" i="1"/>
  <c r="L90" i="8"/>
  <c r="J90" i="8"/>
  <c r="K90" i="8" s="1"/>
  <c r="M90" i="8"/>
  <c r="J67" i="34"/>
  <c r="N29" i="31"/>
  <c r="K29" i="31"/>
  <c r="L29" i="31" s="1"/>
  <c r="M29" i="31"/>
  <c r="N100" i="31"/>
  <c r="M100" i="31"/>
  <c r="K100" i="31"/>
  <c r="L100" i="31" s="1"/>
  <c r="M36" i="32"/>
  <c r="K36" i="32"/>
  <c r="L36" i="32" s="1"/>
  <c r="N36" i="32"/>
  <c r="M59" i="8"/>
  <c r="L59" i="8"/>
  <c r="J59" i="8"/>
  <c r="K59" i="8" s="1"/>
  <c r="K61" i="33"/>
  <c r="N61" i="33"/>
  <c r="M41" i="8"/>
  <c r="J41" i="8"/>
  <c r="K41" i="8" s="1"/>
  <c r="L41" i="8"/>
  <c r="N79" i="33"/>
  <c r="K79" i="33"/>
  <c r="N42" i="33"/>
  <c r="K42" i="33"/>
  <c r="K95" i="32"/>
  <c r="L95" i="32" s="1"/>
  <c r="M95" i="32"/>
  <c r="N95" i="32"/>
  <c r="N90" i="31"/>
  <c r="K90" i="31"/>
  <c r="L90" i="31" s="1"/>
  <c r="M90" i="31"/>
  <c r="K76" i="1"/>
  <c r="N76" i="1"/>
  <c r="J99" i="8"/>
  <c r="K99" i="8" s="1"/>
  <c r="M99" i="8"/>
  <c r="L99" i="8"/>
  <c r="K52" i="32"/>
  <c r="L52" i="32" s="1"/>
  <c r="N52" i="32"/>
  <c r="M52" i="32"/>
  <c r="M145" i="37"/>
  <c r="M113" i="37"/>
  <c r="M81" i="37"/>
  <c r="M81" i="32"/>
  <c r="N81" i="32"/>
  <c r="K81" i="32"/>
  <c r="L81" i="32" s="1"/>
  <c r="L53" i="8"/>
  <c r="M53" i="8"/>
  <c r="J53" i="8"/>
  <c r="K53" i="8" s="1"/>
  <c r="N66" i="31"/>
  <c r="K66" i="31"/>
  <c r="L66" i="31" s="1"/>
  <c r="M66" i="31"/>
  <c r="N59" i="33"/>
  <c r="K59" i="33"/>
  <c r="M40" i="32"/>
  <c r="K40" i="32"/>
  <c r="L40" i="32" s="1"/>
  <c r="N40" i="32"/>
  <c r="L93" i="8"/>
  <c r="J93" i="8"/>
  <c r="K93" i="8" s="1"/>
  <c r="M93" i="8"/>
  <c r="Q19" i="8"/>
  <c r="Q87" i="8"/>
  <c r="K70" i="1"/>
  <c r="N70" i="1"/>
  <c r="K33" i="32"/>
  <c r="L33" i="32" s="1"/>
  <c r="N33" i="32"/>
  <c r="M33" i="32"/>
  <c r="N48" i="1"/>
  <c r="K48" i="1"/>
  <c r="N71" i="32"/>
  <c r="M71" i="32"/>
  <c r="K71" i="32"/>
  <c r="L71" i="32" s="1"/>
  <c r="N70" i="32"/>
  <c r="K70" i="32"/>
  <c r="L70" i="32" s="1"/>
  <c r="M70" i="32"/>
  <c r="N95" i="31"/>
  <c r="K95" i="31"/>
  <c r="L95" i="31" s="1"/>
  <c r="M95" i="31"/>
  <c r="J76" i="8"/>
  <c r="K76" i="8" s="1"/>
  <c r="M76" i="8"/>
  <c r="L76" i="8"/>
  <c r="N84" i="31"/>
  <c r="M84" i="31"/>
  <c r="K84" i="31"/>
  <c r="L84" i="31" s="1"/>
  <c r="K89" i="33"/>
  <c r="N89" i="33"/>
  <c r="K45" i="35"/>
  <c r="K21" i="32"/>
  <c r="L21" i="32" s="1"/>
  <c r="N21" i="32"/>
  <c r="M21" i="32"/>
  <c r="N72" i="31"/>
  <c r="K72" i="31"/>
  <c r="L72" i="31" s="1"/>
  <c r="M72" i="31"/>
  <c r="N53" i="33"/>
  <c r="K53" i="33"/>
  <c r="N29" i="1"/>
  <c r="K29" i="1"/>
  <c r="N43" i="32"/>
  <c r="K43" i="32"/>
  <c r="L43" i="32" s="1"/>
  <c r="M43" i="32"/>
  <c r="M19" i="31"/>
  <c r="K19" i="31"/>
  <c r="L19" i="31" s="1"/>
  <c r="N19" i="31"/>
  <c r="M94" i="31"/>
  <c r="K94" i="31"/>
  <c r="L94" i="31" s="1"/>
  <c r="N94" i="31"/>
  <c r="J86" i="34"/>
  <c r="K47" i="33"/>
  <c r="N47" i="33"/>
  <c r="N101" i="31"/>
  <c r="M101" i="31"/>
  <c r="K101" i="31"/>
  <c r="L101" i="31" s="1"/>
  <c r="M76" i="31"/>
  <c r="N76" i="31"/>
  <c r="K76" i="31"/>
  <c r="L76" i="31" s="1"/>
  <c r="K64" i="35"/>
  <c r="M149" i="37" s="1"/>
  <c r="K61" i="31"/>
  <c r="L61" i="31" s="1"/>
  <c r="N61" i="31"/>
  <c r="M61" i="31"/>
  <c r="V183" i="13"/>
  <c r="V184" i="13" s="1"/>
  <c r="V181" i="13"/>
  <c r="V182" i="13" s="1"/>
  <c r="M84" i="32"/>
  <c r="N84" i="32"/>
  <c r="K84" i="32"/>
  <c r="L84" i="32" s="1"/>
  <c r="K69" i="32"/>
  <c r="L69" i="32" s="1"/>
  <c r="N69" i="32"/>
  <c r="M69" i="32"/>
  <c r="Q88" i="8"/>
  <c r="Q79" i="8"/>
  <c r="Q38" i="8"/>
  <c r="Q65" i="8"/>
  <c r="Q55" i="8"/>
  <c r="Q85" i="8"/>
  <c r="Q66" i="8"/>
  <c r="Q86" i="8"/>
  <c r="Q42" i="8"/>
  <c r="Q21" i="8"/>
  <c r="Q72" i="8"/>
  <c r="Q58" i="8"/>
  <c r="Q41" i="8"/>
  <c r="J34" i="34"/>
  <c r="X11" i="13"/>
  <c r="J89" i="34"/>
  <c r="N72" i="1"/>
  <c r="K72" i="1"/>
  <c r="M52" i="31"/>
  <c r="K52" i="31"/>
  <c r="L52" i="31" s="1"/>
  <c r="N52" i="31"/>
  <c r="Q99" i="31"/>
  <c r="Q105" i="31"/>
  <c r="Q102" i="31"/>
  <c r="Q45" i="31"/>
  <c r="Q65" i="31"/>
  <c r="Q83" i="31"/>
  <c r="Q31" i="31"/>
  <c r="Q47" i="31"/>
  <c r="Q50" i="31"/>
  <c r="Q116" i="31"/>
  <c r="Q82" i="31"/>
  <c r="Q101" i="31"/>
  <c r="Q75" i="31"/>
  <c r="Q103" i="31"/>
  <c r="Q95" i="31"/>
  <c r="Q58" i="31"/>
  <c r="Q61" i="31"/>
  <c r="Q40" i="31"/>
  <c r="Q59" i="31"/>
  <c r="Q106" i="31"/>
  <c r="Q107" i="31"/>
  <c r="Q43" i="31"/>
  <c r="Q93" i="31"/>
  <c r="Q104" i="31"/>
  <c r="Q46" i="31"/>
  <c r="K18" i="31"/>
  <c r="L18" i="31" s="1"/>
  <c r="Q39" i="31"/>
  <c r="Q53" i="31"/>
  <c r="Q44" i="31"/>
  <c r="Q28" i="31"/>
  <c r="Q88" i="31"/>
  <c r="Q100" i="31"/>
  <c r="Q19" i="31"/>
  <c r="Q54" i="31"/>
  <c r="Q22" i="31"/>
  <c r="Q56" i="31"/>
  <c r="Q23" i="31"/>
  <c r="Q29" i="31"/>
  <c r="N18" i="31"/>
  <c r="Q76" i="31"/>
  <c r="Q57" i="31"/>
  <c r="Q70" i="31"/>
  <c r="Q60" i="31"/>
  <c r="Q114" i="31"/>
  <c r="Q20" i="31"/>
  <c r="Q112" i="31"/>
  <c r="Q35" i="31"/>
  <c r="Q18" i="31"/>
  <c r="Q98" i="31"/>
  <c r="Q96" i="31"/>
  <c r="Q34" i="31"/>
  <c r="M18" i="31"/>
  <c r="Q97" i="31"/>
  <c r="Q89" i="31"/>
  <c r="Q63" i="31"/>
  <c r="Q113" i="31"/>
  <c r="Q68" i="31"/>
  <c r="Q85" i="31"/>
  <c r="Q109" i="31"/>
  <c r="Q51" i="31"/>
  <c r="Q108" i="31"/>
  <c r="Q33" i="31"/>
  <c r="Q37" i="31"/>
  <c r="Q25" i="31"/>
  <c r="Q81" i="31"/>
  <c r="Q79" i="31"/>
  <c r="Q94" i="31"/>
  <c r="Q73" i="31"/>
  <c r="Q49" i="31"/>
  <c r="Q78" i="31"/>
  <c r="Q84" i="31"/>
  <c r="Q21" i="31"/>
  <c r="Q62" i="31"/>
  <c r="Q38" i="31"/>
  <c r="Q90" i="31"/>
  <c r="Q72" i="31"/>
  <c r="Q115" i="31"/>
  <c r="Q42" i="31"/>
  <c r="S42" i="31" s="1"/>
  <c r="Q74" i="31"/>
  <c r="Q86" i="31"/>
  <c r="Q52" i="31"/>
  <c r="Q32" i="31"/>
  <c r="Q36" i="31"/>
  <c r="Q24" i="31"/>
  <c r="Q91" i="31"/>
  <c r="Q48" i="31"/>
  <c r="Q111" i="31"/>
  <c r="Q80" i="31"/>
  <c r="Q30" i="31"/>
  <c r="Q77" i="31"/>
  <c r="Q26" i="31"/>
  <c r="Q64" i="31"/>
  <c r="Q110" i="31"/>
  <c r="Q69" i="31"/>
  <c r="Q92" i="31"/>
  <c r="S92" i="31" s="1"/>
  <c r="Q71" i="31"/>
  <c r="Q27" i="31"/>
  <c r="Q55" i="31"/>
  <c r="Q41" i="31"/>
  <c r="Q66" i="31"/>
  <c r="Q87" i="31"/>
  <c r="Q67" i="31"/>
  <c r="Q117" i="31"/>
  <c r="S117" i="31" s="1"/>
  <c r="N24" i="32"/>
  <c r="K24" i="32"/>
  <c r="L24" i="32" s="1"/>
  <c r="M24" i="32"/>
  <c r="O222" i="14"/>
  <c r="M221" i="14"/>
  <c r="N53" i="31"/>
  <c r="M53" i="31"/>
  <c r="K53" i="31"/>
  <c r="L53" i="31" s="1"/>
  <c r="J160" i="37"/>
  <c r="K7" i="35"/>
  <c r="J18" i="34"/>
  <c r="M43" i="31"/>
  <c r="N43" i="31"/>
  <c r="K43" i="31"/>
  <c r="L43" i="31" s="1"/>
  <c r="M19" i="8"/>
  <c r="J19" i="8"/>
  <c r="K19" i="8" s="1"/>
  <c r="L19" i="8"/>
  <c r="R18" i="8"/>
  <c r="R64" i="8"/>
  <c r="R115" i="8"/>
  <c r="R53" i="8"/>
  <c r="R24" i="8"/>
  <c r="R60" i="8"/>
  <c r="R28" i="8"/>
  <c r="R103" i="8"/>
  <c r="R89" i="8"/>
  <c r="R68" i="8"/>
  <c r="R78" i="8"/>
  <c r="R108" i="8"/>
  <c r="R65" i="8"/>
  <c r="R91" i="8"/>
  <c r="R39" i="8"/>
  <c r="R23" i="8"/>
  <c r="R74" i="8"/>
  <c r="R41" i="8"/>
  <c r="R104" i="8"/>
  <c r="R98" i="8"/>
  <c r="R97" i="8"/>
  <c r="R52" i="8"/>
  <c r="R38" i="8"/>
  <c r="R21" i="8"/>
  <c r="R71" i="8"/>
  <c r="R107" i="8"/>
  <c r="R36" i="8"/>
  <c r="R19" i="8"/>
  <c r="R111" i="8"/>
  <c r="R63" i="8"/>
  <c r="R26" i="8"/>
  <c r="R25" i="8"/>
  <c r="R27" i="8"/>
  <c r="R90" i="8"/>
  <c r="R80" i="8"/>
  <c r="R45" i="8"/>
  <c r="R72" i="8"/>
  <c r="R49" i="8"/>
  <c r="R34" i="8"/>
  <c r="R106" i="8"/>
  <c r="R61" i="8"/>
  <c r="R114" i="8"/>
  <c r="R54" i="8"/>
  <c r="R46" i="8"/>
  <c r="R88" i="8"/>
  <c r="R57" i="8"/>
  <c r="R51" i="8"/>
  <c r="R92" i="8"/>
  <c r="R30" i="8"/>
  <c r="R67" i="8"/>
  <c r="R32" i="8"/>
  <c r="R69" i="8"/>
  <c r="R66" i="8"/>
  <c r="R73" i="8"/>
  <c r="R58" i="8"/>
  <c r="R82" i="8"/>
  <c r="R113" i="8"/>
  <c r="R86" i="8"/>
  <c r="R42" i="8"/>
  <c r="R17" i="8"/>
  <c r="R22" i="8"/>
  <c r="R33" i="8"/>
  <c r="R62" i="8"/>
  <c r="R81" i="8"/>
  <c r="R76" i="8"/>
  <c r="R94" i="8"/>
  <c r="R50" i="8"/>
  <c r="R102" i="8"/>
  <c r="R84" i="8"/>
  <c r="R95" i="8"/>
  <c r="R87" i="8"/>
  <c r="R37" i="8"/>
  <c r="R48" i="8"/>
  <c r="R112" i="8"/>
  <c r="R85" i="8"/>
  <c r="R43" i="8"/>
  <c r="R44" i="8"/>
  <c r="R55" i="8"/>
  <c r="R109" i="8"/>
  <c r="R93" i="8"/>
  <c r="R110" i="8"/>
  <c r="R79" i="8"/>
  <c r="R99" i="8"/>
  <c r="R101" i="8"/>
  <c r="R96" i="8"/>
  <c r="R20" i="8"/>
  <c r="R77" i="8"/>
  <c r="R40" i="8"/>
  <c r="R29" i="8"/>
  <c r="R83" i="8"/>
  <c r="R47" i="8"/>
  <c r="R59" i="8"/>
  <c r="R70" i="8"/>
  <c r="R105" i="8"/>
  <c r="R35" i="8"/>
  <c r="T34" i="8" s="1"/>
  <c r="R75" i="8"/>
  <c r="R31" i="8"/>
  <c r="T30" i="8" s="1"/>
  <c r="R56" i="8"/>
  <c r="R116" i="8"/>
  <c r="R100" i="8"/>
  <c r="L26" i="8"/>
  <c r="J26" i="8"/>
  <c r="K26" i="8" s="1"/>
  <c r="M26" i="8"/>
  <c r="N67" i="1"/>
  <c r="K67" i="1"/>
  <c r="J26" i="34"/>
  <c r="N97" i="1"/>
  <c r="K97" i="1"/>
  <c r="N23" i="33"/>
  <c r="K23" i="33"/>
  <c r="J159" i="37"/>
  <c r="K71" i="35"/>
  <c r="M8" i="37" s="1"/>
  <c r="M64" i="32"/>
  <c r="N64" i="32"/>
  <c r="K64" i="32"/>
  <c r="L64" i="32" s="1"/>
  <c r="J83" i="34"/>
  <c r="M23" i="31"/>
  <c r="K23" i="31"/>
  <c r="L23" i="31" s="1"/>
  <c r="N23" i="31"/>
  <c r="M24" i="8"/>
  <c r="L24" i="8"/>
  <c r="J24" i="8"/>
  <c r="K24" i="8" s="1"/>
  <c r="N92" i="33"/>
  <c r="K92" i="33"/>
  <c r="N36" i="31"/>
  <c r="M36" i="31"/>
  <c r="K36" i="31"/>
  <c r="L36" i="31" s="1"/>
  <c r="M57" i="37"/>
  <c r="M171" i="37"/>
  <c r="K45" i="33"/>
  <c r="N45" i="33"/>
  <c r="L88" i="8"/>
  <c r="J88" i="8"/>
  <c r="K88" i="8" s="1"/>
  <c r="M88" i="8"/>
  <c r="J73" i="8"/>
  <c r="K73" i="8" s="1"/>
  <c r="L73" i="8"/>
  <c r="M73" i="8"/>
  <c r="K96" i="31"/>
  <c r="L96" i="31" s="1"/>
  <c r="M96" i="31"/>
  <c r="N96" i="31"/>
  <c r="M56" i="31"/>
  <c r="K56" i="31"/>
  <c r="L56" i="31" s="1"/>
  <c r="N56" i="31"/>
  <c r="M58" i="31"/>
  <c r="N58" i="31"/>
  <c r="K58" i="31"/>
  <c r="L58" i="31" s="1"/>
  <c r="N27" i="32"/>
  <c r="K27" i="32"/>
  <c r="L27" i="32" s="1"/>
  <c r="M27" i="32"/>
  <c r="K31" i="33"/>
  <c r="N31" i="33"/>
  <c r="Q96" i="8"/>
  <c r="Q59" i="8"/>
  <c r="Q33" i="8"/>
  <c r="K66" i="1"/>
  <c r="N66" i="1"/>
  <c r="N45" i="1"/>
  <c r="K45" i="1"/>
  <c r="L23" i="8"/>
  <c r="J23" i="8"/>
  <c r="K23" i="8" s="1"/>
  <c r="M23" i="8"/>
  <c r="K25" i="33"/>
  <c r="N25" i="33"/>
  <c r="K48" i="32"/>
  <c r="L48" i="32" s="1"/>
  <c r="N48" i="32"/>
  <c r="M48" i="32"/>
  <c r="N42" i="34"/>
  <c r="K42" i="34"/>
  <c r="M46" i="31"/>
  <c r="N46" i="31"/>
  <c r="K46" i="31"/>
  <c r="L46" i="31" s="1"/>
  <c r="K25" i="31"/>
  <c r="L25" i="31" s="1"/>
  <c r="N25" i="31"/>
  <c r="M25" i="31"/>
  <c r="M59" i="31"/>
  <c r="N59" i="31"/>
  <c r="K59" i="31"/>
  <c r="L59" i="31" s="1"/>
  <c r="M35" i="8"/>
  <c r="L35" i="8"/>
  <c r="J35" i="8"/>
  <c r="K35" i="8" s="1"/>
  <c r="K25" i="32"/>
  <c r="L25" i="32" s="1"/>
  <c r="N25" i="32"/>
  <c r="M25" i="32"/>
  <c r="J81" i="8"/>
  <c r="K81" i="8" s="1"/>
  <c r="M81" i="8"/>
  <c r="L81" i="8"/>
  <c r="N57" i="31"/>
  <c r="M57" i="31"/>
  <c r="K57" i="31"/>
  <c r="L57" i="31" s="1"/>
  <c r="M97" i="32"/>
  <c r="N97" i="32"/>
  <c r="K97" i="32"/>
  <c r="L97" i="32" s="1"/>
  <c r="J78" i="34"/>
  <c r="K26" i="33"/>
  <c r="N26" i="33"/>
  <c r="N79" i="32"/>
  <c r="K79" i="32"/>
  <c r="L79" i="32" s="1"/>
  <c r="M79" i="32"/>
  <c r="K85" i="31"/>
  <c r="L85" i="31" s="1"/>
  <c r="N85" i="31"/>
  <c r="M85" i="31"/>
  <c r="N54" i="31"/>
  <c r="K54" i="31"/>
  <c r="L54" i="31" s="1"/>
  <c r="M54" i="31"/>
  <c r="J56" i="8"/>
  <c r="K56" i="8" s="1"/>
  <c r="M56" i="8"/>
  <c r="L56" i="8"/>
  <c r="M56" i="32"/>
  <c r="K56" i="32"/>
  <c r="L56" i="32" s="1"/>
  <c r="N56" i="32"/>
  <c r="K32" i="31"/>
  <c r="L32" i="31" s="1"/>
  <c r="N32" i="31"/>
  <c r="M32" i="31"/>
  <c r="K35" i="1"/>
  <c r="N35" i="1"/>
  <c r="K40" i="33"/>
  <c r="N40" i="33"/>
  <c r="K86" i="1"/>
  <c r="N86" i="1"/>
  <c r="N54" i="32"/>
  <c r="K54" i="32"/>
  <c r="L54" i="32" s="1"/>
  <c r="M54" i="32"/>
  <c r="K71" i="1"/>
  <c r="N71" i="1"/>
  <c r="J98" i="34"/>
  <c r="M91" i="31"/>
  <c r="K91" i="31"/>
  <c r="L91" i="31" s="1"/>
  <c r="N91" i="31"/>
  <c r="N42" i="32"/>
  <c r="K42" i="32"/>
  <c r="L42" i="32" s="1"/>
  <c r="M42" i="32"/>
  <c r="J171" i="37"/>
  <c r="K85" i="35"/>
  <c r="N66" i="33"/>
  <c r="K66" i="33"/>
  <c r="K77" i="33"/>
  <c r="N77" i="33"/>
  <c r="J94" i="8"/>
  <c r="K94" i="8" s="1"/>
  <c r="M94" i="8"/>
  <c r="L94" i="8"/>
  <c r="N19" i="1"/>
  <c r="K19" i="1"/>
  <c r="Q63" i="8"/>
  <c r="Q64" i="8"/>
  <c r="Q31" i="8"/>
  <c r="Q99" i="8"/>
  <c r="Q71" i="8"/>
  <c r="Q46" i="8"/>
  <c r="Q18" i="8"/>
  <c r="Q102" i="8"/>
  <c r="Q32" i="8"/>
  <c r="Q45" i="8"/>
  <c r="Q60" i="8"/>
  <c r="Q103" i="8"/>
  <c r="N78" i="31"/>
  <c r="K78" i="31"/>
  <c r="L78" i="31" s="1"/>
  <c r="M78" i="31"/>
  <c r="K34" i="1"/>
  <c r="N34" i="1"/>
  <c r="M89" i="37"/>
  <c r="M50" i="37"/>
  <c r="K77" i="32"/>
  <c r="L77" i="32" s="1"/>
  <c r="M77" i="32"/>
  <c r="N77" i="32"/>
  <c r="S181" i="13"/>
  <c r="J57" i="8"/>
  <c r="K57" i="8" s="1"/>
  <c r="L57" i="8"/>
  <c r="M57" i="8"/>
  <c r="N73" i="31"/>
  <c r="K73" i="31"/>
  <c r="L73" i="31" s="1"/>
  <c r="M73" i="31"/>
  <c r="K50" i="31"/>
  <c r="L50" i="31" s="1"/>
  <c r="M50" i="31"/>
  <c r="N50" i="31"/>
  <c r="K89" i="1"/>
  <c r="N89" i="1"/>
  <c r="M39" i="32"/>
  <c r="K39" i="32"/>
  <c r="L39" i="32" s="1"/>
  <c r="N39" i="32"/>
  <c r="K80" i="31"/>
  <c r="L80" i="31" s="1"/>
  <c r="M80" i="31"/>
  <c r="N80" i="31"/>
  <c r="N49" i="34"/>
  <c r="K49" i="34"/>
  <c r="N19" i="32"/>
  <c r="K19" i="32"/>
  <c r="L19" i="32" s="1"/>
  <c r="M19" i="32"/>
  <c r="I191" i="31"/>
  <c r="I192" i="31" s="1"/>
  <c r="B3" i="31" s="1"/>
  <c r="N41" i="31"/>
  <c r="M41" i="31"/>
  <c r="K41" i="31"/>
  <c r="L41" i="31" s="1"/>
  <c r="O238" i="14"/>
  <c r="M237" i="14"/>
  <c r="O398" i="14"/>
  <c r="M397" i="14"/>
  <c r="K35" i="33"/>
  <c r="N35" i="33"/>
  <c r="N18" i="1"/>
  <c r="K18" i="1"/>
  <c r="J40" i="34"/>
  <c r="K46" i="33"/>
  <c r="N46" i="33"/>
  <c r="M39" i="8"/>
  <c r="J39" i="8"/>
  <c r="K39" i="8" s="1"/>
  <c r="L39" i="8"/>
  <c r="K26" i="1"/>
  <c r="N26" i="1"/>
  <c r="J97" i="34"/>
  <c r="K24" i="31"/>
  <c r="L24" i="31" s="1"/>
  <c r="N24" i="31"/>
  <c r="M24" i="31"/>
  <c r="N83" i="1"/>
  <c r="K83" i="1"/>
  <c r="M82" i="32"/>
  <c r="K82" i="32"/>
  <c r="L82" i="32" s="1"/>
  <c r="N82" i="32"/>
  <c r="N44" i="31"/>
  <c r="M44" i="31"/>
  <c r="K44" i="31"/>
  <c r="L44" i="31" s="1"/>
  <c r="N30" i="32"/>
  <c r="K30" i="32"/>
  <c r="L30" i="32" s="1"/>
  <c r="M30" i="32"/>
  <c r="J87" i="34"/>
  <c r="K38" i="33"/>
  <c r="N38" i="33"/>
  <c r="K49" i="35"/>
  <c r="M75" i="37"/>
  <c r="M56" i="37"/>
  <c r="M46" i="37"/>
  <c r="M65" i="37"/>
  <c r="M126" i="37"/>
  <c r="M45" i="37"/>
  <c r="N39" i="1"/>
  <c r="K39" i="1"/>
  <c r="K96" i="33"/>
  <c r="N96" i="33"/>
  <c r="K58" i="1"/>
  <c r="N58" i="1"/>
  <c r="N55" i="32"/>
  <c r="K55" i="32"/>
  <c r="L55" i="32" s="1"/>
  <c r="M55" i="32"/>
  <c r="Q116" i="8"/>
  <c r="S116" i="8" s="1"/>
  <c r="Q70" i="8"/>
  <c r="M46" i="32"/>
  <c r="K46" i="32"/>
  <c r="L46" i="32" s="1"/>
  <c r="N46" i="32"/>
  <c r="N57" i="33"/>
  <c r="K57" i="33"/>
  <c r="K83" i="33"/>
  <c r="N83" i="33"/>
  <c r="K62" i="31"/>
  <c r="L62" i="31" s="1"/>
  <c r="N62" i="31"/>
  <c r="M62" i="31"/>
  <c r="K84" i="1"/>
  <c r="N84" i="1"/>
  <c r="N56" i="33"/>
  <c r="K56" i="33"/>
  <c r="M60" i="31"/>
  <c r="K60" i="31"/>
  <c r="L60" i="31" s="1"/>
  <c r="N60" i="31"/>
  <c r="N101" i="32"/>
  <c r="M101" i="32"/>
  <c r="K101" i="32"/>
  <c r="L101" i="32" s="1"/>
  <c r="M66" i="32"/>
  <c r="N66" i="32"/>
  <c r="K66" i="32"/>
  <c r="L66" i="32" s="1"/>
  <c r="K67" i="31"/>
  <c r="L67" i="31" s="1"/>
  <c r="N67" i="31"/>
  <c r="M67" i="31"/>
  <c r="K23" i="1"/>
  <c r="N23" i="1"/>
  <c r="K39" i="31"/>
  <c r="L39" i="31" s="1"/>
  <c r="N39" i="31"/>
  <c r="M39" i="31"/>
  <c r="N98" i="33"/>
  <c r="K98" i="33"/>
  <c r="K42" i="1"/>
  <c r="N42" i="1"/>
  <c r="M26" i="31"/>
  <c r="N26" i="31"/>
  <c r="K26" i="31"/>
  <c r="L26" i="31" s="1"/>
  <c r="J50" i="8"/>
  <c r="K50" i="8" s="1"/>
  <c r="M50" i="8"/>
  <c r="L50" i="8"/>
  <c r="K42" i="31"/>
  <c r="L42" i="31" s="1"/>
  <c r="N42" i="31"/>
  <c r="M42" i="31"/>
  <c r="M45" i="31"/>
  <c r="K45" i="31"/>
  <c r="L45" i="31" s="1"/>
  <c r="N45" i="31"/>
  <c r="J56" i="34"/>
  <c r="M169" i="37"/>
  <c r="M118" i="37"/>
  <c r="K22" i="33"/>
  <c r="N22" i="33"/>
  <c r="N94" i="33"/>
  <c r="K94" i="33"/>
  <c r="K78" i="1"/>
  <c r="N78" i="1"/>
  <c r="K29" i="32"/>
  <c r="L29" i="32" s="1"/>
  <c r="N29" i="32"/>
  <c r="M29" i="32"/>
  <c r="N82" i="1"/>
  <c r="K82" i="1"/>
  <c r="N85" i="32"/>
  <c r="M85" i="32"/>
  <c r="K85" i="32"/>
  <c r="L85" i="32" s="1"/>
  <c r="L74" i="8"/>
  <c r="J74" i="8"/>
  <c r="K74" i="8" s="1"/>
  <c r="M74" i="8"/>
  <c r="K78" i="33"/>
  <c r="N78" i="33"/>
  <c r="J98" i="8"/>
  <c r="K98" i="8" s="1"/>
  <c r="L98" i="8"/>
  <c r="M98" i="8"/>
  <c r="K69" i="1"/>
  <c r="N69" i="1"/>
  <c r="N97" i="33"/>
  <c r="K97" i="33"/>
  <c r="N58" i="32"/>
  <c r="M58" i="32"/>
  <c r="K58" i="32"/>
  <c r="L58" i="32" s="1"/>
  <c r="J16" i="1"/>
  <c r="H188" i="1"/>
  <c r="G9" i="1" s="1"/>
  <c r="J171" i="1" s="1"/>
  <c r="K91" i="1"/>
  <c r="N91" i="1"/>
  <c r="K29" i="33"/>
  <c r="N29" i="33"/>
  <c r="M30" i="8"/>
  <c r="J30" i="8"/>
  <c r="K30" i="8" s="1"/>
  <c r="L30" i="8"/>
  <c r="M99" i="32"/>
  <c r="K99" i="32"/>
  <c r="L99" i="32" s="1"/>
  <c r="N99" i="32"/>
  <c r="N37" i="1"/>
  <c r="K37" i="1"/>
  <c r="K98" i="1"/>
  <c r="N98" i="1"/>
  <c r="K62" i="32"/>
  <c r="L62" i="32" s="1"/>
  <c r="M62" i="32"/>
  <c r="N62" i="32"/>
  <c r="K37" i="33"/>
  <c r="N37" i="33"/>
  <c r="J55" i="34"/>
  <c r="N17" i="33"/>
  <c r="K17" i="33"/>
  <c r="K24" i="33"/>
  <c r="N24" i="33"/>
  <c r="M49" i="8"/>
  <c r="L49" i="8"/>
  <c r="J49" i="8"/>
  <c r="K49" i="8" s="1"/>
  <c r="M80" i="32"/>
  <c r="N80" i="32"/>
  <c r="K80" i="32"/>
  <c r="L80" i="32" s="1"/>
  <c r="Q112" i="8"/>
  <c r="Q23" i="8"/>
  <c r="Q57" i="8"/>
  <c r="Q100" i="8"/>
  <c r="Q69" i="8"/>
  <c r="Q51" i="8"/>
  <c r="Q80" i="8"/>
  <c r="Q107" i="8"/>
  <c r="Q84" i="8"/>
  <c r="Q54" i="8"/>
  <c r="Q35" i="8"/>
  <c r="Q78" i="8"/>
  <c r="Q91" i="8"/>
  <c r="J75" i="34"/>
  <c r="S182" i="13"/>
  <c r="J70" i="34"/>
  <c r="N71" i="31"/>
  <c r="K71" i="31"/>
  <c r="L71" i="31" s="1"/>
  <c r="M71" i="31"/>
  <c r="N50" i="33"/>
  <c r="K50" i="33"/>
  <c r="K36" i="33"/>
  <c r="N36" i="33"/>
  <c r="J77" i="34"/>
  <c r="N49" i="1"/>
  <c r="K49" i="1"/>
  <c r="J15" i="34"/>
  <c r="H190" i="34"/>
  <c r="H188" i="34"/>
  <c r="G9" i="34" s="1"/>
  <c r="J82" i="34" s="1"/>
  <c r="H189" i="34"/>
  <c r="G10" i="34" s="1"/>
  <c r="J88" i="34" s="1"/>
  <c r="O158" i="14"/>
  <c r="M157" i="14"/>
  <c r="M541" i="14"/>
  <c r="P542" i="14"/>
  <c r="J50" i="34"/>
  <c r="K40" i="1"/>
  <c r="N40" i="1"/>
  <c r="M51" i="8"/>
  <c r="J51" i="8"/>
  <c r="K51" i="8" s="1"/>
  <c r="L51" i="8"/>
  <c r="N31" i="32"/>
  <c r="K31" i="32"/>
  <c r="L31" i="32" s="1"/>
  <c r="M31" i="32"/>
  <c r="M70" i="31"/>
  <c r="K70" i="31"/>
  <c r="L70" i="31" s="1"/>
  <c r="N70" i="31"/>
  <c r="M14" i="37"/>
  <c r="M170" i="37"/>
  <c r="N26" i="32"/>
  <c r="M26" i="32"/>
  <c r="K26" i="32"/>
  <c r="L26" i="32" s="1"/>
  <c r="J21" i="34"/>
  <c r="N19" i="33"/>
  <c r="K19" i="33"/>
  <c r="K73" i="35"/>
  <c r="M86" i="31"/>
  <c r="K86" i="31"/>
  <c r="L86" i="31" s="1"/>
  <c r="N86" i="31"/>
  <c r="N27" i="33"/>
  <c r="K27" i="33"/>
  <c r="K60" i="35"/>
  <c r="M152" i="37" s="1"/>
  <c r="K87" i="1"/>
  <c r="N87" i="1"/>
  <c r="J33" i="34"/>
  <c r="N41" i="32"/>
  <c r="M41" i="32"/>
  <c r="K41" i="32"/>
  <c r="L41" i="32" s="1"/>
  <c r="K61" i="35"/>
  <c r="K56" i="1"/>
  <c r="N56" i="1"/>
  <c r="K50" i="1"/>
  <c r="N50" i="1"/>
  <c r="K28" i="33"/>
  <c r="N28" i="33"/>
  <c r="K21" i="1"/>
  <c r="N21" i="1"/>
  <c r="K22" i="32"/>
  <c r="L22" i="32" s="1"/>
  <c r="N22" i="32"/>
  <c r="M22" i="32"/>
  <c r="N67" i="32"/>
  <c r="K67" i="32"/>
  <c r="L67" i="32" s="1"/>
  <c r="M67" i="32"/>
  <c r="J25" i="8"/>
  <c r="K25" i="8" s="1"/>
  <c r="M25" i="8"/>
  <c r="L25" i="8"/>
  <c r="J90" i="34"/>
  <c r="K33" i="1"/>
  <c r="N33" i="1"/>
  <c r="M64" i="37"/>
  <c r="M151" i="37"/>
  <c r="M36" i="37"/>
  <c r="M105" i="37"/>
  <c r="M82" i="31"/>
  <c r="K82" i="31"/>
  <c r="L82" i="31" s="1"/>
  <c r="N82" i="31"/>
  <c r="N43" i="1"/>
  <c r="K43" i="1"/>
  <c r="M21" i="37"/>
  <c r="M44" i="37"/>
  <c r="M32" i="32"/>
  <c r="N32" i="32"/>
  <c r="K32" i="32"/>
  <c r="L32" i="32" s="1"/>
  <c r="K88" i="1"/>
  <c r="N88" i="1"/>
  <c r="Q95" i="8"/>
  <c r="Q34" i="8"/>
  <c r="K53" i="32"/>
  <c r="L53" i="32" s="1"/>
  <c r="M53" i="32"/>
  <c r="N53" i="32"/>
  <c r="N98" i="31"/>
  <c r="M98" i="31"/>
  <c r="K98" i="31"/>
  <c r="L98" i="31" s="1"/>
  <c r="J15" i="1"/>
  <c r="I188" i="1"/>
  <c r="G7" i="1" s="1"/>
  <c r="J79" i="1" s="1"/>
  <c r="H190" i="1"/>
  <c r="I189" i="1"/>
  <c r="G8" i="1" s="1"/>
  <c r="J74" i="1" s="1"/>
  <c r="H189" i="1"/>
  <c r="G10" i="1" s="1"/>
  <c r="T182" i="13"/>
  <c r="K21" i="33"/>
  <c r="N21" i="33"/>
  <c r="N30" i="14"/>
  <c r="M29" i="14"/>
  <c r="K38" i="32"/>
  <c r="L38" i="32" s="1"/>
  <c r="N38" i="32"/>
  <c r="M38" i="32"/>
  <c r="M21" i="31"/>
  <c r="K21" i="31"/>
  <c r="L21" i="31" s="1"/>
  <c r="N21" i="31"/>
  <c r="M49" i="32"/>
  <c r="N49" i="32"/>
  <c r="K49" i="32"/>
  <c r="L49" i="32" s="1"/>
  <c r="N97" i="31"/>
  <c r="M97" i="31"/>
  <c r="K97" i="31"/>
  <c r="L97" i="31" s="1"/>
  <c r="N20" i="1"/>
  <c r="K20" i="1"/>
  <c r="N86" i="32"/>
  <c r="M86" i="32"/>
  <c r="K86" i="32"/>
  <c r="L86" i="32" s="1"/>
  <c r="K34" i="33"/>
  <c r="N34" i="33"/>
  <c r="N84" i="33"/>
  <c r="K84" i="33"/>
  <c r="N33" i="31"/>
  <c r="M33" i="31"/>
  <c r="K33" i="31"/>
  <c r="L33" i="31" s="1"/>
  <c r="M48" i="31"/>
  <c r="K48" i="31"/>
  <c r="L48" i="31" s="1"/>
  <c r="N48" i="31"/>
  <c r="N54" i="1"/>
  <c r="K54" i="1"/>
  <c r="M51" i="32"/>
  <c r="N51" i="32"/>
  <c r="K51" i="32"/>
  <c r="L51" i="32" s="1"/>
  <c r="M99" i="31"/>
  <c r="K99" i="31"/>
  <c r="L99" i="31" s="1"/>
  <c r="N99" i="31"/>
  <c r="M91" i="8"/>
  <c r="L91" i="8"/>
  <c r="J91" i="8"/>
  <c r="K91" i="8" s="1"/>
  <c r="M79" i="8"/>
  <c r="J79" i="8"/>
  <c r="K79" i="8" s="1"/>
  <c r="L79" i="8"/>
  <c r="K51" i="1"/>
  <c r="N51" i="1"/>
  <c r="N90" i="33"/>
  <c r="K90" i="33"/>
  <c r="N93" i="34"/>
  <c r="K93" i="34"/>
  <c r="N44" i="1"/>
  <c r="K44" i="1"/>
  <c r="N100" i="32"/>
  <c r="K100" i="32"/>
  <c r="L100" i="32" s="1"/>
  <c r="M100" i="32"/>
  <c r="M29" i="8"/>
  <c r="L29" i="8"/>
  <c r="J29" i="8"/>
  <c r="K29" i="8" s="1"/>
  <c r="N28" i="31"/>
  <c r="K28" i="31"/>
  <c r="L28" i="31" s="1"/>
  <c r="M28" i="31"/>
  <c r="L83" i="8"/>
  <c r="J83" i="8"/>
  <c r="K83" i="8" s="1"/>
  <c r="M83" i="8"/>
  <c r="N73" i="33"/>
  <c r="K73" i="33"/>
  <c r="N52" i="1"/>
  <c r="K52" i="1"/>
  <c r="N60" i="33"/>
  <c r="K60" i="33"/>
  <c r="N55" i="1"/>
  <c r="K55" i="1"/>
  <c r="K70" i="33"/>
  <c r="N70" i="33"/>
  <c r="K20" i="32"/>
  <c r="L20" i="32" s="1"/>
  <c r="M20" i="32"/>
  <c r="N20" i="32"/>
  <c r="R52" i="32"/>
  <c r="R87" i="32"/>
  <c r="R75" i="32"/>
  <c r="R117" i="32"/>
  <c r="R80" i="32"/>
  <c r="R115" i="32"/>
  <c r="R103" i="32"/>
  <c r="R108" i="32"/>
  <c r="R34" i="32"/>
  <c r="R22" i="32"/>
  <c r="R56" i="32"/>
  <c r="R70" i="32"/>
  <c r="R91" i="32"/>
  <c r="R42" i="32"/>
  <c r="R32" i="32"/>
  <c r="R36" i="32"/>
  <c r="R55" i="32"/>
  <c r="R109" i="32"/>
  <c r="R79" i="32"/>
  <c r="R106" i="32"/>
  <c r="R30" i="32"/>
  <c r="R19" i="32"/>
  <c r="R51" i="32"/>
  <c r="R35" i="32"/>
  <c r="R58" i="32"/>
  <c r="R46" i="32"/>
  <c r="R116" i="32"/>
  <c r="R45" i="32"/>
  <c r="R68" i="32"/>
  <c r="R110" i="32"/>
  <c r="R71" i="32"/>
  <c r="R111" i="32"/>
  <c r="R72" i="32"/>
  <c r="R43" i="32"/>
  <c r="R27" i="32"/>
  <c r="R25" i="32"/>
  <c r="R21" i="32"/>
  <c r="R26" i="32"/>
  <c r="R83" i="32"/>
  <c r="R53" i="32"/>
  <c r="R76" i="32"/>
  <c r="R64" i="32"/>
  <c r="R94" i="32"/>
  <c r="R81" i="32"/>
  <c r="R104" i="32"/>
  <c r="R92" i="32"/>
  <c r="R50" i="32"/>
  <c r="R99" i="32"/>
  <c r="R23" i="32"/>
  <c r="R57" i="32"/>
  <c r="R96" i="32"/>
  <c r="R40" i="32"/>
  <c r="R97" i="32"/>
  <c r="R29" i="32"/>
  <c r="R112" i="32"/>
  <c r="R98" i="32"/>
  <c r="R37" i="32"/>
  <c r="R82" i="32"/>
  <c r="R33" i="32"/>
  <c r="R61" i="32"/>
  <c r="R62" i="32"/>
  <c r="R107" i="32"/>
  <c r="R31" i="32"/>
  <c r="R18" i="32"/>
  <c r="R38" i="32"/>
  <c r="R24" i="32"/>
  <c r="R59" i="32"/>
  <c r="R47" i="32"/>
  <c r="R69" i="32"/>
  <c r="T68" i="32" s="1"/>
  <c r="R44" i="32"/>
  <c r="R84" i="32"/>
  <c r="T83" i="32" s="1"/>
  <c r="R74" i="32"/>
  <c r="R102" i="32"/>
  <c r="R28" i="32"/>
  <c r="R101" i="32"/>
  <c r="R89" i="32"/>
  <c r="R77" i="32"/>
  <c r="R65" i="32"/>
  <c r="R85" i="32"/>
  <c r="R78" i="32"/>
  <c r="R105" i="32"/>
  <c r="R93" i="32"/>
  <c r="R95" i="32"/>
  <c r="T94" i="32" s="1"/>
  <c r="R88" i="32"/>
  <c r="R66" i="32"/>
  <c r="R54" i="32"/>
  <c r="R41" i="32"/>
  <c r="R20" i="32"/>
  <c r="R60" i="32"/>
  <c r="R48" i="32"/>
  <c r="R39" i="32"/>
  <c r="R100" i="32"/>
  <c r="R86" i="32"/>
  <c r="R114" i="32"/>
  <c r="R90" i="32"/>
  <c r="R67" i="32"/>
  <c r="R63" i="32"/>
  <c r="R73" i="32"/>
  <c r="R49" i="32"/>
  <c r="R113" i="32"/>
  <c r="K30" i="31"/>
  <c r="L30" i="31" s="1"/>
  <c r="M30" i="31"/>
  <c r="N30" i="31"/>
  <c r="N52" i="33"/>
  <c r="K52" i="33"/>
  <c r="N28" i="1"/>
  <c r="K28" i="1"/>
  <c r="N34" i="32"/>
  <c r="M34" i="32"/>
  <c r="K34" i="32"/>
  <c r="L34" i="32" s="1"/>
  <c r="K35" i="31"/>
  <c r="L35" i="31" s="1"/>
  <c r="N35" i="31"/>
  <c r="M35" i="31"/>
  <c r="Q81" i="8"/>
  <c r="Q101" i="8"/>
  <c r="Q114" i="8"/>
  <c r="Q48" i="8"/>
  <c r="Q20" i="8"/>
  <c r="Q24" i="8"/>
  <c r="Q39" i="8"/>
  <c r="Q94" i="8"/>
  <c r="Q111" i="8"/>
  <c r="Q52" i="8"/>
  <c r="Q56" i="8"/>
  <c r="Q106" i="8"/>
  <c r="N43" i="33"/>
  <c r="K43" i="33"/>
  <c r="X13" i="13"/>
  <c r="X15" i="13"/>
  <c r="K44" i="33"/>
  <c r="N44" i="33"/>
  <c r="J24" i="34"/>
  <c r="L40" i="8"/>
  <c r="J40" i="8"/>
  <c r="K40" i="8" s="1"/>
  <c r="M40" i="8"/>
  <c r="J68" i="34"/>
  <c r="K77" i="1"/>
  <c r="N77" i="1"/>
  <c r="K60" i="32"/>
  <c r="L60" i="32" s="1"/>
  <c r="M60" i="32"/>
  <c r="N60" i="32"/>
  <c r="M77" i="8"/>
  <c r="L77" i="8"/>
  <c r="J77" i="8"/>
  <c r="K77" i="8" s="1"/>
  <c r="N85" i="33"/>
  <c r="K85" i="33"/>
  <c r="K38" i="1"/>
  <c r="N38" i="1"/>
  <c r="M381" i="14"/>
  <c r="O382" i="14"/>
  <c r="K57" i="32"/>
  <c r="L57" i="32" s="1"/>
  <c r="N57" i="32"/>
  <c r="M57" i="32"/>
  <c r="N80" i="1"/>
  <c r="K80" i="1"/>
  <c r="K18" i="32"/>
  <c r="L18" i="32" s="1"/>
  <c r="N18" i="32"/>
  <c r="M18" i="32"/>
  <c r="Q26" i="32"/>
  <c r="Q65" i="32"/>
  <c r="Q101" i="32"/>
  <c r="Q90" i="32"/>
  <c r="Q112" i="32"/>
  <c r="Q27" i="32"/>
  <c r="Q55" i="32"/>
  <c r="Q73" i="32"/>
  <c r="Q91" i="32"/>
  <c r="Q22" i="32"/>
  <c r="Q71" i="32"/>
  <c r="Q97" i="32"/>
  <c r="Q92" i="32"/>
  <c r="Q52" i="32"/>
  <c r="Q99" i="32"/>
  <c r="Q53" i="32"/>
  <c r="Q46" i="32"/>
  <c r="Q66" i="32"/>
  <c r="Q32" i="32"/>
  <c r="Q110" i="32"/>
  <c r="Q31" i="32"/>
  <c r="Q29" i="32"/>
  <c r="Q69" i="32"/>
  <c r="Q84" i="32"/>
  <c r="Q57" i="32"/>
  <c r="Q79" i="32"/>
  <c r="Q100" i="32"/>
  <c r="Q33" i="32"/>
  <c r="Q77" i="32"/>
  <c r="Q103" i="32"/>
  <c r="Q30" i="32"/>
  <c r="Q50" i="32"/>
  <c r="Q70" i="32"/>
  <c r="Q28" i="32"/>
  <c r="Q40" i="32"/>
  <c r="Q95" i="32"/>
  <c r="Q76" i="32"/>
  <c r="S76" i="32" s="1"/>
  <c r="Q59" i="32"/>
  <c r="Q18" i="32"/>
  <c r="Q37" i="32"/>
  <c r="Q20" i="32"/>
  <c r="Q56" i="32"/>
  <c r="Q80" i="32"/>
  <c r="Q45" i="32"/>
  <c r="Q81" i="32"/>
  <c r="Q113" i="32"/>
  <c r="Q96" i="32"/>
  <c r="Q75" i="32"/>
  <c r="Q35" i="32"/>
  <c r="Q105" i="32"/>
  <c r="Q98" i="32"/>
  <c r="Q58" i="32"/>
  <c r="Q104" i="32"/>
  <c r="Q63" i="32"/>
  <c r="Q83" i="32"/>
  <c r="Q117" i="32"/>
  <c r="S117" i="32" s="1"/>
  <c r="Q24" i="32"/>
  <c r="Q68" i="32"/>
  <c r="Q39" i="32"/>
  <c r="S39" i="32" s="1"/>
  <c r="Q94" i="32"/>
  <c r="S94" i="32" s="1"/>
  <c r="Q114" i="32"/>
  <c r="Q74" i="32"/>
  <c r="Q43" i="32"/>
  <c r="Q38" i="32"/>
  <c r="Q60" i="32"/>
  <c r="Q107" i="32"/>
  <c r="Q102" i="32"/>
  <c r="Q23" i="32"/>
  <c r="Q116" i="32"/>
  <c r="Q67" i="32"/>
  <c r="Q87" i="32"/>
  <c r="Q41" i="32"/>
  <c r="Q34" i="32"/>
  <c r="S34" i="32" s="1"/>
  <c r="Q54" i="32"/>
  <c r="Q88" i="32"/>
  <c r="Q86" i="32"/>
  <c r="Q48" i="32"/>
  <c r="Q62" i="32"/>
  <c r="S62" i="32" s="1"/>
  <c r="Q51" i="32"/>
  <c r="Q44" i="32"/>
  <c r="Q89" i="32"/>
  <c r="Q115" i="32"/>
  <c r="Q108" i="32"/>
  <c r="Q72" i="32"/>
  <c r="Q19" i="32"/>
  <c r="Q36" i="32"/>
  <c r="Q64" i="32"/>
  <c r="Q47" i="32"/>
  <c r="Q93" i="32"/>
  <c r="Q25" i="32"/>
  <c r="Q42" i="32"/>
  <c r="Q109" i="32"/>
  <c r="S109" i="32" s="1"/>
  <c r="Q82" i="32"/>
  <c r="Q21" i="32"/>
  <c r="Q85" i="32"/>
  <c r="Q49" i="32"/>
  <c r="S49" i="32" s="1"/>
  <c r="Q111" i="32"/>
  <c r="Q106" i="32"/>
  <c r="S106" i="32" s="1"/>
  <c r="Q61" i="32"/>
  <c r="Q78" i="32"/>
  <c r="K61" i="1"/>
  <c r="N61" i="1"/>
  <c r="N94" i="1"/>
  <c r="K94" i="1"/>
  <c r="N87" i="33"/>
  <c r="K87" i="33"/>
  <c r="J85" i="34"/>
  <c r="M38" i="8"/>
  <c r="J38" i="8"/>
  <c r="K38" i="8" s="1"/>
  <c r="L38" i="8"/>
  <c r="N20" i="33"/>
  <c r="K20" i="33"/>
  <c r="K10" i="35"/>
  <c r="N64" i="33"/>
  <c r="K64" i="33"/>
  <c r="L71" i="8"/>
  <c r="J71" i="8"/>
  <c r="K71" i="8" s="1"/>
  <c r="M71" i="8"/>
  <c r="M45" i="8"/>
  <c r="L45" i="8"/>
  <c r="J45" i="8"/>
  <c r="K45" i="8" s="1"/>
  <c r="N41" i="1"/>
  <c r="K41" i="1"/>
  <c r="M58" i="8"/>
  <c r="J58" i="8"/>
  <c r="K58" i="8" s="1"/>
  <c r="L58" i="8"/>
  <c r="K79" i="31"/>
  <c r="L79" i="31" s="1"/>
  <c r="M79" i="31"/>
  <c r="N79" i="31"/>
  <c r="K90" i="1"/>
  <c r="N90" i="1"/>
  <c r="K74" i="32"/>
  <c r="L74" i="32" s="1"/>
  <c r="M74" i="32"/>
  <c r="N74" i="32"/>
  <c r="M174" i="37"/>
  <c r="M60" i="37"/>
  <c r="M173" i="37"/>
  <c r="K36" i="1"/>
  <c r="N36" i="1"/>
  <c r="N64" i="1"/>
  <c r="K64" i="1"/>
  <c r="J42" i="8"/>
  <c r="K42" i="8" s="1"/>
  <c r="M42" i="8"/>
  <c r="L42" i="8"/>
  <c r="N39" i="33"/>
  <c r="K39" i="33"/>
  <c r="Q104" i="8"/>
  <c r="Q67" i="8"/>
  <c r="Q90" i="8"/>
  <c r="K49" i="31"/>
  <c r="L49" i="31" s="1"/>
  <c r="N49" i="31"/>
  <c r="M49" i="31"/>
  <c r="N65" i="32"/>
  <c r="M65" i="32"/>
  <c r="K65" i="32"/>
  <c r="L65" i="32" s="1"/>
  <c r="K59" i="1"/>
  <c r="N59" i="1"/>
  <c r="K87" i="32"/>
  <c r="L87" i="32" s="1"/>
  <c r="N87" i="32"/>
  <c r="M87" i="32"/>
  <c r="N63" i="31"/>
  <c r="M63" i="31"/>
  <c r="K63" i="31"/>
  <c r="L63" i="31" s="1"/>
  <c r="K30" i="33"/>
  <c r="N30" i="33"/>
  <c r="J66" i="34"/>
  <c r="K78" i="32"/>
  <c r="L78" i="32" s="1"/>
  <c r="N78" i="32"/>
  <c r="M78" i="32"/>
  <c r="N89" i="32"/>
  <c r="M89" i="32"/>
  <c r="K89" i="32"/>
  <c r="L89" i="32" s="1"/>
  <c r="J64" i="8"/>
  <c r="K64" i="8" s="1"/>
  <c r="L64" i="8"/>
  <c r="M64" i="8"/>
  <c r="N68" i="33"/>
  <c r="K68" i="33"/>
  <c r="K92" i="32"/>
  <c r="L92" i="32" s="1"/>
  <c r="N92" i="32"/>
  <c r="M92" i="32"/>
  <c r="N48" i="33"/>
  <c r="K48" i="33"/>
  <c r="M84" i="37"/>
  <c r="H3" i="14"/>
  <c r="L27" i="8"/>
  <c r="J27" i="8"/>
  <c r="K27" i="8" s="1"/>
  <c r="M27" i="8"/>
  <c r="K77" i="31"/>
  <c r="L77" i="31" s="1"/>
  <c r="N77" i="31"/>
  <c r="M77" i="31"/>
  <c r="N93" i="1"/>
  <c r="K93" i="1"/>
  <c r="N47" i="31"/>
  <c r="K47" i="31"/>
  <c r="L47" i="31" s="1"/>
  <c r="M47" i="31"/>
  <c r="N55" i="33"/>
  <c r="K55" i="33"/>
  <c r="J52" i="8"/>
  <c r="K52" i="8" s="1"/>
  <c r="L52" i="8"/>
  <c r="M52" i="8"/>
  <c r="N25" i="1"/>
  <c r="K25" i="1"/>
  <c r="N96" i="32"/>
  <c r="K96" i="32"/>
  <c r="L96" i="32" s="1"/>
  <c r="M96" i="32"/>
  <c r="U183" i="13"/>
  <c r="U181" i="13"/>
  <c r="U182" i="13" s="1"/>
  <c r="N63" i="1"/>
  <c r="K63" i="1"/>
  <c r="K55" i="31"/>
  <c r="L55" i="31" s="1"/>
  <c r="N55" i="31"/>
  <c r="M55" i="31"/>
  <c r="N63" i="32"/>
  <c r="K63" i="32"/>
  <c r="L63" i="32" s="1"/>
  <c r="M63" i="32"/>
  <c r="M31" i="31"/>
  <c r="K31" i="31"/>
  <c r="L31" i="31" s="1"/>
  <c r="N31" i="31"/>
  <c r="J32" i="34"/>
  <c r="Q73" i="8"/>
  <c r="Q62" i="8"/>
  <c r="Q28" i="8"/>
  <c r="Q53" i="8"/>
  <c r="Q26" i="8"/>
  <c r="Q109" i="8"/>
  <c r="Q30" i="8"/>
  <c r="Q40" i="8"/>
  <c r="Q37" i="8"/>
  <c r="Q68" i="8"/>
  <c r="Q47" i="8"/>
  <c r="Q50" i="8"/>
  <c r="Q93" i="8"/>
  <c r="K46" i="1"/>
  <c r="N46" i="1"/>
  <c r="X16" i="13"/>
  <c r="X10" i="13"/>
  <c r="N24" i="1"/>
  <c r="K24" i="1"/>
  <c r="M67" i="8"/>
  <c r="J67" i="8"/>
  <c r="K67" i="8" s="1"/>
  <c r="L67" i="8"/>
  <c r="K68" i="1"/>
  <c r="N68" i="1"/>
  <c r="L44" i="8"/>
  <c r="J44" i="8"/>
  <c r="K44" i="8" s="1"/>
  <c r="M44" i="8"/>
  <c r="J17" i="34"/>
  <c r="J95" i="34"/>
  <c r="O414" i="14"/>
  <c r="M413" i="14"/>
  <c r="O254" i="14"/>
  <c r="M253" i="14"/>
  <c r="M83" i="31"/>
  <c r="N83" i="31"/>
  <c r="K83" i="31"/>
  <c r="L83" i="31" s="1"/>
  <c r="N65" i="31"/>
  <c r="K65" i="31"/>
  <c r="L65" i="31" s="1"/>
  <c r="M65" i="31"/>
  <c r="J23" i="37"/>
  <c r="K38" i="35"/>
  <c r="J15" i="33"/>
  <c r="H189" i="33"/>
  <c r="G10" i="33" s="1"/>
  <c r="I189" i="33"/>
  <c r="G8" i="33" s="1"/>
  <c r="H190" i="33"/>
  <c r="I188" i="33"/>
  <c r="G7" i="33" s="1"/>
  <c r="N80" i="33"/>
  <c r="K80" i="33"/>
  <c r="N34" i="31"/>
  <c r="K34" i="31"/>
  <c r="L34" i="31" s="1"/>
  <c r="M34" i="31"/>
  <c r="N61" i="32"/>
  <c r="K61" i="32"/>
  <c r="L61" i="32" s="1"/>
  <c r="M61" i="32"/>
  <c r="M64" i="31"/>
  <c r="N64" i="31"/>
  <c r="K64" i="31"/>
  <c r="L64" i="31" s="1"/>
  <c r="J94" i="34"/>
  <c r="N85" i="1"/>
  <c r="K85" i="1"/>
  <c r="J61" i="8"/>
  <c r="K61" i="8" s="1"/>
  <c r="M61" i="8"/>
  <c r="L61" i="8"/>
  <c r="N23" i="32"/>
  <c r="M23" i="32"/>
  <c r="K23" i="32"/>
  <c r="L23" i="32" s="1"/>
  <c r="K41" i="33"/>
  <c r="N41" i="33"/>
  <c r="N94" i="32"/>
  <c r="M94" i="32"/>
  <c r="K94" i="32"/>
  <c r="L94" i="32" s="1"/>
  <c r="J18" i="37"/>
  <c r="K22" i="35"/>
  <c r="N72" i="32"/>
  <c r="K72" i="32"/>
  <c r="L72" i="32" s="1"/>
  <c r="M72" i="32"/>
  <c r="M100" i="37"/>
  <c r="M119" i="37"/>
  <c r="M41" i="37"/>
  <c r="M144" i="37"/>
  <c r="M6" i="37"/>
  <c r="Y11" i="13"/>
  <c r="M136" i="37"/>
  <c r="K32" i="33"/>
  <c r="N32" i="33"/>
  <c r="J73" i="34"/>
  <c r="K65" i="1"/>
  <c r="N65" i="1"/>
  <c r="M73" i="32"/>
  <c r="N73" i="32"/>
  <c r="K73" i="32"/>
  <c r="L73" i="32" s="1"/>
  <c r="N91" i="32"/>
  <c r="K91" i="32"/>
  <c r="L91" i="32" s="1"/>
  <c r="M91" i="32"/>
  <c r="N68" i="32"/>
  <c r="M68" i="32"/>
  <c r="K68" i="32"/>
  <c r="L68" i="32" s="1"/>
  <c r="N95" i="33"/>
  <c r="K95" i="33"/>
  <c r="K22" i="31"/>
  <c r="L22" i="31" s="1"/>
  <c r="N22" i="31"/>
  <c r="M22" i="31"/>
  <c r="Q110" i="8"/>
  <c r="Q77" i="8"/>
  <c r="Q113" i="8"/>
  <c r="Q108" i="8"/>
  <c r="Q89" i="8"/>
  <c r="Q61" i="8"/>
  <c r="Q36" i="8"/>
  <c r="Q115" i="8"/>
  <c r="Q92" i="8"/>
  <c r="Q76" i="8"/>
  <c r="Q43" i="8"/>
  <c r="Q27" i="8"/>
  <c r="N37" i="31"/>
  <c r="M37" i="31"/>
  <c r="K37" i="31"/>
  <c r="L37" i="31" s="1"/>
  <c r="S183" i="13"/>
  <c r="M49" i="37"/>
  <c r="M47" i="32"/>
  <c r="K47" i="32"/>
  <c r="L47" i="32" s="1"/>
  <c r="N47" i="32"/>
  <c r="K27" i="31"/>
  <c r="L27" i="31" s="1"/>
  <c r="N27" i="31"/>
  <c r="M27" i="31"/>
  <c r="J47" i="34"/>
  <c r="M75" i="31"/>
  <c r="K75" i="31"/>
  <c r="L75" i="31" s="1"/>
  <c r="N75" i="31"/>
  <c r="L32" i="8"/>
  <c r="J32" i="8"/>
  <c r="K32" i="8" s="1"/>
  <c r="M32" i="8"/>
  <c r="K62" i="33"/>
  <c r="N62" i="33"/>
  <c r="K20" i="31"/>
  <c r="L20" i="31" s="1"/>
  <c r="R78" i="31"/>
  <c r="R97" i="31"/>
  <c r="R60" i="31"/>
  <c r="R95" i="31"/>
  <c r="R113" i="31"/>
  <c r="N20" i="31"/>
  <c r="R94" i="31"/>
  <c r="R42" i="31"/>
  <c r="R71" i="31"/>
  <c r="R110" i="31"/>
  <c r="R91" i="31"/>
  <c r="R74" i="31"/>
  <c r="R50" i="31"/>
  <c r="R68" i="31"/>
  <c r="R75" i="31"/>
  <c r="R104" i="31"/>
  <c r="R109" i="31"/>
  <c r="R108" i="31"/>
  <c r="R116" i="31"/>
  <c r="R72" i="31"/>
  <c r="R22" i="31"/>
  <c r="R96" i="31"/>
  <c r="R84" i="31"/>
  <c r="R98" i="31"/>
  <c r="R24" i="31"/>
  <c r="R82" i="31"/>
  <c r="M20" i="31"/>
  <c r="R38" i="31"/>
  <c r="R59" i="31"/>
  <c r="R76" i="31"/>
  <c r="R111" i="31"/>
  <c r="R45" i="31"/>
  <c r="R70" i="31"/>
  <c r="R69" i="31"/>
  <c r="R25" i="31"/>
  <c r="R83" i="31"/>
  <c r="R117" i="31"/>
  <c r="R56" i="31"/>
  <c r="R40" i="31"/>
  <c r="R19" i="31"/>
  <c r="R62" i="31"/>
  <c r="R34" i="31"/>
  <c r="R47" i="31"/>
  <c r="R114" i="31"/>
  <c r="R107" i="31"/>
  <c r="R105" i="31"/>
  <c r="R53" i="31"/>
  <c r="R61" i="31"/>
  <c r="R21" i="31"/>
  <c r="R103" i="31"/>
  <c r="R51" i="31"/>
  <c r="R93" i="31"/>
  <c r="R44" i="31"/>
  <c r="R49" i="31"/>
  <c r="R90" i="31"/>
  <c r="R23" i="31"/>
  <c r="R29" i="31"/>
  <c r="R36" i="31"/>
  <c r="R88" i="31"/>
  <c r="R46" i="31"/>
  <c r="R28" i="31"/>
  <c r="R27" i="31"/>
  <c r="R39" i="31"/>
  <c r="R57" i="31"/>
  <c r="R112" i="31"/>
  <c r="R63" i="31"/>
  <c r="R89" i="31"/>
  <c r="R79" i="31"/>
  <c r="R30" i="31"/>
  <c r="R92" i="31"/>
  <c r="R106" i="31"/>
  <c r="R32" i="31"/>
  <c r="R48" i="31"/>
  <c r="R55" i="31"/>
  <c r="R31" i="31"/>
  <c r="R115" i="31"/>
  <c r="T114" i="31" s="1"/>
  <c r="R58" i="31"/>
  <c r="R52" i="31"/>
  <c r="R41" i="31"/>
  <c r="T40" i="31" s="1"/>
  <c r="R81" i="31"/>
  <c r="R64" i="31"/>
  <c r="R73" i="31"/>
  <c r="R77" i="31"/>
  <c r="R80" i="31"/>
  <c r="T79" i="31" s="1"/>
  <c r="R20" i="31"/>
  <c r="R18" i="31"/>
  <c r="R87" i="31"/>
  <c r="R33" i="31"/>
  <c r="R86" i="31"/>
  <c r="R26" i="31"/>
  <c r="R67" i="31"/>
  <c r="R100" i="31"/>
  <c r="R99" i="31"/>
  <c r="R101" i="31"/>
  <c r="R37" i="31"/>
  <c r="R66" i="31"/>
  <c r="R102" i="31"/>
  <c r="R54" i="31"/>
  <c r="R85" i="31"/>
  <c r="R65" i="31"/>
  <c r="R43" i="31"/>
  <c r="R35" i="31"/>
  <c r="K95" i="1"/>
  <c r="N95" i="1"/>
  <c r="M88" i="32"/>
  <c r="N88" i="32"/>
  <c r="K88" i="32"/>
  <c r="L88" i="32" s="1"/>
  <c r="M45" i="14"/>
  <c r="O126" i="14"/>
  <c r="M125" i="14"/>
  <c r="M477" i="14"/>
  <c r="P478" i="14"/>
  <c r="M18" i="8"/>
  <c r="J18" i="8"/>
  <c r="K18" i="8" s="1"/>
  <c r="L18" i="8"/>
  <c r="J62" i="34"/>
  <c r="K59" i="35"/>
  <c r="J62" i="8"/>
  <c r="K62" i="8" s="1"/>
  <c r="L62" i="8"/>
  <c r="M62" i="8"/>
  <c r="I191" i="32"/>
  <c r="I192" i="32" s="1"/>
  <c r="B3" i="32" s="1"/>
  <c r="N83" i="32"/>
  <c r="K83" i="32"/>
  <c r="L83" i="32" s="1"/>
  <c r="M83" i="32"/>
  <c r="J31" i="34"/>
  <c r="K58" i="33"/>
  <c r="N58" i="33"/>
  <c r="K90" i="32"/>
  <c r="L90" i="32" s="1"/>
  <c r="N90" i="32"/>
  <c r="M90" i="32"/>
  <c r="K33" i="33"/>
  <c r="N33" i="33"/>
  <c r="K88" i="31"/>
  <c r="L88" i="31" s="1"/>
  <c r="M88" i="31"/>
  <c r="N88" i="31"/>
  <c r="M84" i="8"/>
  <c r="L84" i="8"/>
  <c r="J84" i="8"/>
  <c r="K84" i="8" s="1"/>
  <c r="M78" i="37"/>
  <c r="M101" i="37"/>
  <c r="M44" i="32"/>
  <c r="K44" i="32"/>
  <c r="L44" i="32" s="1"/>
  <c r="N44" i="32"/>
  <c r="K91" i="33"/>
  <c r="N91" i="33"/>
  <c r="N45" i="32"/>
  <c r="M45" i="32"/>
  <c r="K45" i="32"/>
  <c r="L45" i="32" s="1"/>
  <c r="K69" i="33"/>
  <c r="N69" i="33"/>
  <c r="J76" i="34"/>
  <c r="N93" i="31"/>
  <c r="M93" i="31"/>
  <c r="K93" i="31"/>
  <c r="L93" i="31" s="1"/>
  <c r="K49" i="33"/>
  <c r="N49" i="33"/>
  <c r="M34" i="37"/>
  <c r="M160" i="37"/>
  <c r="M71" i="37"/>
  <c r="M73" i="37"/>
  <c r="M147" i="37"/>
  <c r="N43" i="34" l="1"/>
  <c r="K43" i="34"/>
  <c r="T92" i="8"/>
  <c r="T65" i="8"/>
  <c r="K79" i="34"/>
  <c r="M37" i="37"/>
  <c r="K57" i="34"/>
  <c r="K91" i="34"/>
  <c r="K27" i="34"/>
  <c r="S76" i="8"/>
  <c r="T32" i="31"/>
  <c r="K37" i="34"/>
  <c r="M37" i="34" s="1"/>
  <c r="N22" i="34"/>
  <c r="N69" i="34"/>
  <c r="T45" i="8"/>
  <c r="N36" i="34"/>
  <c r="T37" i="32"/>
  <c r="N58" i="34"/>
  <c r="K64" i="34"/>
  <c r="M64" i="34" s="1"/>
  <c r="N54" i="34"/>
  <c r="S30" i="8"/>
  <c r="T88" i="31"/>
  <c r="K96" i="34"/>
  <c r="M96" i="34" s="1"/>
  <c r="K46" i="34"/>
  <c r="M46" i="34" s="1"/>
  <c r="N28" i="34"/>
  <c r="K35" i="34"/>
  <c r="L35" i="34" s="1"/>
  <c r="N59" i="34"/>
  <c r="N30" i="34"/>
  <c r="K39" i="34"/>
  <c r="L39" i="34" s="1"/>
  <c r="S87" i="31"/>
  <c r="S43" i="8"/>
  <c r="T84" i="32"/>
  <c r="T60" i="8"/>
  <c r="K16" i="34"/>
  <c r="L16" i="34" s="1"/>
  <c r="S30" i="31"/>
  <c r="K38" i="34"/>
  <c r="L38" i="34" s="1"/>
  <c r="N20" i="34"/>
  <c r="K51" i="34"/>
  <c r="M51" i="34" s="1"/>
  <c r="K19" i="34"/>
  <c r="M19" i="34" s="1"/>
  <c r="S106" i="8"/>
  <c r="N81" i="34"/>
  <c r="K74" i="34"/>
  <c r="L74" i="34" s="1"/>
  <c r="K45" i="34"/>
  <c r="M45" i="34" s="1"/>
  <c r="T91" i="8"/>
  <c r="N60" i="34"/>
  <c r="S94" i="31"/>
  <c r="S62" i="31"/>
  <c r="K65" i="34"/>
  <c r="L65" i="34" s="1"/>
  <c r="T58" i="32"/>
  <c r="S25" i="32"/>
  <c r="T72" i="32"/>
  <c r="T39" i="8"/>
  <c r="S54" i="8"/>
  <c r="S40" i="8"/>
  <c r="K92" i="34"/>
  <c r="L92" i="34" s="1"/>
  <c r="S93" i="8"/>
  <c r="N61" i="34"/>
  <c r="T38" i="31"/>
  <c r="S48" i="8"/>
  <c r="K52" i="34"/>
  <c r="L52" i="34" s="1"/>
  <c r="S84" i="8"/>
  <c r="S98" i="31"/>
  <c r="S50" i="8"/>
  <c r="N53" i="34"/>
  <c r="S97" i="8"/>
  <c r="S62" i="8"/>
  <c r="S20" i="8"/>
  <c r="S78" i="8"/>
  <c r="S95" i="8"/>
  <c r="S42" i="32"/>
  <c r="S98" i="32"/>
  <c r="S101" i="8"/>
  <c r="T32" i="32"/>
  <c r="S27" i="31"/>
  <c r="S54" i="32"/>
  <c r="S68" i="32"/>
  <c r="K29" i="34"/>
  <c r="L29" i="34" s="1"/>
  <c r="K84" i="34"/>
  <c r="M84" i="34" s="1"/>
  <c r="S100" i="32"/>
  <c r="S19" i="32"/>
  <c r="T76" i="32"/>
  <c r="M140" i="37"/>
  <c r="S113" i="8"/>
  <c r="S89" i="32"/>
  <c r="K177" i="35"/>
  <c r="T57" i="8"/>
  <c r="T106" i="32"/>
  <c r="T49" i="8"/>
  <c r="T55" i="8"/>
  <c r="S36" i="31"/>
  <c r="S111" i="8"/>
  <c r="S92" i="8"/>
  <c r="S110" i="8"/>
  <c r="S28" i="8"/>
  <c r="S94" i="8"/>
  <c r="S68" i="8"/>
  <c r="T52" i="32"/>
  <c r="T34" i="32"/>
  <c r="T95" i="8"/>
  <c r="T21" i="8"/>
  <c r="S24" i="8"/>
  <c r="S90" i="8"/>
  <c r="S18" i="8"/>
  <c r="T41" i="8"/>
  <c r="S21" i="8"/>
  <c r="T112" i="32"/>
  <c r="T87" i="32"/>
  <c r="T28" i="8"/>
  <c r="T33" i="8"/>
  <c r="S49" i="31"/>
  <c r="S21" i="32"/>
  <c r="T64" i="32"/>
  <c r="T43" i="32"/>
  <c r="T109" i="32"/>
  <c r="T47" i="31"/>
  <c r="T111" i="31"/>
  <c r="S56" i="8"/>
  <c r="T46" i="32"/>
  <c r="T60" i="31"/>
  <c r="S81" i="31"/>
  <c r="S57" i="31"/>
  <c r="S46" i="31"/>
  <c r="S34" i="8"/>
  <c r="N178" i="37"/>
  <c r="N179" i="37" s="1"/>
  <c r="C2" i="39" s="1"/>
  <c r="T74" i="8"/>
  <c r="S36" i="32"/>
  <c r="T53" i="32"/>
  <c r="T76" i="8"/>
  <c r="T61" i="8"/>
  <c r="S104" i="31"/>
  <c r="T28" i="31"/>
  <c r="S104" i="8"/>
  <c r="S72" i="32"/>
  <c r="T99" i="32"/>
  <c r="S69" i="31"/>
  <c r="S53" i="8"/>
  <c r="S115" i="31"/>
  <c r="K179" i="35"/>
  <c r="K80" i="34"/>
  <c r="M80" i="34" s="1"/>
  <c r="N25" i="34"/>
  <c r="N44" i="34"/>
  <c r="T22" i="31"/>
  <c r="S115" i="8"/>
  <c r="T82" i="8"/>
  <c r="T111" i="8"/>
  <c r="T89" i="8"/>
  <c r="S34" i="31"/>
  <c r="S108" i="32"/>
  <c r="S32" i="32"/>
  <c r="T51" i="31"/>
  <c r="T91" i="31"/>
  <c r="T95" i="31"/>
  <c r="S80" i="31"/>
  <c r="S18" i="31"/>
  <c r="T53" i="31"/>
  <c r="T25" i="31"/>
  <c r="T72" i="31"/>
  <c r="S27" i="8"/>
  <c r="S82" i="32"/>
  <c r="S48" i="32"/>
  <c r="S116" i="32"/>
  <c r="T103" i="32"/>
  <c r="T98" i="31"/>
  <c r="T78" i="31"/>
  <c r="T113" i="31"/>
  <c r="S61" i="8"/>
  <c r="S37" i="8"/>
  <c r="T19" i="32"/>
  <c r="T84" i="31"/>
  <c r="T30" i="31"/>
  <c r="T50" i="31"/>
  <c r="S89" i="8"/>
  <c r="S64" i="32"/>
  <c r="S51" i="32"/>
  <c r="S96" i="32"/>
  <c r="T89" i="32"/>
  <c r="T40" i="32"/>
  <c r="T70" i="32"/>
  <c r="T99" i="8"/>
  <c r="T58" i="8"/>
  <c r="T42" i="8"/>
  <c r="T68" i="8"/>
  <c r="T18" i="8"/>
  <c r="S110" i="31"/>
  <c r="S91" i="31"/>
  <c r="S44" i="31"/>
  <c r="J63" i="34"/>
  <c r="N63" i="34" s="1"/>
  <c r="K41" i="34"/>
  <c r="L41" i="34" s="1"/>
  <c r="T78" i="8"/>
  <c r="S41" i="31"/>
  <c r="S60" i="31"/>
  <c r="S82" i="31"/>
  <c r="S71" i="8"/>
  <c r="S55" i="31"/>
  <c r="S61" i="32"/>
  <c r="S102" i="32"/>
  <c r="T48" i="32"/>
  <c r="T115" i="32"/>
  <c r="T36" i="8"/>
  <c r="T80" i="8"/>
  <c r="S52" i="31"/>
  <c r="S72" i="31"/>
  <c r="S28" i="32"/>
  <c r="S71" i="31"/>
  <c r="S113" i="31"/>
  <c r="S100" i="31"/>
  <c r="T19" i="31"/>
  <c r="S93" i="32"/>
  <c r="T36" i="32"/>
  <c r="T22" i="32"/>
  <c r="T104" i="8"/>
  <c r="T54" i="8"/>
  <c r="T34" i="31"/>
  <c r="T42" i="31"/>
  <c r="S73" i="8"/>
  <c r="S44" i="32"/>
  <c r="S96" i="8"/>
  <c r="T75" i="31"/>
  <c r="T86" i="8"/>
  <c r="T50" i="8"/>
  <c r="T25" i="8"/>
  <c r="S21" i="31"/>
  <c r="S58" i="31"/>
  <c r="S45" i="8"/>
  <c r="T72" i="8"/>
  <c r="S111" i="31"/>
  <c r="T94" i="31"/>
  <c r="T97" i="8"/>
  <c r="T107" i="8"/>
  <c r="T52" i="8"/>
  <c r="S108" i="31"/>
  <c r="S97" i="31"/>
  <c r="S23" i="31"/>
  <c r="S75" i="31"/>
  <c r="S65" i="8"/>
  <c r="S82" i="8"/>
  <c r="S108" i="8"/>
  <c r="S77" i="32"/>
  <c r="T66" i="8"/>
  <c r="S102" i="31"/>
  <c r="S77" i="31"/>
  <c r="S32" i="31"/>
  <c r="S38" i="31"/>
  <c r="T26" i="32"/>
  <c r="T24" i="8"/>
  <c r="S86" i="8"/>
  <c r="T27" i="31"/>
  <c r="S36" i="8"/>
  <c r="S47" i="8"/>
  <c r="S23" i="32"/>
  <c r="S45" i="32"/>
  <c r="T60" i="32"/>
  <c r="T80" i="32"/>
  <c r="T24" i="32"/>
  <c r="S57" i="8"/>
  <c r="T46" i="8"/>
  <c r="T98" i="8"/>
  <c r="S64" i="31"/>
  <c r="D3" i="14"/>
  <c r="E3" i="14" s="1"/>
  <c r="T82" i="31"/>
  <c r="S88" i="32"/>
  <c r="S80" i="32"/>
  <c r="S40" i="32"/>
  <c r="S71" i="32"/>
  <c r="T38" i="32"/>
  <c r="T93" i="32"/>
  <c r="T55" i="32"/>
  <c r="J63" i="33"/>
  <c r="K63" i="33" s="1"/>
  <c r="L189" i="8"/>
  <c r="L190" i="8" s="1"/>
  <c r="P4" i="8" s="1"/>
  <c r="T76" i="31"/>
  <c r="T87" i="31"/>
  <c r="S115" i="32"/>
  <c r="S107" i="32"/>
  <c r="S56" i="32"/>
  <c r="S79" i="32"/>
  <c r="S66" i="32"/>
  <c r="S22" i="32"/>
  <c r="S81" i="8"/>
  <c r="T23" i="32"/>
  <c r="T47" i="8"/>
  <c r="S105" i="31"/>
  <c r="K48" i="34"/>
  <c r="M48" i="34" s="1"/>
  <c r="S111" i="32"/>
  <c r="T62" i="32"/>
  <c r="T104" i="32"/>
  <c r="M188" i="8"/>
  <c r="M189" i="8" s="1"/>
  <c r="Q4" i="8" s="1"/>
  <c r="T85" i="31"/>
  <c r="T69" i="31"/>
  <c r="T108" i="31"/>
  <c r="J71" i="33"/>
  <c r="Q49" i="33" s="1"/>
  <c r="T66" i="32"/>
  <c r="T77" i="32"/>
  <c r="T73" i="32"/>
  <c r="T97" i="32"/>
  <c r="S64" i="8"/>
  <c r="T108" i="8"/>
  <c r="S25" i="31"/>
  <c r="J88" i="33"/>
  <c r="N88" i="33" s="1"/>
  <c r="T101" i="31"/>
  <c r="T63" i="31"/>
  <c r="T65" i="31"/>
  <c r="T80" i="31"/>
  <c r="T31" i="31"/>
  <c r="T56" i="31"/>
  <c r="T18" i="31"/>
  <c r="T44" i="31"/>
  <c r="T97" i="31"/>
  <c r="T103" i="31"/>
  <c r="S77" i="8"/>
  <c r="S85" i="32"/>
  <c r="S43" i="32"/>
  <c r="S83" i="32"/>
  <c r="S69" i="32"/>
  <c r="T30" i="32"/>
  <c r="T111" i="32"/>
  <c r="T82" i="32"/>
  <c r="R107" i="1"/>
  <c r="S32" i="8"/>
  <c r="S63" i="8"/>
  <c r="S59" i="8"/>
  <c r="T19" i="8"/>
  <c r="T32" i="8"/>
  <c r="S74" i="31"/>
  <c r="K189" i="8"/>
  <c r="N10" i="8" s="1"/>
  <c r="T36" i="31"/>
  <c r="T105" i="31"/>
  <c r="T110" i="31"/>
  <c r="S74" i="32"/>
  <c r="S59" i="32"/>
  <c r="S29" i="32"/>
  <c r="S52" i="32"/>
  <c r="T28" i="32"/>
  <c r="T91" i="32"/>
  <c r="T25" i="32"/>
  <c r="S69" i="8"/>
  <c r="T69" i="8"/>
  <c r="T71" i="8"/>
  <c r="T64" i="8"/>
  <c r="S67" i="31"/>
  <c r="K82" i="34"/>
  <c r="N82" i="34"/>
  <c r="N88" i="34"/>
  <c r="K88" i="34"/>
  <c r="T57" i="31"/>
  <c r="T29" i="31"/>
  <c r="T43" i="31"/>
  <c r="T106" i="31"/>
  <c r="T116" i="31"/>
  <c r="T117" i="31"/>
  <c r="T58" i="31"/>
  <c r="T21" i="31"/>
  <c r="T49" i="31"/>
  <c r="T112" i="31"/>
  <c r="M41" i="33"/>
  <c r="L41" i="33"/>
  <c r="N17" i="34"/>
  <c r="K17" i="34"/>
  <c r="L63" i="1"/>
  <c r="M63" i="1"/>
  <c r="L68" i="33"/>
  <c r="M68" i="33"/>
  <c r="M64" i="1"/>
  <c r="L64" i="1"/>
  <c r="S87" i="32"/>
  <c r="S18" i="32"/>
  <c r="S30" i="32"/>
  <c r="S99" i="32"/>
  <c r="S55" i="32"/>
  <c r="N191" i="32"/>
  <c r="S39" i="8"/>
  <c r="T98" i="32"/>
  <c r="T110" i="32"/>
  <c r="T35" i="32"/>
  <c r="T107" i="32"/>
  <c r="K90" i="34"/>
  <c r="N90" i="34"/>
  <c r="I193" i="32"/>
  <c r="I194" i="32" s="1"/>
  <c r="B4" i="32" s="1"/>
  <c r="S112" i="8"/>
  <c r="M24" i="33"/>
  <c r="L24" i="33"/>
  <c r="M37" i="1"/>
  <c r="L37" i="1"/>
  <c r="L78" i="1"/>
  <c r="M78" i="1"/>
  <c r="M23" i="1"/>
  <c r="L23" i="1"/>
  <c r="M84" i="1"/>
  <c r="L84" i="1"/>
  <c r="N87" i="34"/>
  <c r="K87" i="34"/>
  <c r="M18" i="1"/>
  <c r="L18" i="1"/>
  <c r="L89" i="1"/>
  <c r="M89" i="1"/>
  <c r="M77" i="33"/>
  <c r="L77" i="33"/>
  <c r="L45" i="1"/>
  <c r="M45" i="1"/>
  <c r="S33" i="8"/>
  <c r="N181" i="37"/>
  <c r="N182" i="37" s="1"/>
  <c r="E2" i="39" s="1"/>
  <c r="L67" i="1"/>
  <c r="M67" i="1"/>
  <c r="T109" i="8"/>
  <c r="T75" i="8"/>
  <c r="T112" i="8"/>
  <c r="T29" i="8"/>
  <c r="T26" i="8"/>
  <c r="T70" i="8"/>
  <c r="T73" i="8"/>
  <c r="T88" i="8"/>
  <c r="T17" i="8"/>
  <c r="S79" i="31"/>
  <c r="S85" i="31"/>
  <c r="S96" i="31"/>
  <c r="S70" i="31"/>
  <c r="S54" i="31"/>
  <c r="L191" i="31"/>
  <c r="J4" i="31" s="1"/>
  <c r="S40" i="31"/>
  <c r="S116" i="31"/>
  <c r="S42" i="8"/>
  <c r="S88" i="8"/>
  <c r="J71" i="34"/>
  <c r="R64" i="1"/>
  <c r="R108" i="1"/>
  <c r="R101" i="1"/>
  <c r="R87" i="1"/>
  <c r="R79" i="1"/>
  <c r="R106" i="1"/>
  <c r="R60" i="1"/>
  <c r="R77" i="1"/>
  <c r="R75" i="1"/>
  <c r="R35" i="1"/>
  <c r="R88" i="1"/>
  <c r="R104" i="1"/>
  <c r="R90" i="1"/>
  <c r="X17" i="13"/>
  <c r="S17" i="8"/>
  <c r="M27" i="1"/>
  <c r="L27" i="1"/>
  <c r="L51" i="33"/>
  <c r="M51" i="33"/>
  <c r="L60" i="1"/>
  <c r="M60" i="1"/>
  <c r="N16" i="33"/>
  <c r="K16" i="33"/>
  <c r="M22" i="37"/>
  <c r="M155" i="37"/>
  <c r="L33" i="33"/>
  <c r="M33" i="33"/>
  <c r="K62" i="34"/>
  <c r="N62" i="34"/>
  <c r="T64" i="31"/>
  <c r="T99" i="31"/>
  <c r="T45" i="31"/>
  <c r="T92" i="31"/>
  <c r="T37" i="31"/>
  <c r="T71" i="31"/>
  <c r="T73" i="31"/>
  <c r="L65" i="1"/>
  <c r="M65" i="1"/>
  <c r="N94" i="34"/>
  <c r="K94" i="34"/>
  <c r="K15" i="33"/>
  <c r="N15" i="33"/>
  <c r="M24" i="1"/>
  <c r="L24" i="1"/>
  <c r="L48" i="33"/>
  <c r="M48" i="33"/>
  <c r="M30" i="33"/>
  <c r="L30" i="33"/>
  <c r="L59" i="1"/>
  <c r="M59" i="1"/>
  <c r="S67" i="8"/>
  <c r="S67" i="32"/>
  <c r="S63" i="32"/>
  <c r="S113" i="32"/>
  <c r="S103" i="32"/>
  <c r="S27" i="32"/>
  <c r="L191" i="32"/>
  <c r="J4" i="32" s="1"/>
  <c r="N24" i="34"/>
  <c r="K24" i="34"/>
  <c r="T49" i="32"/>
  <c r="T50" i="32"/>
  <c r="T31" i="32"/>
  <c r="T102" i="32"/>
  <c r="M52" i="1"/>
  <c r="L52" i="1"/>
  <c r="M51" i="1"/>
  <c r="L51" i="1"/>
  <c r="M34" i="33"/>
  <c r="L34" i="33"/>
  <c r="K77" i="34"/>
  <c r="N77" i="34"/>
  <c r="K70" i="34"/>
  <c r="N70" i="34"/>
  <c r="S107" i="8"/>
  <c r="L29" i="33"/>
  <c r="M29" i="33"/>
  <c r="L97" i="33"/>
  <c r="M97" i="33"/>
  <c r="M78" i="33"/>
  <c r="L78" i="33"/>
  <c r="L94" i="33"/>
  <c r="M94" i="33"/>
  <c r="L22" i="34"/>
  <c r="M22" i="34"/>
  <c r="M58" i="1"/>
  <c r="L58" i="1"/>
  <c r="L26" i="1"/>
  <c r="M26" i="1"/>
  <c r="M34" i="1"/>
  <c r="L34" i="1"/>
  <c r="M66" i="33"/>
  <c r="L66" i="33"/>
  <c r="T81" i="8"/>
  <c r="T105" i="8"/>
  <c r="T20" i="8"/>
  <c r="T22" i="8"/>
  <c r="T102" i="8"/>
  <c r="S68" i="31"/>
  <c r="S19" i="31"/>
  <c r="S61" i="31"/>
  <c r="S50" i="31"/>
  <c r="S99" i="31"/>
  <c r="N86" i="34"/>
  <c r="K86" i="34"/>
  <c r="L44" i="34"/>
  <c r="M44" i="34"/>
  <c r="L42" i="33"/>
  <c r="M42" i="33"/>
  <c r="L61" i="33"/>
  <c r="M61" i="33"/>
  <c r="R17" i="1"/>
  <c r="R103" i="1"/>
  <c r="R53" i="1"/>
  <c r="R44" i="1"/>
  <c r="R110" i="1"/>
  <c r="R109" i="1"/>
  <c r="R57" i="1"/>
  <c r="R42" i="1"/>
  <c r="R23" i="1"/>
  <c r="R32" i="1"/>
  <c r="R93" i="1"/>
  <c r="R52" i="1"/>
  <c r="L74" i="33"/>
  <c r="M74" i="33"/>
  <c r="S22" i="8"/>
  <c r="M92" i="1"/>
  <c r="L92" i="1"/>
  <c r="M91" i="33"/>
  <c r="L91" i="33"/>
  <c r="M49" i="33"/>
  <c r="L49" i="33"/>
  <c r="T66" i="31"/>
  <c r="T46" i="31"/>
  <c r="T24" i="31"/>
  <c r="T115" i="31"/>
  <c r="T90" i="31"/>
  <c r="T59" i="31"/>
  <c r="K73" i="34"/>
  <c r="N73" i="34"/>
  <c r="M61" i="1"/>
  <c r="L61" i="1"/>
  <c r="S114" i="32"/>
  <c r="S104" i="32"/>
  <c r="S81" i="32"/>
  <c r="S31" i="32"/>
  <c r="S92" i="32"/>
  <c r="S112" i="32"/>
  <c r="M80" i="1"/>
  <c r="L80" i="1"/>
  <c r="M38" i="1"/>
  <c r="L38" i="1"/>
  <c r="T113" i="32"/>
  <c r="T18" i="32"/>
  <c r="T41" i="32"/>
  <c r="T114" i="32"/>
  <c r="M44" i="1"/>
  <c r="L44" i="1"/>
  <c r="N74" i="1"/>
  <c r="K74" i="1"/>
  <c r="M50" i="1"/>
  <c r="L50" i="1"/>
  <c r="L27" i="33"/>
  <c r="M27" i="33"/>
  <c r="S80" i="8"/>
  <c r="L37" i="33"/>
  <c r="M37" i="33"/>
  <c r="L51" i="34"/>
  <c r="L82" i="1"/>
  <c r="M82" i="1"/>
  <c r="M43" i="34"/>
  <c r="L43" i="34"/>
  <c r="M98" i="33"/>
  <c r="L98" i="33"/>
  <c r="M83" i="1"/>
  <c r="L83" i="1"/>
  <c r="S102" i="8"/>
  <c r="L19" i="1"/>
  <c r="M19" i="1"/>
  <c r="L58" i="34"/>
  <c r="M58" i="34"/>
  <c r="M71" i="1"/>
  <c r="L71" i="1"/>
  <c r="K72" i="33"/>
  <c r="N72" i="33"/>
  <c r="T37" i="8"/>
  <c r="T38" i="8"/>
  <c r="T27" i="8"/>
  <c r="S86" i="31"/>
  <c r="S76" i="31"/>
  <c r="S47" i="31"/>
  <c r="S66" i="8"/>
  <c r="M166" i="37"/>
  <c r="M143" i="37"/>
  <c r="L76" i="1"/>
  <c r="M76" i="1"/>
  <c r="R26" i="1"/>
  <c r="R78" i="1"/>
  <c r="R38" i="1"/>
  <c r="R66" i="1"/>
  <c r="R112" i="1"/>
  <c r="R73" i="1"/>
  <c r="R72" i="1"/>
  <c r="R15" i="1"/>
  <c r="R20" i="1"/>
  <c r="R99" i="1"/>
  <c r="R28" i="1"/>
  <c r="R58" i="1"/>
  <c r="R29" i="1"/>
  <c r="L47" i="1"/>
  <c r="M47" i="1"/>
  <c r="S105" i="8"/>
  <c r="L32" i="1"/>
  <c r="M32" i="1"/>
  <c r="M65" i="33"/>
  <c r="L65" i="33"/>
  <c r="M87" i="37"/>
  <c r="M154" i="37"/>
  <c r="M81" i="1"/>
  <c r="L81" i="1"/>
  <c r="L93" i="33"/>
  <c r="M93" i="33"/>
  <c r="M30" i="34"/>
  <c r="L30" i="34"/>
  <c r="K178" i="35"/>
  <c r="T54" i="31"/>
  <c r="T62" i="31"/>
  <c r="T35" i="31"/>
  <c r="T102" i="31"/>
  <c r="T33" i="31"/>
  <c r="T68" i="31"/>
  <c r="T81" i="31"/>
  <c r="T107" i="31"/>
  <c r="T109" i="31"/>
  <c r="T96" i="31"/>
  <c r="M95" i="33"/>
  <c r="L95" i="33"/>
  <c r="L80" i="33"/>
  <c r="M80" i="33"/>
  <c r="M165" i="37"/>
  <c r="M97" i="37"/>
  <c r="X18" i="13"/>
  <c r="U184" i="13"/>
  <c r="U185" i="13"/>
  <c r="M93" i="1"/>
  <c r="L93" i="1"/>
  <c r="L39" i="33"/>
  <c r="M39" i="33"/>
  <c r="L36" i="1"/>
  <c r="M36" i="1"/>
  <c r="M41" i="1"/>
  <c r="L41" i="1"/>
  <c r="M64" i="33"/>
  <c r="L64" i="33"/>
  <c r="S78" i="32"/>
  <c r="S86" i="32"/>
  <c r="S58" i="32"/>
  <c r="S95" i="32"/>
  <c r="S33" i="32"/>
  <c r="S110" i="32"/>
  <c r="S97" i="32"/>
  <c r="S90" i="32"/>
  <c r="M85" i="33"/>
  <c r="L85" i="33"/>
  <c r="M44" i="33"/>
  <c r="L44" i="33"/>
  <c r="T85" i="32"/>
  <c r="T65" i="32"/>
  <c r="T61" i="32"/>
  <c r="T96" i="32"/>
  <c r="T20" i="32"/>
  <c r="T67" i="32"/>
  <c r="T29" i="32"/>
  <c r="T90" i="32"/>
  <c r="T79" i="32"/>
  <c r="I192" i="1"/>
  <c r="H192" i="1"/>
  <c r="I191" i="1"/>
  <c r="H191" i="1"/>
  <c r="M19" i="33"/>
  <c r="L19" i="33"/>
  <c r="J143" i="34"/>
  <c r="J178" i="34"/>
  <c r="J141" i="34"/>
  <c r="M36" i="33"/>
  <c r="L36" i="33"/>
  <c r="N75" i="34"/>
  <c r="K75" i="34"/>
  <c r="S51" i="8"/>
  <c r="M91" i="1"/>
  <c r="L91" i="1"/>
  <c r="S70" i="8"/>
  <c r="M96" i="33"/>
  <c r="L96" i="33"/>
  <c r="M35" i="33"/>
  <c r="L35" i="33"/>
  <c r="L66" i="1"/>
  <c r="M66" i="1"/>
  <c r="L23" i="33"/>
  <c r="M23" i="33"/>
  <c r="T94" i="8"/>
  <c r="T56" i="8"/>
  <c r="T48" i="8"/>
  <c r="T62" i="8"/>
  <c r="T51" i="8"/>
  <c r="T90" i="8"/>
  <c r="T59" i="8"/>
  <c r="S84" i="31"/>
  <c r="S37" i="31"/>
  <c r="S63" i="31"/>
  <c r="S35" i="31"/>
  <c r="N191" i="31"/>
  <c r="S88" i="31"/>
  <c r="S93" i="31"/>
  <c r="S95" i="31"/>
  <c r="S31" i="31"/>
  <c r="K34" i="34"/>
  <c r="N34" i="34"/>
  <c r="S85" i="8"/>
  <c r="M81" i="34"/>
  <c r="L81" i="34"/>
  <c r="L79" i="33"/>
  <c r="M79" i="33"/>
  <c r="M31" i="1"/>
  <c r="L31" i="1"/>
  <c r="M54" i="33"/>
  <c r="L54" i="33"/>
  <c r="R45" i="1"/>
  <c r="R39" i="1"/>
  <c r="R47" i="1"/>
  <c r="R100" i="1"/>
  <c r="R19" i="1"/>
  <c r="R46" i="1"/>
  <c r="R80" i="1"/>
  <c r="R55" i="1"/>
  <c r="R50" i="1"/>
  <c r="R22" i="1"/>
  <c r="R94" i="1"/>
  <c r="R65" i="1"/>
  <c r="R36" i="1"/>
  <c r="S75" i="8"/>
  <c r="L86" i="33"/>
  <c r="M86" i="33"/>
  <c r="L53" i="1"/>
  <c r="M53" i="1"/>
  <c r="T20" i="31"/>
  <c r="T61" i="31"/>
  <c r="T23" i="31"/>
  <c r="T70" i="31"/>
  <c r="T77" i="31"/>
  <c r="L32" i="33"/>
  <c r="M32" i="33"/>
  <c r="N32" i="34"/>
  <c r="K32" i="34"/>
  <c r="L90" i="1"/>
  <c r="M90" i="1"/>
  <c r="K85" i="34"/>
  <c r="N85" i="34"/>
  <c r="S101" i="32"/>
  <c r="M77" i="1"/>
  <c r="L77" i="1"/>
  <c r="S52" i="8"/>
  <c r="S114" i="8"/>
  <c r="T88" i="32"/>
  <c r="T39" i="32"/>
  <c r="T44" i="32"/>
  <c r="T105" i="32"/>
  <c r="T69" i="32"/>
  <c r="T116" i="32"/>
  <c r="T117" i="32"/>
  <c r="M70" i="33"/>
  <c r="L70" i="33"/>
  <c r="M73" i="33"/>
  <c r="L73" i="33"/>
  <c r="L93" i="34"/>
  <c r="M93" i="34"/>
  <c r="M61" i="34"/>
  <c r="L61" i="34"/>
  <c r="N79" i="1"/>
  <c r="K79" i="1"/>
  <c r="M25" i="34"/>
  <c r="L25" i="34"/>
  <c r="L20" i="34"/>
  <c r="M20" i="34"/>
  <c r="J139" i="34"/>
  <c r="J144" i="34"/>
  <c r="J154" i="34"/>
  <c r="J158" i="34"/>
  <c r="J151" i="34"/>
  <c r="L50" i="33"/>
  <c r="M50" i="33"/>
  <c r="S91" i="8"/>
  <c r="K171" i="1"/>
  <c r="N171" i="1"/>
  <c r="L69" i="1"/>
  <c r="M69" i="1"/>
  <c r="M22" i="33"/>
  <c r="L22" i="33"/>
  <c r="M57" i="34"/>
  <c r="L57" i="34"/>
  <c r="L39" i="1"/>
  <c r="M39" i="1"/>
  <c r="S46" i="8"/>
  <c r="M82" i="37"/>
  <c r="M125" i="37"/>
  <c r="L40" i="33"/>
  <c r="M40" i="33"/>
  <c r="L26" i="33"/>
  <c r="M26" i="33"/>
  <c r="L25" i="33"/>
  <c r="M25" i="33"/>
  <c r="M60" i="34"/>
  <c r="L60" i="34"/>
  <c r="M31" i="33"/>
  <c r="L31" i="33"/>
  <c r="L45" i="33"/>
  <c r="M45" i="33"/>
  <c r="M92" i="33"/>
  <c r="L92" i="33"/>
  <c r="N83" i="34"/>
  <c r="K83" i="34"/>
  <c r="T43" i="8"/>
  <c r="T83" i="8"/>
  <c r="T87" i="8"/>
  <c r="T110" i="8"/>
  <c r="T96" i="8"/>
  <c r="T23" i="8"/>
  <c r="S48" i="31"/>
  <c r="S78" i="31"/>
  <c r="S33" i="31"/>
  <c r="S89" i="31"/>
  <c r="S112" i="31"/>
  <c r="S29" i="31"/>
  <c r="S28" i="31"/>
  <c r="S43" i="31"/>
  <c r="S103" i="31"/>
  <c r="S83" i="31"/>
  <c r="S41" i="8"/>
  <c r="S55" i="8"/>
  <c r="N171" i="34"/>
  <c r="K171" i="34"/>
  <c r="R95" i="1"/>
  <c r="R18" i="1"/>
  <c r="R96" i="1"/>
  <c r="R81" i="1"/>
  <c r="R24" i="1"/>
  <c r="R82" i="1"/>
  <c r="R30" i="1"/>
  <c r="R51" i="1"/>
  <c r="R40" i="1"/>
  <c r="R86" i="1"/>
  <c r="R70" i="1"/>
  <c r="R59" i="1"/>
  <c r="L75" i="1"/>
  <c r="M75" i="1"/>
  <c r="S98" i="8"/>
  <c r="M73" i="1"/>
  <c r="L73" i="1"/>
  <c r="L67" i="33"/>
  <c r="M67" i="33"/>
  <c r="N23" i="34"/>
  <c r="K23" i="34"/>
  <c r="L18" i="33"/>
  <c r="M18" i="33"/>
  <c r="L22" i="1"/>
  <c r="M22" i="1"/>
  <c r="T41" i="31"/>
  <c r="L68" i="1"/>
  <c r="M68" i="1"/>
  <c r="L53" i="34"/>
  <c r="M53" i="34"/>
  <c r="N66" i="34"/>
  <c r="K66" i="34"/>
  <c r="M87" i="33"/>
  <c r="L87" i="33"/>
  <c r="S105" i="32"/>
  <c r="S65" i="32"/>
  <c r="K68" i="34"/>
  <c r="N68" i="34"/>
  <c r="M28" i="1"/>
  <c r="L28" i="1"/>
  <c r="T100" i="32"/>
  <c r="T95" i="32"/>
  <c r="T78" i="32"/>
  <c r="T74" i="32"/>
  <c r="M55" i="1"/>
  <c r="L55" i="1"/>
  <c r="N15" i="1"/>
  <c r="K15" i="1"/>
  <c r="Q87" i="1"/>
  <c r="Q47" i="1"/>
  <c r="Q30" i="1"/>
  <c r="Q28" i="1"/>
  <c r="Q92" i="1"/>
  <c r="Q93" i="1"/>
  <c r="Q80" i="1"/>
  <c r="Q96" i="1"/>
  <c r="Q42" i="1"/>
  <c r="Q99" i="1"/>
  <c r="Q26" i="1"/>
  <c r="Q72" i="1"/>
  <c r="Q81" i="1"/>
  <c r="Q45" i="1"/>
  <c r="Q78" i="1"/>
  <c r="Q54" i="1"/>
  <c r="Q70" i="1"/>
  <c r="Q44" i="1"/>
  <c r="Q15" i="1"/>
  <c r="Q31" i="1"/>
  <c r="Q111" i="1"/>
  <c r="Q36" i="1"/>
  <c r="Q27" i="1"/>
  <c r="Q43" i="1"/>
  <c r="Q32" i="1"/>
  <c r="Q67" i="1"/>
  <c r="Q18" i="1"/>
  <c r="Q73" i="1"/>
  <c r="Q55" i="1"/>
  <c r="Q21" i="1"/>
  <c r="Q101" i="1"/>
  <c r="Q35" i="1"/>
  <c r="Q17" i="1"/>
  <c r="Q33" i="1"/>
  <c r="Q89" i="1"/>
  <c r="Q69" i="1"/>
  <c r="Q85" i="1"/>
  <c r="Q66" i="1"/>
  <c r="Q75" i="1"/>
  <c r="Q16" i="1"/>
  <c r="Q97" i="1"/>
  <c r="Q88" i="1"/>
  <c r="Q105" i="1"/>
  <c r="Q46" i="1"/>
  <c r="Q57" i="1"/>
  <c r="Q109" i="1"/>
  <c r="Q71" i="1"/>
  <c r="Q48" i="1"/>
  <c r="Q58" i="1"/>
  <c r="Q76" i="1"/>
  <c r="Q41" i="1"/>
  <c r="Q59" i="1"/>
  <c r="Q104" i="1"/>
  <c r="Q68" i="1"/>
  <c r="Q107" i="1"/>
  <c r="Q22" i="1"/>
  <c r="Q64" i="1"/>
  <c r="Q56" i="1"/>
  <c r="Q90" i="1"/>
  <c r="Q24" i="1"/>
  <c r="Q52" i="1"/>
  <c r="Q113" i="1"/>
  <c r="Q86" i="1"/>
  <c r="Q95" i="1"/>
  <c r="Q110" i="1"/>
  <c r="Q79" i="1"/>
  <c r="Q23" i="1"/>
  <c r="Q106" i="1"/>
  <c r="Q25" i="1"/>
  <c r="Q83" i="1"/>
  <c r="Q84" i="1"/>
  <c r="Q102" i="1"/>
  <c r="Q114" i="1"/>
  <c r="S114" i="1" s="1"/>
  <c r="Q37" i="1"/>
  <c r="Q63" i="1"/>
  <c r="Q38" i="1"/>
  <c r="Q50" i="1"/>
  <c r="Q20" i="1"/>
  <c r="S20" i="1" s="1"/>
  <c r="Q100" i="1"/>
  <c r="Q49" i="1"/>
  <c r="Q77" i="1"/>
  <c r="Q62" i="1"/>
  <c r="Q112" i="1"/>
  <c r="Q29" i="1"/>
  <c r="Q103" i="1"/>
  <c r="S103" i="1" s="1"/>
  <c r="Q51" i="1"/>
  <c r="Q19" i="1"/>
  <c r="Q74" i="1"/>
  <c r="Q94" i="1"/>
  <c r="Q60" i="1"/>
  <c r="Q53" i="1"/>
  <c r="Q65" i="1"/>
  <c r="Q39" i="1"/>
  <c r="Q98" i="1"/>
  <c r="Q61" i="1"/>
  <c r="Q34" i="1"/>
  <c r="S34" i="1" s="1"/>
  <c r="Q82" i="1"/>
  <c r="Q91" i="1"/>
  <c r="Q40" i="1"/>
  <c r="S40" i="1" s="1"/>
  <c r="Q108" i="1"/>
  <c r="L43" i="1"/>
  <c r="M43" i="1"/>
  <c r="L21" i="1"/>
  <c r="M21" i="1"/>
  <c r="N33" i="34"/>
  <c r="K33" i="34"/>
  <c r="K21" i="34"/>
  <c r="N21" i="34"/>
  <c r="L40" i="1"/>
  <c r="M40" i="1"/>
  <c r="I192" i="34"/>
  <c r="I191" i="34"/>
  <c r="H192" i="34"/>
  <c r="H191" i="34"/>
  <c r="S100" i="8"/>
  <c r="L17" i="33"/>
  <c r="M17" i="33"/>
  <c r="N16" i="1"/>
  <c r="K16" i="1"/>
  <c r="M56" i="33"/>
  <c r="L56" i="33"/>
  <c r="M83" i="33"/>
  <c r="L83" i="33"/>
  <c r="S103" i="8"/>
  <c r="K78" i="34"/>
  <c r="N78" i="34"/>
  <c r="M97" i="1"/>
  <c r="L97" i="1"/>
  <c r="T100" i="8"/>
  <c r="T101" i="8"/>
  <c r="T44" i="8"/>
  <c r="S20" i="31"/>
  <c r="S107" i="31"/>
  <c r="S65" i="31"/>
  <c r="M72" i="1"/>
  <c r="L72" i="1"/>
  <c r="S58" i="8"/>
  <c r="M29" i="1"/>
  <c r="L29" i="1"/>
  <c r="L89" i="33"/>
  <c r="M89" i="33"/>
  <c r="L70" i="1"/>
  <c r="M70" i="1"/>
  <c r="N155" i="34"/>
  <c r="K155" i="34"/>
  <c r="R89" i="1"/>
  <c r="R71" i="1"/>
  <c r="R49" i="1"/>
  <c r="R43" i="1"/>
  <c r="R33" i="1"/>
  <c r="R85" i="1"/>
  <c r="R54" i="1"/>
  <c r="R114" i="1"/>
  <c r="R91" i="1"/>
  <c r="R25" i="1"/>
  <c r="R68" i="1"/>
  <c r="R31" i="1"/>
  <c r="L17" i="1"/>
  <c r="M17" i="1"/>
  <c r="S25" i="8"/>
  <c r="S29" i="8"/>
  <c r="M81" i="33"/>
  <c r="L81" i="33"/>
  <c r="L76" i="33"/>
  <c r="M76" i="33"/>
  <c r="L58" i="33"/>
  <c r="M58" i="33"/>
  <c r="L95" i="1"/>
  <c r="M95" i="1"/>
  <c r="T86" i="31"/>
  <c r="T89" i="31"/>
  <c r="T52" i="31"/>
  <c r="T39" i="31"/>
  <c r="T83" i="31"/>
  <c r="T74" i="31"/>
  <c r="T93" i="31"/>
  <c r="K47" i="34"/>
  <c r="N47" i="34"/>
  <c r="M27" i="34"/>
  <c r="L27" i="34"/>
  <c r="I192" i="33"/>
  <c r="H191" i="33"/>
  <c r="H192" i="33"/>
  <c r="I191" i="33"/>
  <c r="L46" i="1"/>
  <c r="M46" i="1"/>
  <c r="S109" i="8"/>
  <c r="L55" i="33"/>
  <c r="M55" i="33"/>
  <c r="S60" i="32"/>
  <c r="S24" i="32"/>
  <c r="S35" i="32"/>
  <c r="S20" i="32"/>
  <c r="S70" i="32"/>
  <c r="S57" i="32"/>
  <c r="S46" i="32"/>
  <c r="S91" i="32"/>
  <c r="S26" i="32"/>
  <c r="L43" i="33"/>
  <c r="M43" i="33"/>
  <c r="T47" i="32"/>
  <c r="T92" i="32"/>
  <c r="T27" i="32"/>
  <c r="T81" i="32"/>
  <c r="T56" i="32"/>
  <c r="T63" i="32"/>
  <c r="T42" i="32"/>
  <c r="T45" i="32"/>
  <c r="T108" i="32"/>
  <c r="T21" i="32"/>
  <c r="T86" i="32"/>
  <c r="L90" i="33"/>
  <c r="M90" i="33"/>
  <c r="M54" i="1"/>
  <c r="L54" i="1"/>
  <c r="M84" i="33"/>
  <c r="L84" i="33"/>
  <c r="L59" i="34"/>
  <c r="M59" i="34"/>
  <c r="L21" i="33"/>
  <c r="M21" i="33"/>
  <c r="L56" i="1"/>
  <c r="M56" i="1"/>
  <c r="K50" i="34"/>
  <c r="N50" i="34"/>
  <c r="K15" i="34"/>
  <c r="N15" i="34"/>
  <c r="S35" i="8"/>
  <c r="L57" i="33"/>
  <c r="M57" i="33"/>
  <c r="L46" i="33"/>
  <c r="M46" i="33"/>
  <c r="S99" i="8"/>
  <c r="K98" i="34"/>
  <c r="N98" i="34"/>
  <c r="L35" i="1"/>
  <c r="M35" i="1"/>
  <c r="M69" i="34"/>
  <c r="L69" i="34"/>
  <c r="L42" i="34"/>
  <c r="M42" i="34"/>
  <c r="L79" i="34"/>
  <c r="M79" i="34"/>
  <c r="M28" i="34"/>
  <c r="L28" i="34"/>
  <c r="T115" i="8"/>
  <c r="T116" i="8"/>
  <c r="T84" i="8"/>
  <c r="T31" i="8"/>
  <c r="T53" i="8"/>
  <c r="T79" i="8"/>
  <c r="T35" i="8"/>
  <c r="T103" i="8"/>
  <c r="T77" i="8"/>
  <c r="T114" i="8"/>
  <c r="S66" i="31"/>
  <c r="S24" i="31"/>
  <c r="S73" i="31"/>
  <c r="S51" i="31"/>
  <c r="M191" i="31"/>
  <c r="I9" i="31" s="1"/>
  <c r="S114" i="31"/>
  <c r="S56" i="31"/>
  <c r="S53" i="31"/>
  <c r="S106" i="31"/>
  <c r="S101" i="31"/>
  <c r="S45" i="31"/>
  <c r="S72" i="8"/>
  <c r="S38" i="8"/>
  <c r="S87" i="8"/>
  <c r="L59" i="33"/>
  <c r="M59" i="33"/>
  <c r="M54" i="34"/>
  <c r="L54" i="34"/>
  <c r="N67" i="34"/>
  <c r="K67" i="34"/>
  <c r="R21" i="1"/>
  <c r="R56" i="1"/>
  <c r="R97" i="1"/>
  <c r="R69" i="1"/>
  <c r="R48" i="1"/>
  <c r="R105" i="1"/>
  <c r="R34" i="1"/>
  <c r="R61" i="1"/>
  <c r="R27" i="1"/>
  <c r="R83" i="1"/>
  <c r="R76" i="1"/>
  <c r="R37" i="1"/>
  <c r="J72" i="34"/>
  <c r="S44" i="8"/>
  <c r="S83" i="8"/>
  <c r="L75" i="33"/>
  <c r="M75" i="33"/>
  <c r="L30" i="1"/>
  <c r="M30" i="1"/>
  <c r="L96" i="1"/>
  <c r="M96" i="1"/>
  <c r="M57" i="1"/>
  <c r="L57" i="1"/>
  <c r="N76" i="34"/>
  <c r="K76" i="34"/>
  <c r="L69" i="33"/>
  <c r="M69" i="33"/>
  <c r="K31" i="34"/>
  <c r="N31" i="34"/>
  <c r="T100" i="31"/>
  <c r="T26" i="31"/>
  <c r="T48" i="31"/>
  <c r="T104" i="31"/>
  <c r="T55" i="31"/>
  <c r="T67" i="31"/>
  <c r="L62" i="33"/>
  <c r="M62" i="33"/>
  <c r="L85" i="1"/>
  <c r="M85" i="1"/>
  <c r="N95" i="34"/>
  <c r="K95" i="34"/>
  <c r="S26" i="8"/>
  <c r="L25" i="1"/>
  <c r="M25" i="1"/>
  <c r="L20" i="33"/>
  <c r="M20" i="33"/>
  <c r="M94" i="1"/>
  <c r="L94" i="1"/>
  <c r="S47" i="32"/>
  <c r="S41" i="32"/>
  <c r="S38" i="32"/>
  <c r="S75" i="32"/>
  <c r="S37" i="32"/>
  <c r="S50" i="32"/>
  <c r="S84" i="32"/>
  <c r="S53" i="32"/>
  <c r="S73" i="32"/>
  <c r="M191" i="32"/>
  <c r="I9" i="32" s="1"/>
  <c r="L52" i="33"/>
  <c r="M52" i="33"/>
  <c r="T59" i="32"/>
  <c r="T101" i="32"/>
  <c r="T75" i="32"/>
  <c r="T71" i="32"/>
  <c r="T57" i="32"/>
  <c r="T54" i="32"/>
  <c r="T33" i="32"/>
  <c r="T51" i="32"/>
  <c r="M60" i="33"/>
  <c r="L60" i="33"/>
  <c r="M20" i="1"/>
  <c r="L20" i="1"/>
  <c r="W182" i="13"/>
  <c r="L88" i="1"/>
  <c r="M88" i="1"/>
  <c r="M33" i="1"/>
  <c r="L33" i="1"/>
  <c r="L28" i="33"/>
  <c r="M28" i="33"/>
  <c r="M87" i="1"/>
  <c r="L87" i="1"/>
  <c r="L49" i="1"/>
  <c r="M49" i="1"/>
  <c r="S23" i="8"/>
  <c r="K55" i="34"/>
  <c r="N55" i="34"/>
  <c r="M98" i="1"/>
  <c r="L98" i="1"/>
  <c r="N56" i="34"/>
  <c r="K56" i="34"/>
  <c r="L36" i="34"/>
  <c r="M36" i="34"/>
  <c r="M42" i="1"/>
  <c r="L42" i="1"/>
  <c r="M38" i="33"/>
  <c r="L38" i="33"/>
  <c r="N97" i="34"/>
  <c r="K97" i="34"/>
  <c r="N40" i="34"/>
  <c r="K40" i="34"/>
  <c r="L49" i="34"/>
  <c r="M49" i="34"/>
  <c r="S60" i="8"/>
  <c r="S31" i="8"/>
  <c r="L86" i="1"/>
  <c r="M86" i="1"/>
  <c r="K26" i="34"/>
  <c r="N26" i="34"/>
  <c r="T93" i="8"/>
  <c r="T85" i="8"/>
  <c r="T113" i="8"/>
  <c r="T106" i="8"/>
  <c r="T40" i="8"/>
  <c r="T67" i="8"/>
  <c r="T63" i="8"/>
  <c r="K18" i="34"/>
  <c r="N18" i="34"/>
  <c r="S26" i="31"/>
  <c r="S90" i="31"/>
  <c r="S109" i="31"/>
  <c r="S22" i="31"/>
  <c r="S39" i="31"/>
  <c r="S59" i="31"/>
  <c r="N89" i="34"/>
  <c r="K89" i="34"/>
  <c r="S79" i="8"/>
  <c r="L47" i="33"/>
  <c r="M47" i="33"/>
  <c r="L53" i="33"/>
  <c r="M53" i="33"/>
  <c r="M48" i="1"/>
  <c r="L48" i="1"/>
  <c r="S19" i="8"/>
  <c r="L91" i="34"/>
  <c r="M91" i="34"/>
  <c r="L62" i="1"/>
  <c r="M62" i="1"/>
  <c r="I193" i="31"/>
  <c r="I194" i="31" s="1"/>
  <c r="B4" i="31" s="1"/>
  <c r="R41" i="1"/>
  <c r="R113" i="1"/>
  <c r="R16" i="1"/>
  <c r="R74" i="1"/>
  <c r="R63" i="1"/>
  <c r="R92" i="1"/>
  <c r="R98" i="1"/>
  <c r="R111" i="1"/>
  <c r="R84" i="1"/>
  <c r="R102" i="1"/>
  <c r="R67" i="1"/>
  <c r="R62" i="1"/>
  <c r="S49" i="8"/>
  <c r="J141" i="33"/>
  <c r="J139" i="33"/>
  <c r="J151" i="33"/>
  <c r="J154" i="33"/>
  <c r="J158" i="33"/>
  <c r="J178" i="33"/>
  <c r="J144" i="33"/>
  <c r="J82" i="33"/>
  <c r="S74" i="8"/>
  <c r="S95" i="1" l="1"/>
  <c r="M177" i="37"/>
  <c r="L37" i="34"/>
  <c r="T60" i="1"/>
  <c r="S100" i="1"/>
  <c r="L96" i="34"/>
  <c r="L19" i="34"/>
  <c r="L64" i="34"/>
  <c r="M39" i="34"/>
  <c r="T77" i="1"/>
  <c r="L46" i="34"/>
  <c r="T90" i="1"/>
  <c r="M35" i="34"/>
  <c r="M16" i="34"/>
  <c r="M74" i="34"/>
  <c r="L80" i="34"/>
  <c r="L45" i="34"/>
  <c r="M29" i="34"/>
  <c r="M38" i="34"/>
  <c r="T40" i="1"/>
  <c r="M65" i="34"/>
  <c r="T38" i="1"/>
  <c r="M52" i="34"/>
  <c r="M41" i="34"/>
  <c r="T104" i="1"/>
  <c r="M92" i="34"/>
  <c r="K63" i="34"/>
  <c r="M63" i="34" s="1"/>
  <c r="T42" i="1"/>
  <c r="S91" i="1"/>
  <c r="Q87" i="34"/>
  <c r="L48" i="34"/>
  <c r="L84" i="34"/>
  <c r="T47" i="1"/>
  <c r="T32" i="1"/>
  <c r="T96" i="1"/>
  <c r="T70" i="1"/>
  <c r="T108" i="1"/>
  <c r="T66" i="1"/>
  <c r="T79" i="1"/>
  <c r="Q31" i="33"/>
  <c r="T36" i="1"/>
  <c r="Q113" i="33"/>
  <c r="Q85" i="33"/>
  <c r="T24" i="1"/>
  <c r="K88" i="33"/>
  <c r="L88" i="33" s="1"/>
  <c r="Q37" i="33"/>
  <c r="T73" i="1"/>
  <c r="Q44" i="33"/>
  <c r="Q63" i="33"/>
  <c r="Q58" i="33"/>
  <c r="Q32" i="33"/>
  <c r="Q15" i="33"/>
  <c r="Q111" i="33"/>
  <c r="N63" i="33"/>
  <c r="N71" i="33"/>
  <c r="Q36" i="33"/>
  <c r="Q83" i="33"/>
  <c r="Q88" i="33"/>
  <c r="Q76" i="33"/>
  <c r="Q47" i="33"/>
  <c r="K71" i="33"/>
  <c r="M71" i="33" s="1"/>
  <c r="Q19" i="33"/>
  <c r="Q30" i="33"/>
  <c r="Q68" i="33"/>
  <c r="Q92" i="33"/>
  <c r="Q22" i="33"/>
  <c r="Q104" i="33"/>
  <c r="Q103" i="33"/>
  <c r="Q95" i="33"/>
  <c r="Q27" i="33"/>
  <c r="Q40" i="33"/>
  <c r="Q64" i="33"/>
  <c r="Q112" i="33"/>
  <c r="Q108" i="33"/>
  <c r="Q84" i="33"/>
  <c r="Q54" i="33"/>
  <c r="Q52" i="33"/>
  <c r="Q89" i="33"/>
  <c r="Q41" i="33"/>
  <c r="Q48" i="33"/>
  <c r="S48" i="33" s="1"/>
  <c r="Q72" i="33"/>
  <c r="Q21" i="33"/>
  <c r="Q23" i="33"/>
  <c r="Q96" i="33"/>
  <c r="Q33" i="33"/>
  <c r="Q97" i="33"/>
  <c r="Q78" i="33"/>
  <c r="Q42" i="33"/>
  <c r="T75" i="1"/>
  <c r="S98" i="1"/>
  <c r="S51" i="1"/>
  <c r="T64" i="1"/>
  <c r="T55" i="1"/>
  <c r="T26" i="1"/>
  <c r="S74" i="1"/>
  <c r="S66" i="1"/>
  <c r="D4" i="14"/>
  <c r="C3" i="14"/>
  <c r="C4" i="14" s="1"/>
  <c r="S77" i="1"/>
  <c r="S110" i="1"/>
  <c r="M178" i="37"/>
  <c r="S46" i="1"/>
  <c r="Q110" i="33"/>
  <c r="Q55" i="33"/>
  <c r="Q25" i="33"/>
  <c r="Q94" i="33"/>
  <c r="T30" i="1"/>
  <c r="S113" i="1"/>
  <c r="T80" i="1"/>
  <c r="T101" i="1"/>
  <c r="T88" i="1"/>
  <c r="S69" i="1"/>
  <c r="T110" i="1"/>
  <c r="T15" i="1"/>
  <c r="F3" i="14"/>
  <c r="G3" i="14"/>
  <c r="T83" i="1"/>
  <c r="S63" i="1"/>
  <c r="S41" i="1"/>
  <c r="T94" i="1"/>
  <c r="T44" i="1"/>
  <c r="T112" i="1"/>
  <c r="T93" i="1"/>
  <c r="T61" i="1"/>
  <c r="S84" i="1"/>
  <c r="S86" i="1"/>
  <c r="S31" i="1"/>
  <c r="S59" i="1"/>
  <c r="S43" i="1"/>
  <c r="T109" i="1"/>
  <c r="Q56" i="33"/>
  <c r="Q51" i="33"/>
  <c r="Q38" i="33"/>
  <c r="Q46" i="33"/>
  <c r="Q98" i="33"/>
  <c r="T99" i="1"/>
  <c r="Q79" i="33"/>
  <c r="Q69" i="33"/>
  <c r="Q39" i="33"/>
  <c r="Q59" i="33"/>
  <c r="Q87" i="33"/>
  <c r="Q109" i="33"/>
  <c r="S25" i="1"/>
  <c r="T46" i="1"/>
  <c r="Q17" i="33"/>
  <c r="Q99" i="33"/>
  <c r="Q107" i="33"/>
  <c r="Q81" i="33"/>
  <c r="Q65" i="33"/>
  <c r="Q71" i="33"/>
  <c r="Q16" i="33"/>
  <c r="Q86" i="33"/>
  <c r="Q74" i="33"/>
  <c r="Q75" i="33"/>
  <c r="Q62" i="33"/>
  <c r="Q45" i="33"/>
  <c r="Q20" i="33"/>
  <c r="S29" i="1"/>
  <c r="Q114" i="33"/>
  <c r="S114" i="33" s="1"/>
  <c r="Q91" i="33"/>
  <c r="Q105" i="33"/>
  <c r="Q77" i="33"/>
  <c r="Q60" i="33"/>
  <c r="Q67" i="33"/>
  <c r="Q53" i="33"/>
  <c r="Q90" i="33"/>
  <c r="T97" i="1"/>
  <c r="T33" i="1"/>
  <c r="Q80" i="33"/>
  <c r="S79" i="33" s="1"/>
  <c r="Q82" i="33"/>
  <c r="Q28" i="33"/>
  <c r="Q43" i="33"/>
  <c r="Q70" i="33"/>
  <c r="Q24" i="33"/>
  <c r="Q61" i="33"/>
  <c r="Q106" i="33"/>
  <c r="Q18" i="33"/>
  <c r="Q73" i="33"/>
  <c r="Q35" i="33"/>
  <c r="Q101" i="33"/>
  <c r="T91" i="1"/>
  <c r="T29" i="1"/>
  <c r="Q26" i="33"/>
  <c r="Q66" i="33"/>
  <c r="Q100" i="33"/>
  <c r="Q57" i="33"/>
  <c r="Q93" i="33"/>
  <c r="Q29" i="33"/>
  <c r="Q34" i="33"/>
  <c r="Q50" i="33"/>
  <c r="S49" i="33" s="1"/>
  <c r="Q102" i="33"/>
  <c r="T107" i="1"/>
  <c r="S83" i="1"/>
  <c r="R44" i="33"/>
  <c r="S38" i="1"/>
  <c r="S24" i="1"/>
  <c r="M179" i="37"/>
  <c r="S32" i="1"/>
  <c r="Q50" i="34"/>
  <c r="Q114" i="34"/>
  <c r="S114" i="34" s="1"/>
  <c r="T22" i="1"/>
  <c r="R38" i="33"/>
  <c r="T68" i="1"/>
  <c r="Q45" i="34"/>
  <c r="Q100" i="34"/>
  <c r="S23" i="1"/>
  <c r="S90" i="1"/>
  <c r="S30" i="1"/>
  <c r="T98" i="1"/>
  <c r="T103" i="1"/>
  <c r="R101" i="33"/>
  <c r="Q42" i="34"/>
  <c r="Q105" i="34"/>
  <c r="T19" i="1"/>
  <c r="Q59" i="34"/>
  <c r="T84" i="1"/>
  <c r="S87" i="1"/>
  <c r="Q102" i="34"/>
  <c r="S49" i="1"/>
  <c r="S102" i="1"/>
  <c r="S22" i="1"/>
  <c r="S16" i="1"/>
  <c r="S35" i="1"/>
  <c r="S54" i="1"/>
  <c r="S96" i="1"/>
  <c r="T81" i="1"/>
  <c r="R104" i="33"/>
  <c r="Q56" i="34"/>
  <c r="S71" i="1"/>
  <c r="S75" i="1"/>
  <c r="S27" i="1"/>
  <c r="S78" i="1"/>
  <c r="S80" i="1"/>
  <c r="T72" i="1"/>
  <c r="Q99" i="34"/>
  <c r="Q9" i="31"/>
  <c r="S68" i="1"/>
  <c r="S109" i="1"/>
  <c r="S36" i="1"/>
  <c r="S45" i="1"/>
  <c r="S93" i="1"/>
  <c r="T28" i="1"/>
  <c r="Q26" i="34"/>
  <c r="Q55" i="34"/>
  <c r="S55" i="1"/>
  <c r="T105" i="1"/>
  <c r="T16" i="1"/>
  <c r="L18" i="34"/>
  <c r="M18" i="34"/>
  <c r="M40" i="34"/>
  <c r="L40" i="34"/>
  <c r="R66" i="33"/>
  <c r="R64" i="33"/>
  <c r="R60" i="33"/>
  <c r="R95" i="33"/>
  <c r="Q95" i="34"/>
  <c r="Q109" i="34"/>
  <c r="Q33" i="34"/>
  <c r="Q24" i="34"/>
  <c r="Q82" i="34"/>
  <c r="Q68" i="34"/>
  <c r="Q104" i="34"/>
  <c r="Q97" i="34"/>
  <c r="Q39" i="34"/>
  <c r="Q20" i="34"/>
  <c r="Q34" i="34"/>
  <c r="Q32" i="34"/>
  <c r="M15" i="34"/>
  <c r="L15" i="34"/>
  <c r="G11" i="33"/>
  <c r="R53" i="33"/>
  <c r="S19" i="1"/>
  <c r="S107" i="1"/>
  <c r="S101" i="1"/>
  <c r="T23" i="1"/>
  <c r="R63" i="33"/>
  <c r="R110" i="33"/>
  <c r="N151" i="34"/>
  <c r="K151" i="34"/>
  <c r="R37" i="33"/>
  <c r="T25" i="1"/>
  <c r="R57" i="33"/>
  <c r="T41" i="1"/>
  <c r="R83" i="33"/>
  <c r="T89" i="1"/>
  <c r="T78" i="1"/>
  <c r="R29" i="33"/>
  <c r="K154" i="33"/>
  <c r="N154" i="33"/>
  <c r="L55" i="34"/>
  <c r="M55" i="34"/>
  <c r="K151" i="33"/>
  <c r="N151" i="33"/>
  <c r="Q66" i="34"/>
  <c r="Q86" i="34"/>
  <c r="S86" i="34" s="1"/>
  <c r="R28" i="33"/>
  <c r="S21" i="1"/>
  <c r="R88" i="33"/>
  <c r="R75" i="33"/>
  <c r="N158" i="34"/>
  <c r="K158" i="34"/>
  <c r="R32" i="33"/>
  <c r="L75" i="34"/>
  <c r="M75" i="34"/>
  <c r="R87" i="33"/>
  <c r="T56" i="1"/>
  <c r="R21" i="33"/>
  <c r="L70" i="34"/>
  <c r="M70" i="34"/>
  <c r="M62" i="34"/>
  <c r="L62" i="34"/>
  <c r="T86" i="1"/>
  <c r="R90" i="33"/>
  <c r="R105" i="33"/>
  <c r="S48" i="1"/>
  <c r="M15" i="1"/>
  <c r="L15" i="1"/>
  <c r="R52" i="33"/>
  <c r="L74" i="1"/>
  <c r="M74" i="1"/>
  <c r="L26" i="34"/>
  <c r="M26" i="34"/>
  <c r="Q41" i="34"/>
  <c r="K141" i="33"/>
  <c r="N141" i="33"/>
  <c r="L97" i="34"/>
  <c r="M97" i="34"/>
  <c r="L56" i="34"/>
  <c r="M56" i="34"/>
  <c r="R99" i="33"/>
  <c r="R79" i="33"/>
  <c r="L63" i="33"/>
  <c r="M63" i="33"/>
  <c r="L31" i="34"/>
  <c r="M31" i="34"/>
  <c r="R24" i="33"/>
  <c r="Q29" i="34"/>
  <c r="Q101" i="34"/>
  <c r="Q25" i="34"/>
  <c r="Q77" i="34"/>
  <c r="Q108" i="34"/>
  <c r="Q54" i="34"/>
  <c r="Q30" i="34"/>
  <c r="Q48" i="34"/>
  <c r="Q73" i="34"/>
  <c r="Q89" i="34"/>
  <c r="Q76" i="34"/>
  <c r="Q90" i="34"/>
  <c r="M50" i="34"/>
  <c r="L50" i="34"/>
  <c r="T67" i="1"/>
  <c r="T48" i="1"/>
  <c r="R69" i="33"/>
  <c r="S39" i="1"/>
  <c r="S50" i="1"/>
  <c r="S52" i="1"/>
  <c r="S104" i="1"/>
  <c r="S57" i="1"/>
  <c r="S85" i="1"/>
  <c r="S111" i="1"/>
  <c r="S81" i="1"/>
  <c r="S92" i="1"/>
  <c r="M68" i="34"/>
  <c r="L68" i="34"/>
  <c r="T69" i="1"/>
  <c r="T95" i="1"/>
  <c r="R114" i="33"/>
  <c r="R36" i="33"/>
  <c r="N154" i="34"/>
  <c r="K154" i="34"/>
  <c r="T50" i="1"/>
  <c r="T49" i="1"/>
  <c r="R85" i="33"/>
  <c r="G11" i="1"/>
  <c r="T71" i="1"/>
  <c r="R84" i="33"/>
  <c r="R33" i="33"/>
  <c r="T87" i="1"/>
  <c r="T100" i="1"/>
  <c r="L87" i="34"/>
  <c r="M87" i="34"/>
  <c r="R19" i="33"/>
  <c r="R103" i="33"/>
  <c r="R26" i="33"/>
  <c r="R89" i="33"/>
  <c r="L98" i="34"/>
  <c r="M98" i="34"/>
  <c r="Q37" i="34"/>
  <c r="L78" i="34"/>
  <c r="M78" i="34"/>
  <c r="R51" i="33"/>
  <c r="R16" i="33"/>
  <c r="Q58" i="34"/>
  <c r="Q74" i="34"/>
  <c r="Q72" i="34"/>
  <c r="Q18" i="34"/>
  <c r="Q84" i="34"/>
  <c r="Q69" i="34"/>
  <c r="Q85" i="34"/>
  <c r="Q71" i="34"/>
  <c r="Q23" i="34"/>
  <c r="Q62" i="34"/>
  <c r="Q40" i="34"/>
  <c r="Q80" i="34"/>
  <c r="R39" i="33"/>
  <c r="S108" i="1"/>
  <c r="S65" i="1"/>
  <c r="S106" i="1"/>
  <c r="S73" i="1"/>
  <c r="S72" i="1"/>
  <c r="S28" i="1"/>
  <c r="T85" i="1"/>
  <c r="T17" i="1"/>
  <c r="L83" i="34"/>
  <c r="M83" i="34"/>
  <c r="R46" i="33"/>
  <c r="R31" i="33"/>
  <c r="K144" i="34"/>
  <c r="N144" i="34"/>
  <c r="M85" i="34"/>
  <c r="L85" i="34"/>
  <c r="R55" i="33"/>
  <c r="R59" i="33"/>
  <c r="R49" i="33"/>
  <c r="R80" i="33"/>
  <c r="L77" i="34"/>
  <c r="M77" i="34"/>
  <c r="T35" i="1"/>
  <c r="T34" i="1"/>
  <c r="M90" i="34"/>
  <c r="L90" i="34"/>
  <c r="J9" i="32"/>
  <c r="L10" i="32"/>
  <c r="L171" i="1"/>
  <c r="M171" i="1"/>
  <c r="R62" i="33"/>
  <c r="K72" i="34"/>
  <c r="N72" i="34"/>
  <c r="Q112" i="34"/>
  <c r="Q38" i="34"/>
  <c r="Q113" i="34"/>
  <c r="K82" i="33"/>
  <c r="N82" i="33"/>
  <c r="R23" i="33"/>
  <c r="R56" i="33"/>
  <c r="R100" i="33"/>
  <c r="R108" i="33"/>
  <c r="R27" i="33"/>
  <c r="R107" i="33"/>
  <c r="R54" i="33"/>
  <c r="R71" i="33"/>
  <c r="R109" i="33"/>
  <c r="R47" i="33"/>
  <c r="R58" i="33"/>
  <c r="R96" i="33"/>
  <c r="R72" i="33"/>
  <c r="R113" i="33"/>
  <c r="R22" i="33"/>
  <c r="R102" i="33"/>
  <c r="R30" i="33"/>
  <c r="R111" i="33"/>
  <c r="Q107" i="34"/>
  <c r="Q47" i="34"/>
  <c r="Q88" i="34"/>
  <c r="Q78" i="34"/>
  <c r="Q83" i="34"/>
  <c r="Q35" i="34"/>
  <c r="Q81" i="34"/>
  <c r="Q16" i="34"/>
  <c r="Q52" i="34"/>
  <c r="Q28" i="34"/>
  <c r="Q91" i="34"/>
  <c r="Q49" i="34"/>
  <c r="Q111" i="34"/>
  <c r="M21" i="34"/>
  <c r="L21" i="34"/>
  <c r="S53" i="1"/>
  <c r="S112" i="1"/>
  <c r="S105" i="1"/>
  <c r="S89" i="1"/>
  <c r="S18" i="1"/>
  <c r="S15" i="1"/>
  <c r="S26" i="1"/>
  <c r="T39" i="1"/>
  <c r="R70" i="33"/>
  <c r="R78" i="33"/>
  <c r="K139" i="34"/>
  <c r="N139" i="34"/>
  <c r="L79" i="1"/>
  <c r="M79" i="1"/>
  <c r="J9" i="31"/>
  <c r="L10" i="31"/>
  <c r="R86" i="33"/>
  <c r="R15" i="33"/>
  <c r="T111" i="1"/>
  <c r="R98" i="33"/>
  <c r="L73" i="34"/>
  <c r="M73" i="34"/>
  <c r="T51" i="1"/>
  <c r="T43" i="1"/>
  <c r="R68" i="33"/>
  <c r="M15" i="33"/>
  <c r="L15" i="33"/>
  <c r="T74" i="1"/>
  <c r="T63" i="1"/>
  <c r="R48" i="33"/>
  <c r="M88" i="34"/>
  <c r="L88" i="34"/>
  <c r="R82" i="33"/>
  <c r="R65" i="33"/>
  <c r="L66" i="34"/>
  <c r="M66" i="34"/>
  <c r="R92" i="33"/>
  <c r="Q75" i="34"/>
  <c r="Q92" i="34"/>
  <c r="Q110" i="34"/>
  <c r="R18" i="33"/>
  <c r="N144" i="33"/>
  <c r="K144" i="33"/>
  <c r="R76" i="33"/>
  <c r="T82" i="1"/>
  <c r="R61" i="33"/>
  <c r="N178" i="33"/>
  <c r="K178" i="33"/>
  <c r="T62" i="1"/>
  <c r="R50" i="33"/>
  <c r="M95" i="34"/>
  <c r="L95" i="34"/>
  <c r="M76" i="34"/>
  <c r="L76" i="34"/>
  <c r="T21" i="1"/>
  <c r="T20" i="1"/>
  <c r="R97" i="33"/>
  <c r="Q63" i="34"/>
  <c r="Q44" i="34"/>
  <c r="Q79" i="34"/>
  <c r="Q106" i="34"/>
  <c r="Q64" i="34"/>
  <c r="Q46" i="34"/>
  <c r="Q94" i="34"/>
  <c r="Q98" i="34"/>
  <c r="Q65" i="34"/>
  <c r="Q96" i="34"/>
  <c r="Q70" i="34"/>
  <c r="Q57" i="34"/>
  <c r="Q67" i="34"/>
  <c r="M47" i="34"/>
  <c r="L47" i="34"/>
  <c r="T114" i="1"/>
  <c r="T113" i="1"/>
  <c r="M155" i="34"/>
  <c r="L155" i="34"/>
  <c r="R45" i="33"/>
  <c r="G11" i="34"/>
  <c r="J173" i="34" s="1"/>
  <c r="R113" i="34" s="1"/>
  <c r="M33" i="34"/>
  <c r="L33" i="34"/>
  <c r="S60" i="1"/>
  <c r="S61" i="1"/>
  <c r="S62" i="1"/>
  <c r="S37" i="1"/>
  <c r="S79" i="1"/>
  <c r="S56" i="1"/>
  <c r="S76" i="1"/>
  <c r="S88" i="1"/>
  <c r="S33" i="1"/>
  <c r="S67" i="1"/>
  <c r="S44" i="1"/>
  <c r="S99" i="1"/>
  <c r="S47" i="1"/>
  <c r="L171" i="34"/>
  <c r="M171" i="34"/>
  <c r="R41" i="33"/>
  <c r="T45" i="1"/>
  <c r="R74" i="33"/>
  <c r="R34" i="33"/>
  <c r="K141" i="34"/>
  <c r="N141" i="34"/>
  <c r="T58" i="1"/>
  <c r="T57" i="1"/>
  <c r="T65" i="1"/>
  <c r="R40" i="33"/>
  <c r="T92" i="1"/>
  <c r="T52" i="1"/>
  <c r="R20" i="33"/>
  <c r="L94" i="34"/>
  <c r="M94" i="34"/>
  <c r="T76" i="1"/>
  <c r="N71" i="34"/>
  <c r="K71" i="34"/>
  <c r="R73" i="33"/>
  <c r="L17" i="34"/>
  <c r="M17" i="34"/>
  <c r="M89" i="34"/>
  <c r="L89" i="34"/>
  <c r="R35" i="33"/>
  <c r="M34" i="34"/>
  <c r="L34" i="34"/>
  <c r="K143" i="34"/>
  <c r="N143" i="34"/>
  <c r="R81" i="33"/>
  <c r="Q9" i="32"/>
  <c r="N139" i="33"/>
  <c r="K139" i="33"/>
  <c r="R106" i="33"/>
  <c r="Q17" i="34"/>
  <c r="Q31" i="34"/>
  <c r="M16" i="1"/>
  <c r="L16" i="1"/>
  <c r="N158" i="33"/>
  <c r="K158" i="33"/>
  <c r="R112" i="33"/>
  <c r="M67" i="34"/>
  <c r="L67" i="34"/>
  <c r="R25" i="33"/>
  <c r="Q27" i="34"/>
  <c r="Q22" i="34"/>
  <c r="Q93" i="34"/>
  <c r="Q19" i="34"/>
  <c r="Q61" i="34"/>
  <c r="Q21" i="34"/>
  <c r="Q15" i="34"/>
  <c r="Q51" i="34"/>
  <c r="Q103" i="34"/>
  <c r="Q36" i="34"/>
  <c r="Q60" i="34"/>
  <c r="Q43" i="34"/>
  <c r="Q53" i="34"/>
  <c r="T54" i="1"/>
  <c r="T53" i="1"/>
  <c r="R91" i="33"/>
  <c r="S82" i="1"/>
  <c r="S94" i="1"/>
  <c r="S64" i="1"/>
  <c r="S58" i="1"/>
  <c r="S97" i="1"/>
  <c r="S17" i="1"/>
  <c r="S70" i="1"/>
  <c r="S42" i="1"/>
  <c r="L23" i="34"/>
  <c r="M23" i="34"/>
  <c r="N188" i="1"/>
  <c r="N189" i="1" s="1"/>
  <c r="M6" i="1" s="1"/>
  <c r="R94" i="33"/>
  <c r="M32" i="34"/>
  <c r="L32" i="34"/>
  <c r="T18" i="1"/>
  <c r="R77" i="33"/>
  <c r="R43" i="33"/>
  <c r="N178" i="34"/>
  <c r="K178" i="34"/>
  <c r="T27" i="1"/>
  <c r="T37" i="1"/>
  <c r="L72" i="33"/>
  <c r="M72" i="33"/>
  <c r="R17" i="33"/>
  <c r="T31" i="1"/>
  <c r="T102" i="1"/>
  <c r="L86" i="34"/>
  <c r="M86" i="34"/>
  <c r="R42" i="33"/>
  <c r="R93" i="33"/>
  <c r="L24" i="34"/>
  <c r="M24" i="34"/>
  <c r="L16" i="33"/>
  <c r="M16" i="33"/>
  <c r="L3" i="8"/>
  <c r="T59" i="1"/>
  <c r="R67" i="33"/>
  <c r="T106" i="1"/>
  <c r="M82" i="34"/>
  <c r="L82" i="34"/>
  <c r="S55" i="34" l="1"/>
  <c r="S21" i="33"/>
  <c r="S19" i="34"/>
  <c r="S91" i="33"/>
  <c r="S76" i="33"/>
  <c r="S75" i="33"/>
  <c r="L63" i="34"/>
  <c r="S112" i="33"/>
  <c r="S44" i="34"/>
  <c r="T66" i="33"/>
  <c r="S81" i="34"/>
  <c r="S17" i="34"/>
  <c r="T90" i="33"/>
  <c r="S99" i="33"/>
  <c r="S101" i="33"/>
  <c r="S24" i="33"/>
  <c r="S63" i="33"/>
  <c r="S71" i="33"/>
  <c r="S72" i="33"/>
  <c r="S82" i="33"/>
  <c r="S83" i="33"/>
  <c r="S108" i="33"/>
  <c r="S36" i="34"/>
  <c r="S49" i="34"/>
  <c r="S20" i="33"/>
  <c r="S87" i="33"/>
  <c r="S43" i="33"/>
  <c r="S67" i="33"/>
  <c r="S44" i="33"/>
  <c r="S58" i="33"/>
  <c r="S96" i="34"/>
  <c r="S93" i="33"/>
  <c r="S57" i="33"/>
  <c r="S22" i="33"/>
  <c r="S31" i="33"/>
  <c r="S84" i="33"/>
  <c r="S85" i="33"/>
  <c r="S23" i="33"/>
  <c r="S32" i="33"/>
  <c r="M88" i="33"/>
  <c r="S95" i="33"/>
  <c r="T24" i="33"/>
  <c r="T72" i="33"/>
  <c r="S98" i="33"/>
  <c r="S54" i="33"/>
  <c r="S102" i="33"/>
  <c r="S46" i="33"/>
  <c r="S53" i="34"/>
  <c r="S79" i="34"/>
  <c r="S103" i="33"/>
  <c r="T110" i="33"/>
  <c r="S59" i="34"/>
  <c r="R27" i="34"/>
  <c r="S53" i="33"/>
  <c r="R78" i="34"/>
  <c r="R87" i="34"/>
  <c r="S88" i="33"/>
  <c r="S62" i="33"/>
  <c r="S55" i="33"/>
  <c r="S51" i="33"/>
  <c r="S94" i="33"/>
  <c r="S111" i="33"/>
  <c r="S56" i="33"/>
  <c r="T96" i="33"/>
  <c r="L71" i="33"/>
  <c r="S47" i="34"/>
  <c r="S61" i="33"/>
  <c r="S70" i="33"/>
  <c r="T83" i="33"/>
  <c r="S52" i="33"/>
  <c r="S94" i="34"/>
  <c r="S38" i="34"/>
  <c r="S28" i="34"/>
  <c r="T33" i="33"/>
  <c r="T75" i="33"/>
  <c r="S96" i="33"/>
  <c r="S106" i="33"/>
  <c r="R104" i="34"/>
  <c r="S27" i="33"/>
  <c r="S18" i="33"/>
  <c r="S36" i="33"/>
  <c r="S60" i="33"/>
  <c r="R100" i="34"/>
  <c r="S59" i="33"/>
  <c r="S107" i="33"/>
  <c r="S26" i="33"/>
  <c r="T43" i="33"/>
  <c r="S15" i="33"/>
  <c r="S89" i="33"/>
  <c r="T19" i="33"/>
  <c r="T44" i="33"/>
  <c r="S37" i="33"/>
  <c r="S108" i="34"/>
  <c r="S80" i="33"/>
  <c r="S77" i="33"/>
  <c r="S40" i="33"/>
  <c r="S30" i="33"/>
  <c r="S45" i="33"/>
  <c r="S39" i="33"/>
  <c r="S98" i="34"/>
  <c r="S25" i="34"/>
  <c r="S41" i="34"/>
  <c r="S50" i="33"/>
  <c r="R56" i="34"/>
  <c r="S78" i="33"/>
  <c r="S29" i="33"/>
  <c r="S97" i="33"/>
  <c r="S41" i="33"/>
  <c r="S35" i="33"/>
  <c r="S68" i="33"/>
  <c r="S47" i="33"/>
  <c r="S101" i="34"/>
  <c r="T39" i="33"/>
  <c r="S107" i="34"/>
  <c r="T100" i="33"/>
  <c r="T85" i="33"/>
  <c r="T29" i="33"/>
  <c r="S85" i="34"/>
  <c r="T101" i="33"/>
  <c r="S109" i="33"/>
  <c r="S73" i="33"/>
  <c r="S66" i="33"/>
  <c r="S110" i="33"/>
  <c r="S81" i="33"/>
  <c r="S19" i="33"/>
  <c r="S31" i="34"/>
  <c r="S38" i="33"/>
  <c r="S113" i="34"/>
  <c r="S25" i="33"/>
  <c r="T111" i="33"/>
  <c r="T105" i="33"/>
  <c r="S70" i="34"/>
  <c r="S23" i="34"/>
  <c r="R36" i="34"/>
  <c r="S15" i="34"/>
  <c r="R30" i="34"/>
  <c r="S71" i="34"/>
  <c r="S61" i="34"/>
  <c r="S46" i="34"/>
  <c r="S90" i="33"/>
  <c r="T60" i="33"/>
  <c r="S93" i="34"/>
  <c r="S57" i="34"/>
  <c r="S106" i="34"/>
  <c r="S16" i="33"/>
  <c r="T57" i="33"/>
  <c r="R45" i="34"/>
  <c r="S22" i="34"/>
  <c r="T73" i="33"/>
  <c r="T47" i="33"/>
  <c r="S103" i="34"/>
  <c r="S27" i="34"/>
  <c r="S92" i="33"/>
  <c r="S51" i="34"/>
  <c r="S65" i="34"/>
  <c r="T16" i="33"/>
  <c r="T76" i="33"/>
  <c r="T49" i="33"/>
  <c r="T64" i="33"/>
  <c r="T26" i="33"/>
  <c r="T38" i="33"/>
  <c r="T92" i="33"/>
  <c r="S69" i="33"/>
  <c r="S113" i="33"/>
  <c r="S40" i="34"/>
  <c r="S67" i="34"/>
  <c r="S75" i="34"/>
  <c r="T79" i="33"/>
  <c r="S34" i="33"/>
  <c r="S105" i="33"/>
  <c r="S21" i="34"/>
  <c r="R41" i="34"/>
  <c r="S43" i="34"/>
  <c r="R59" i="34"/>
  <c r="T34" i="33"/>
  <c r="S65" i="33"/>
  <c r="S72" i="34"/>
  <c r="S54" i="34"/>
  <c r="S64" i="33"/>
  <c r="T108" i="33"/>
  <c r="T88" i="33"/>
  <c r="S104" i="34"/>
  <c r="R72" i="34"/>
  <c r="S83" i="34"/>
  <c r="T21" i="33"/>
  <c r="S28" i="33"/>
  <c r="S100" i="33"/>
  <c r="S74" i="33"/>
  <c r="S17" i="33"/>
  <c r="T40" i="33"/>
  <c r="S111" i="34"/>
  <c r="S89" i="34"/>
  <c r="T104" i="33"/>
  <c r="S86" i="33"/>
  <c r="T32" i="33"/>
  <c r="S42" i="33"/>
  <c r="S104" i="33"/>
  <c r="S105" i="34"/>
  <c r="S33" i="33"/>
  <c r="S88" i="34"/>
  <c r="S58" i="34"/>
  <c r="T41" i="33"/>
  <c r="S76" i="34"/>
  <c r="S110" i="34"/>
  <c r="S32" i="34"/>
  <c r="S99" i="34"/>
  <c r="S64" i="34"/>
  <c r="T46" i="33"/>
  <c r="T55" i="33"/>
  <c r="T22" i="33"/>
  <c r="N188" i="33"/>
  <c r="N189" i="33" s="1"/>
  <c r="M6" i="33" s="1"/>
  <c r="M141" i="34"/>
  <c r="L141" i="34"/>
  <c r="K173" i="34"/>
  <c r="N173" i="34"/>
  <c r="N188" i="34" s="1"/>
  <c r="N189" i="34" s="1"/>
  <c r="M6" i="34" s="1"/>
  <c r="R33" i="34"/>
  <c r="R111" i="34"/>
  <c r="R55" i="34"/>
  <c r="R73" i="34"/>
  <c r="R74" i="34"/>
  <c r="R83" i="34"/>
  <c r="R82" i="34"/>
  <c r="R24" i="34"/>
  <c r="R108" i="34"/>
  <c r="R51" i="34"/>
  <c r="R42" i="34"/>
  <c r="R43" i="34"/>
  <c r="R79" i="34"/>
  <c r="R54" i="34"/>
  <c r="T61" i="33"/>
  <c r="R69" i="34"/>
  <c r="R112" i="34"/>
  <c r="T58" i="33"/>
  <c r="T50" i="33"/>
  <c r="R52" i="34"/>
  <c r="T18" i="33"/>
  <c r="T68" i="33"/>
  <c r="S73" i="34"/>
  <c r="S29" i="34"/>
  <c r="S102" i="34"/>
  <c r="R37" i="34"/>
  <c r="T87" i="33"/>
  <c r="R103" i="34"/>
  <c r="T28" i="33"/>
  <c r="T82" i="33"/>
  <c r="S39" i="34"/>
  <c r="S95" i="34"/>
  <c r="L143" i="34"/>
  <c r="M143" i="34"/>
  <c r="R29" i="34"/>
  <c r="R71" i="34"/>
  <c r="S35" i="34"/>
  <c r="M188" i="1"/>
  <c r="M189" i="1" s="1"/>
  <c r="L6" i="1" s="1"/>
  <c r="R92" i="34"/>
  <c r="S69" i="34"/>
  <c r="R88" i="34"/>
  <c r="T87" i="34" s="1"/>
  <c r="T35" i="33"/>
  <c r="S48" i="34"/>
  <c r="T23" i="33"/>
  <c r="R34" i="34"/>
  <c r="T86" i="33"/>
  <c r="R35" i="34"/>
  <c r="T109" i="33"/>
  <c r="T52" i="33"/>
  <c r="S97" i="34"/>
  <c r="T95" i="33"/>
  <c r="T94" i="33"/>
  <c r="T91" i="33"/>
  <c r="R22" i="34"/>
  <c r="Q6" i="1"/>
  <c r="T54" i="33"/>
  <c r="T53" i="33"/>
  <c r="M82" i="33"/>
  <c r="L82" i="33"/>
  <c r="R15" i="34"/>
  <c r="S84" i="34"/>
  <c r="T102" i="33"/>
  <c r="R32" i="34"/>
  <c r="T114" i="33"/>
  <c r="T113" i="33"/>
  <c r="S30" i="34"/>
  <c r="R75" i="34"/>
  <c r="R76" i="34"/>
  <c r="T27" i="33"/>
  <c r="R107" i="34"/>
  <c r="T56" i="33"/>
  <c r="T62" i="33"/>
  <c r="T59" i="33"/>
  <c r="S42" i="34"/>
  <c r="R93" i="34"/>
  <c r="T93" i="33"/>
  <c r="L158" i="33"/>
  <c r="M158" i="33"/>
  <c r="R25" i="34"/>
  <c r="R31" i="34"/>
  <c r="M144" i="33"/>
  <c r="L144" i="33"/>
  <c r="R84" i="34"/>
  <c r="S78" i="34"/>
  <c r="T112" i="33"/>
  <c r="T106" i="33"/>
  <c r="R46" i="34"/>
  <c r="S80" i="34"/>
  <c r="S18" i="34"/>
  <c r="S37" i="34"/>
  <c r="R85" i="34"/>
  <c r="R38" i="34"/>
  <c r="T51" i="33"/>
  <c r="R48" i="34"/>
  <c r="R105" i="34"/>
  <c r="M154" i="33"/>
  <c r="L154" i="33"/>
  <c r="R81" i="34"/>
  <c r="S68" i="34"/>
  <c r="T63" i="33"/>
  <c r="T103" i="33"/>
  <c r="R95" i="34"/>
  <c r="R28" i="34"/>
  <c r="S63" i="34"/>
  <c r="R98" i="34"/>
  <c r="R99" i="34"/>
  <c r="T97" i="33"/>
  <c r="S91" i="34"/>
  <c r="T71" i="33"/>
  <c r="S50" i="34"/>
  <c r="R19" i="34"/>
  <c r="R94" i="34"/>
  <c r="R66" i="34"/>
  <c r="T84" i="33"/>
  <c r="L188" i="1"/>
  <c r="J6" i="1" s="1"/>
  <c r="R89" i="34"/>
  <c r="R44" i="34"/>
  <c r="T31" i="33"/>
  <c r="S66" i="34"/>
  <c r="R77" i="34"/>
  <c r="R57" i="34"/>
  <c r="S82" i="34"/>
  <c r="T65" i="33"/>
  <c r="R101" i="34"/>
  <c r="M178" i="34"/>
  <c r="L178" i="34"/>
  <c r="S60" i="34"/>
  <c r="L139" i="33"/>
  <c r="M139" i="33"/>
  <c r="R23" i="34"/>
  <c r="R109" i="34"/>
  <c r="S26" i="34"/>
  <c r="R90" i="34"/>
  <c r="R114" i="34"/>
  <c r="T17" i="33"/>
  <c r="R60" i="34"/>
  <c r="R63" i="34"/>
  <c r="L139" i="34"/>
  <c r="M139" i="34"/>
  <c r="T107" i="33"/>
  <c r="S112" i="34"/>
  <c r="R106" i="34"/>
  <c r="R40" i="34"/>
  <c r="M144" i="34"/>
  <c r="L144" i="34"/>
  <c r="S62" i="34"/>
  <c r="S74" i="34"/>
  <c r="R68" i="34"/>
  <c r="R18" i="34"/>
  <c r="S90" i="34"/>
  <c r="S77" i="34"/>
  <c r="M141" i="33"/>
  <c r="L141" i="33"/>
  <c r="R64" i="34"/>
  <c r="R20" i="34"/>
  <c r="L158" i="34"/>
  <c r="M158" i="34"/>
  <c r="R102" i="34"/>
  <c r="R53" i="34"/>
  <c r="S24" i="34"/>
  <c r="T42" i="33"/>
  <c r="R47" i="34"/>
  <c r="L178" i="33"/>
  <c r="M178" i="33"/>
  <c r="R62" i="34"/>
  <c r="R17" i="34"/>
  <c r="T77" i="33"/>
  <c r="S52" i="34"/>
  <c r="R110" i="34"/>
  <c r="R49" i="34"/>
  <c r="T30" i="33"/>
  <c r="R70" i="34"/>
  <c r="R86" i="34"/>
  <c r="T78" i="33"/>
  <c r="R91" i="34"/>
  <c r="R26" i="34"/>
  <c r="M151" i="33"/>
  <c r="L151" i="33"/>
  <c r="R61" i="34"/>
  <c r="R80" i="34"/>
  <c r="T36" i="33"/>
  <c r="S34" i="34"/>
  <c r="S33" i="34"/>
  <c r="T37" i="33"/>
  <c r="T81" i="33"/>
  <c r="T80" i="33"/>
  <c r="M71" i="34"/>
  <c r="L71" i="34"/>
  <c r="S92" i="34"/>
  <c r="S45" i="34"/>
  <c r="R39" i="34"/>
  <c r="R58" i="34"/>
  <c r="T67" i="33"/>
  <c r="T70" i="33"/>
  <c r="T69" i="33"/>
  <c r="S16" i="34"/>
  <c r="L72" i="34"/>
  <c r="M72" i="34"/>
  <c r="R67" i="34"/>
  <c r="R21" i="34"/>
  <c r="T48" i="33"/>
  <c r="T45" i="33"/>
  <c r="T15" i="33"/>
  <c r="T25" i="33"/>
  <c r="R97" i="34"/>
  <c r="R16" i="34"/>
  <c r="L154" i="34"/>
  <c r="M154" i="34"/>
  <c r="T99" i="33"/>
  <c r="T98" i="33"/>
  <c r="S100" i="34"/>
  <c r="R65" i="34"/>
  <c r="T89" i="33"/>
  <c r="T20" i="33"/>
  <c r="T74" i="33"/>
  <c r="S56" i="34"/>
  <c r="R96" i="34"/>
  <c r="R50" i="34"/>
  <c r="M151" i="34"/>
  <c r="L151" i="34"/>
  <c r="S20" i="34"/>
  <c r="S109" i="34"/>
  <c r="S87" i="34"/>
  <c r="T35" i="34" l="1"/>
  <c r="T56" i="34"/>
  <c r="T29" i="34"/>
  <c r="T99" i="34"/>
  <c r="T55" i="34"/>
  <c r="T66" i="34"/>
  <c r="T79" i="34"/>
  <c r="T74" i="34"/>
  <c r="T104" i="34"/>
  <c r="T22" i="34"/>
  <c r="T103" i="34"/>
  <c r="T59" i="34"/>
  <c r="T83" i="34"/>
  <c r="T38" i="34"/>
  <c r="T27" i="34"/>
  <c r="T20" i="34"/>
  <c r="T31" i="34"/>
  <c r="T45" i="34"/>
  <c r="T100" i="34"/>
  <c r="T69" i="34"/>
  <c r="T78" i="34"/>
  <c r="T71" i="34"/>
  <c r="T24" i="34"/>
  <c r="T36" i="34"/>
  <c r="T92" i="34"/>
  <c r="T40" i="34"/>
  <c r="T41" i="34"/>
  <c r="T57" i="34"/>
  <c r="T84" i="34"/>
  <c r="T15" i="34"/>
  <c r="T76" i="34"/>
  <c r="T64" i="34"/>
  <c r="T85" i="34"/>
  <c r="T109" i="34"/>
  <c r="T30" i="34"/>
  <c r="T60" i="34"/>
  <c r="T34" i="34"/>
  <c r="T111" i="34"/>
  <c r="T37" i="34"/>
  <c r="T46" i="34"/>
  <c r="T25" i="34"/>
  <c r="T51" i="34"/>
  <c r="T72" i="34"/>
  <c r="T108" i="34"/>
  <c r="T88" i="34"/>
  <c r="T48" i="34"/>
  <c r="T95" i="34"/>
  <c r="T33" i="34"/>
  <c r="T19" i="34"/>
  <c r="T90" i="34"/>
  <c r="T93" i="34"/>
  <c r="T49" i="34"/>
  <c r="T77" i="34"/>
  <c r="T43" i="34"/>
  <c r="Q6" i="33"/>
  <c r="T62" i="34"/>
  <c r="M188" i="33"/>
  <c r="M189" i="33" s="1"/>
  <c r="L6" i="33" s="1"/>
  <c r="L188" i="33"/>
  <c r="J6" i="33" s="1"/>
  <c r="T96" i="34"/>
  <c r="T52" i="34"/>
  <c r="T73" i="34"/>
  <c r="T50" i="34"/>
  <c r="T110" i="34"/>
  <c r="T94" i="34"/>
  <c r="T80" i="34"/>
  <c r="T75" i="34"/>
  <c r="T44" i="34"/>
  <c r="T107" i="34"/>
  <c r="T32" i="34"/>
  <c r="T61" i="34"/>
  <c r="T39" i="34"/>
  <c r="T91" i="34"/>
  <c r="T68" i="34"/>
  <c r="T23" i="34"/>
  <c r="T16" i="34"/>
  <c r="T101" i="34"/>
  <c r="T105" i="34"/>
  <c r="T81" i="34"/>
  <c r="M173" i="34"/>
  <c r="M188" i="34" s="1"/>
  <c r="M189" i="34" s="1"/>
  <c r="L6" i="34" s="1"/>
  <c r="L173" i="34"/>
  <c r="L188" i="34" s="1"/>
  <c r="J6" i="34" s="1"/>
  <c r="T17" i="34"/>
  <c r="T114" i="34"/>
  <c r="T113" i="34"/>
  <c r="T26" i="34"/>
  <c r="T53" i="34"/>
  <c r="T82" i="34"/>
  <c r="T67" i="34"/>
  <c r="T89" i="34"/>
  <c r="T65" i="34"/>
  <c r="T98" i="34"/>
  <c r="T47" i="34"/>
  <c r="T70" i="34"/>
  <c r="T97" i="34"/>
  <c r="T28" i="34"/>
  <c r="T102" i="34"/>
  <c r="T42" i="34"/>
  <c r="T112" i="34"/>
  <c r="T86" i="34"/>
  <c r="T63" i="34"/>
  <c r="T58" i="34"/>
  <c r="T18" i="34"/>
  <c r="T106" i="34"/>
  <c r="T21" i="34"/>
  <c r="T54" i="34"/>
  <c r="Q6" i="34" l="1"/>
  <c r="K10" i="8" l="1"/>
  <c r="K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B3" authorId="0" shapeId="0" xr:uid="{A5BD0443-334E-4B6A-B8FE-C3EB5EF6AB46}">
      <text>
        <r>
          <rPr>
            <sz val="9"/>
            <color indexed="81"/>
            <rFont val="Tahoma"/>
            <family val="2"/>
          </rPr>
          <t xml:space="preserve">Column of A1 in database
</t>
        </r>
      </text>
    </comment>
    <comment ref="B4" authorId="0" shapeId="0" xr:uid="{2E00EB56-040E-4938-9155-7D9235E7941D}">
      <text>
        <r>
          <rPr>
            <sz val="9"/>
            <color indexed="81"/>
            <rFont val="Tahoma"/>
            <family val="2"/>
          </rPr>
          <t xml:space="preserve">Column of A1 in database
</t>
        </r>
      </text>
    </comment>
    <comment ref="B5" authorId="0" shapeId="0" xr:uid="{D09B64F5-38FA-4BF3-982C-81516ED6C63E}">
      <text>
        <r>
          <rPr>
            <sz val="9"/>
            <color indexed="81"/>
            <rFont val="Tahoma"/>
            <family val="2"/>
          </rPr>
          <t xml:space="preserve">Column of A1 in database
</t>
        </r>
      </text>
    </comment>
    <comment ref="F181" authorId="0" shapeId="0" xr:uid="{A86E17EC-5F16-46D3-93CE-63C62E780137}">
      <text>
        <r>
          <rPr>
            <sz val="9"/>
            <color indexed="81"/>
            <rFont val="Tahoma"/>
            <family val="2"/>
          </rPr>
          <t xml:space="preserve">Number of study patients positive for A1
</t>
        </r>
      </text>
    </comment>
    <comment ref="H181" authorId="0" shapeId="0" xr:uid="{F0537BE0-3112-40E0-9DC9-9005735DFAF5}">
      <text>
        <r>
          <rPr>
            <sz val="9"/>
            <color indexed="81"/>
            <rFont val="Tahoma"/>
            <family val="2"/>
          </rPr>
          <t xml:space="preserve">Number of study patients positive for A2
</t>
        </r>
      </text>
    </comment>
    <comment ref="J181" authorId="0" shapeId="0" xr:uid="{F71F1BD6-F2AE-47E6-BE2E-995F1AF73C2B}">
      <text>
        <r>
          <rPr>
            <sz val="9"/>
            <color indexed="81"/>
            <rFont val="Tahoma"/>
            <family val="2"/>
          </rPr>
          <t xml:space="preserve">Number of study patients positive for A3 
</t>
        </r>
      </text>
    </comment>
    <comment ref="K181" authorId="0" shapeId="0" xr:uid="{A53080E4-30F4-43A7-ACB4-49D052785AB4}">
      <text>
        <r>
          <rPr>
            <sz val="9"/>
            <color indexed="81"/>
            <rFont val="Tahoma"/>
            <family val="2"/>
          </rPr>
          <t xml:space="preserve">Average number of abnormalities for CF patients
</t>
        </r>
      </text>
    </comment>
    <comment ref="L181" authorId="0" shapeId="0" xr:uid="{4A64EF17-3533-4C6E-9787-B102EB97AA65}">
      <text>
        <r>
          <rPr>
            <sz val="9"/>
            <color indexed="81"/>
            <rFont val="Tahoma"/>
            <family val="2"/>
          </rPr>
          <t xml:space="preserve">Average number of abnormalities for CFNR/CONT patients
</t>
        </r>
      </text>
    </comment>
    <comment ref="F182" authorId="0" shapeId="0" xr:uid="{6DB8DE13-274C-404E-9DF3-EE458A3591A1}">
      <text>
        <r>
          <rPr>
            <sz val="9"/>
            <color indexed="81"/>
            <rFont val="Tahoma"/>
            <family val="2"/>
          </rPr>
          <t xml:space="preserve">Number of patients for which A1 state (positive or negative) is known
</t>
        </r>
      </text>
    </comment>
    <comment ref="H182" authorId="0" shapeId="0" xr:uid="{69D5CB13-4749-4EC1-A66B-A2F6C9EC4A76}">
      <text>
        <r>
          <rPr>
            <sz val="9"/>
            <color indexed="81"/>
            <rFont val="Tahoma"/>
            <family val="2"/>
          </rPr>
          <t xml:space="preserve">Number of study patients for which A2 state is known
</t>
        </r>
      </text>
    </comment>
    <comment ref="J182" authorId="0" shapeId="0" xr:uid="{8913CECF-00E8-41A3-B999-97610FE4ED3F}">
      <text>
        <r>
          <rPr>
            <sz val="9"/>
            <color indexed="81"/>
            <rFont val="Tahoma"/>
            <family val="2"/>
          </rPr>
          <t xml:space="preserve">Number of study patients for which A3 state is known
</t>
        </r>
      </text>
    </comment>
    <comment ref="F183" authorId="0" shapeId="0" xr:uid="{73422D70-48E4-46F5-8AE5-8791B202B786}">
      <text>
        <r>
          <rPr>
            <sz val="9"/>
            <color indexed="81"/>
            <rFont val="Tahoma"/>
            <family val="2"/>
          </rPr>
          <t xml:space="preserve">Fraction of patients for which A1 state is known that are positive for A1. 
</t>
        </r>
      </text>
    </comment>
    <comment ref="H183" authorId="0" shapeId="0" xr:uid="{043BFDAF-3830-4B6D-898D-733B16641677}">
      <text>
        <r>
          <rPr>
            <sz val="9"/>
            <color indexed="81"/>
            <rFont val="Tahoma"/>
            <family val="2"/>
          </rPr>
          <t xml:space="preserve">Fraction of study patients for which A2 state is known that are positive for A2
</t>
        </r>
      </text>
    </comment>
    <comment ref="J183" authorId="0" shapeId="0" xr:uid="{90F3711F-1111-4751-96D3-11E4C026E774}">
      <text>
        <r>
          <rPr>
            <sz val="9"/>
            <color indexed="81"/>
            <rFont val="Tahoma"/>
            <family val="2"/>
          </rPr>
          <t xml:space="preserve">Fraction of study patients for which A3 state is known that are positive for A3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J1" authorId="0" shapeId="0" xr:uid="{CEDFC4AA-3E31-4708-87A9-62163885D74A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J6" authorId="0" shapeId="0" xr:uid="{C83BD226-1A94-4622-95D0-09844BB410B9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E12" authorId="0" shapeId="0" xr:uid="{087AF611-BC7C-4B47-9A43-233B49B34825}">
      <text>
        <r>
          <rPr>
            <sz val="9"/>
            <color indexed="81"/>
            <rFont val="Tahoma"/>
            <family val="2"/>
          </rPr>
          <t xml:space="preserve">These values are the logistic regression model probabilities that a patient is positive for CF (CF=1) conditioned on each of the five possible pancreatic states: PI=0, PI=1, SE=0, SE=1, NA.
</t>
        </r>
      </text>
    </comment>
    <comment ref="F191" authorId="0" shapeId="0" xr:uid="{436CC332-757A-4EF8-99A3-F23C7CAA9CF5}">
      <text>
        <r>
          <rPr>
            <sz val="9"/>
            <color indexed="81"/>
            <rFont val="Tahoma"/>
            <family val="2"/>
          </rPr>
          <t xml:space="preserve">Total number of Database 1 patients
</t>
        </r>
      </text>
    </comment>
    <comment ref="G191" authorId="0" shapeId="0" xr:uid="{A3C5694B-7A73-4E26-8463-17C8EC1717D5}">
      <text>
        <r>
          <rPr>
            <sz val="9"/>
            <color indexed="81"/>
            <rFont val="Tahoma"/>
            <family val="2"/>
          </rPr>
          <t xml:space="preserve">Number of Database 1 patients in CF group
</t>
        </r>
      </text>
    </comment>
    <comment ref="H191" authorId="0" shapeId="0" xr:uid="{2B396A0A-A96B-4E1C-A413-5ED9894E1230}">
      <text>
        <r>
          <rPr>
            <sz val="9"/>
            <color indexed="81"/>
            <rFont val="Tahoma"/>
            <family val="2"/>
          </rPr>
          <t xml:space="preserve">Number of patients positive for A1
</t>
        </r>
      </text>
    </comment>
    <comment ref="I191" authorId="0" shapeId="0" xr:uid="{6E82BBDA-678D-4A6F-ACBD-FC5597821E58}">
      <text>
        <r>
          <rPr>
            <sz val="9"/>
            <color indexed="81"/>
            <rFont val="Tahoma"/>
            <family val="2"/>
          </rPr>
          <t xml:space="preserve">Number of patients positive for both CF and A1
</t>
        </r>
      </text>
    </comment>
    <comment ref="M191" authorId="0" shapeId="0" xr:uid="{3E6220B5-844B-435F-991F-4CDE4877FA0A}">
      <text>
        <r>
          <rPr>
            <sz val="9"/>
            <color indexed="81"/>
            <rFont val="Tahoma"/>
            <family val="2"/>
          </rPr>
          <t xml:space="preserve">Number of true positives, patients who tested positive for CF and who would have been designated for CF testing based on the logistic regression output.
</t>
        </r>
      </text>
    </comment>
    <comment ref="N191" authorId="0" shapeId="0" xr:uid="{83E0AAA7-5995-42AD-A595-0742412FD74D}">
      <text>
        <r>
          <rPr>
            <sz val="9"/>
            <color indexed="81"/>
            <rFont val="Tahoma"/>
            <family val="2"/>
          </rPr>
          <t xml:space="preserve">Number of true negatives, i.e., patients who tested negative for CF and who would not have been designated for CF testing based on the logistic regression output.
</t>
        </r>
      </text>
    </comment>
    <comment ref="G192" authorId="0" shapeId="0" xr:uid="{818F9399-D321-4267-8F33-4F86B2C2D504}">
      <text>
        <r>
          <rPr>
            <sz val="9"/>
            <color indexed="81"/>
            <rFont val="Tahoma"/>
            <family val="2"/>
          </rPr>
          <t xml:space="preserve">Fraction of patients in CF group
</t>
        </r>
      </text>
    </comment>
    <comment ref="I192" authorId="0" shapeId="0" xr:uid="{78014DDD-F64E-4193-9B56-A109FA1E9B7D}">
      <text>
        <r>
          <rPr>
            <sz val="9"/>
            <color indexed="81"/>
            <rFont val="Tahoma"/>
            <family val="2"/>
          </rPr>
          <t xml:space="preserve">Fraction of CF positive patients who are positive for A1
</t>
        </r>
      </text>
    </comment>
    <comment ref="G193" authorId="0" shapeId="0" xr:uid="{B5EA4D40-C3CF-4615-853C-23C6EDE138A6}">
      <text>
        <r>
          <rPr>
            <sz val="9"/>
            <color indexed="81"/>
            <rFont val="Tahoma"/>
            <family val="2"/>
          </rPr>
          <t xml:space="preserve">Number of patients in CFNR/control group
</t>
        </r>
      </text>
    </comment>
    <comment ref="I193" authorId="0" shapeId="0" xr:uid="{92FB3E30-A83F-44F3-879F-BACF2175E43C}">
      <text>
        <r>
          <rPr>
            <sz val="9"/>
            <color indexed="81"/>
            <rFont val="Tahoma"/>
            <family val="2"/>
          </rPr>
          <t xml:space="preserve">Number of patients in CFNR/CONT group who are positive for A1
</t>
        </r>
      </text>
    </comment>
    <comment ref="G194" authorId="0" shapeId="0" xr:uid="{66E96573-144E-4C6B-8359-DF4416FFD5F9}">
      <text>
        <r>
          <rPr>
            <sz val="9"/>
            <color indexed="81"/>
            <rFont val="Tahoma"/>
            <family val="2"/>
          </rPr>
          <t xml:space="preserve">Fraction of patients in CFNR/control group
</t>
        </r>
      </text>
    </comment>
    <comment ref="I194" authorId="0" shapeId="0" xr:uid="{49E010EF-9D18-4DA3-ABA6-A98D60DAEF8A}">
      <text>
        <r>
          <rPr>
            <sz val="9"/>
            <color indexed="81"/>
            <rFont val="Tahoma"/>
            <family val="2"/>
          </rPr>
          <t xml:space="preserve">Fraction of patients in CFNR/CONT group who are positive for A1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J1" authorId="0" shapeId="0" xr:uid="{4B595771-E132-4357-98FB-0DC3B481BB73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J6" authorId="0" shapeId="0" xr:uid="{C8C30F60-097D-4EC3-A803-3B29593C9036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E12" authorId="0" shapeId="0" xr:uid="{288CD356-C587-42EC-B52C-12AB640B5128}">
      <text>
        <r>
          <rPr>
            <sz val="9"/>
            <color indexed="81"/>
            <rFont val="Tahoma"/>
            <family val="2"/>
          </rPr>
          <t xml:space="preserve">These values are the logistic regression model probabilities that a patient is positive for CF (CF=1) conditioned on each of the five possible pancreatic states: PI=0, PI=1, SE=0, SE=1, NA.
</t>
        </r>
      </text>
    </comment>
    <comment ref="G191" authorId="0" shapeId="0" xr:uid="{DF690D4A-9ED0-4B34-A601-E9D2710D5487}">
      <text>
        <r>
          <rPr>
            <sz val="9"/>
            <color indexed="81"/>
            <rFont val="Tahoma"/>
            <family val="2"/>
          </rPr>
          <t xml:space="preserve">Number of patients in CF group
</t>
        </r>
      </text>
    </comment>
    <comment ref="H191" authorId="0" shapeId="0" xr:uid="{5911EDF5-0590-4F20-A47A-9360A40068B4}">
      <text>
        <r>
          <rPr>
            <sz val="9"/>
            <color indexed="81"/>
            <rFont val="Tahoma"/>
            <family val="2"/>
          </rPr>
          <t xml:space="preserve">Number of patients positive for A2
</t>
        </r>
      </text>
    </comment>
    <comment ref="I191" authorId="0" shapeId="0" xr:uid="{2AFC7C80-E450-489E-8407-3790037D7E04}">
      <text>
        <r>
          <rPr>
            <sz val="9"/>
            <color indexed="81"/>
            <rFont val="Tahoma"/>
            <family val="2"/>
          </rPr>
          <t xml:space="preserve">Number of patients positive for both CF and A2
</t>
        </r>
      </text>
    </comment>
    <comment ref="M191" authorId="0" shapeId="0" xr:uid="{A7B5BF08-0A2A-46C3-B230-DB8667429785}">
      <text>
        <r>
          <rPr>
            <sz val="9"/>
            <color indexed="81"/>
            <rFont val="Tahoma"/>
            <family val="2"/>
          </rPr>
          <t xml:space="preserve">Number of true positives, patients who tested positive for CF and who would have been designated for CF testing based on the logistic regression output.
</t>
        </r>
      </text>
    </comment>
    <comment ref="N191" authorId="0" shapeId="0" xr:uid="{2DBCC01F-4A5B-48FC-9993-2583DFB2A5AB}">
      <text>
        <r>
          <rPr>
            <sz val="9"/>
            <color indexed="81"/>
            <rFont val="Tahoma"/>
            <family val="2"/>
          </rPr>
          <t xml:space="preserve">Number of true negatives, i.e., patients who tested negative for CF and who would not have been designated for CF testing based on the logistic regression output.
</t>
        </r>
      </text>
    </comment>
    <comment ref="G192" authorId="0" shapeId="0" xr:uid="{5D746AB6-724B-4D61-BF88-FC7B7028C919}">
      <text>
        <r>
          <rPr>
            <sz val="9"/>
            <color indexed="81"/>
            <rFont val="Tahoma"/>
            <family val="2"/>
          </rPr>
          <t xml:space="preserve">Fraction of patients in CF group
</t>
        </r>
      </text>
    </comment>
    <comment ref="I192" authorId="0" shapeId="0" xr:uid="{C3692531-9F02-47D1-9922-4BDCCFB7C0B5}">
      <text>
        <r>
          <rPr>
            <sz val="9"/>
            <color indexed="81"/>
            <rFont val="Tahoma"/>
            <family val="2"/>
          </rPr>
          <t xml:space="preserve">Fraction of CF positive patients who are positive for A1
</t>
        </r>
      </text>
    </comment>
    <comment ref="G193" authorId="0" shapeId="0" xr:uid="{50A2CDEB-EE80-4465-A11B-2E09DEB9E06F}">
      <text>
        <r>
          <rPr>
            <sz val="9"/>
            <color indexed="81"/>
            <rFont val="Tahoma"/>
            <family val="2"/>
          </rPr>
          <t xml:space="preserve">Number of patients in CFNR/control group
</t>
        </r>
      </text>
    </comment>
    <comment ref="I193" authorId="0" shapeId="0" xr:uid="{0C86976F-361B-40FD-9E78-781469A90589}">
      <text>
        <r>
          <rPr>
            <sz val="9"/>
            <color indexed="81"/>
            <rFont val="Tahoma"/>
            <family val="2"/>
          </rPr>
          <t xml:space="preserve">Number of patients in CFNR/CONT group who are positive for A2
</t>
        </r>
      </text>
    </comment>
    <comment ref="G194" authorId="0" shapeId="0" xr:uid="{0A65A4A5-7061-456E-8117-5B8A2E2BC877}">
      <text>
        <r>
          <rPr>
            <sz val="9"/>
            <color indexed="81"/>
            <rFont val="Tahoma"/>
            <family val="2"/>
          </rPr>
          <t xml:space="preserve">Fraction of patients in CFNR/control group
</t>
        </r>
      </text>
    </comment>
    <comment ref="I194" authorId="0" shapeId="0" xr:uid="{E0504C18-257A-47D9-B216-84F98A03B0F6}">
      <text>
        <r>
          <rPr>
            <sz val="9"/>
            <color indexed="81"/>
            <rFont val="Tahoma"/>
            <family val="2"/>
          </rPr>
          <t xml:space="preserve">Fraction of patients in CFNR/CONT group who are positive for A2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J1" authorId="0" shapeId="0" xr:uid="{BC196DBD-4B21-4FFF-BDAF-EEF14C08BCDD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J6" authorId="0" shapeId="0" xr:uid="{9499BFA3-CE24-4F1E-8149-35B7473F60BC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E12" authorId="0" shapeId="0" xr:uid="{425F0F2C-35F3-4180-9E5B-4E810236F743}">
      <text>
        <r>
          <rPr>
            <sz val="9"/>
            <color indexed="81"/>
            <rFont val="Tahoma"/>
            <family val="2"/>
          </rPr>
          <t xml:space="preserve">These values are the logistic regression model probabilities that a patient is positive for CF (CF=1) conditioned on each of the five possible pancreatic states: PI=0, PI=1, SE=0, SE=1, NA.
</t>
        </r>
      </text>
    </comment>
    <comment ref="G191" authorId="0" shapeId="0" xr:uid="{0C2FB97B-F386-4D14-BE80-CDD55E4E98A5}">
      <text>
        <r>
          <rPr>
            <sz val="9"/>
            <color indexed="81"/>
            <rFont val="Tahoma"/>
            <family val="2"/>
          </rPr>
          <t xml:space="preserve">Number of patients in CF group
</t>
        </r>
      </text>
    </comment>
    <comment ref="H191" authorId="0" shapeId="0" xr:uid="{3A0F7BEC-CF20-45BE-A63A-D81516CCA5A1}">
      <text>
        <r>
          <rPr>
            <sz val="9"/>
            <color indexed="81"/>
            <rFont val="Tahoma"/>
            <family val="2"/>
          </rPr>
          <t xml:space="preserve">Number of patients positive for A3
</t>
        </r>
      </text>
    </comment>
    <comment ref="I191" authorId="0" shapeId="0" xr:uid="{2F402A6F-5D2C-4662-9EA3-19F8CD091194}">
      <text>
        <r>
          <rPr>
            <sz val="9"/>
            <color indexed="81"/>
            <rFont val="Tahoma"/>
            <family val="2"/>
          </rPr>
          <t xml:space="preserve">Number of patients positive for both CF and A3
</t>
        </r>
      </text>
    </comment>
    <comment ref="M191" authorId="0" shapeId="0" xr:uid="{5E135D6C-93AA-4341-9302-9D795DEF4E11}">
      <text>
        <r>
          <rPr>
            <sz val="9"/>
            <color indexed="81"/>
            <rFont val="Tahoma"/>
            <family val="2"/>
          </rPr>
          <t xml:space="preserve">Number of true positives, patients who tested positive for CF and who would have been designated for CF testing based on the logistic regression output.
</t>
        </r>
      </text>
    </comment>
    <comment ref="N191" authorId="0" shapeId="0" xr:uid="{1F717D34-FF36-4871-AA43-A0307E275E8D}">
      <text>
        <r>
          <rPr>
            <sz val="9"/>
            <color indexed="81"/>
            <rFont val="Tahoma"/>
            <family val="2"/>
          </rPr>
          <t xml:space="preserve">Number of true negatives, i.e., patients who tested negative for CF and who would not have been designated for CF testing based on the logistic regression output.
</t>
        </r>
      </text>
    </comment>
    <comment ref="G192" authorId="0" shapeId="0" xr:uid="{FC4EFC8A-AC14-44BD-A8CE-C467644D7A84}">
      <text>
        <r>
          <rPr>
            <sz val="9"/>
            <color indexed="81"/>
            <rFont val="Tahoma"/>
            <family val="2"/>
          </rPr>
          <t xml:space="preserve">Fraction of patients in CF group
</t>
        </r>
      </text>
    </comment>
    <comment ref="I192" authorId="0" shapeId="0" xr:uid="{2405163E-6F43-4C60-A677-166779A0E767}">
      <text>
        <r>
          <rPr>
            <sz val="9"/>
            <color indexed="81"/>
            <rFont val="Tahoma"/>
            <family val="2"/>
          </rPr>
          <t xml:space="preserve">Fraction of CF positive patients who are positive for A3
</t>
        </r>
      </text>
    </comment>
    <comment ref="G193" authorId="0" shapeId="0" xr:uid="{B7E0AD94-75BE-4EB2-8A8B-68E796B7EA6B}">
      <text>
        <r>
          <rPr>
            <sz val="9"/>
            <color indexed="81"/>
            <rFont val="Tahoma"/>
            <family val="2"/>
          </rPr>
          <t xml:space="preserve">Number of patients in CFNR/control group
</t>
        </r>
      </text>
    </comment>
    <comment ref="I193" authorId="0" shapeId="0" xr:uid="{044CE509-A3B6-4B6B-BDBB-4A2A160F8A17}">
      <text>
        <r>
          <rPr>
            <sz val="9"/>
            <color indexed="81"/>
            <rFont val="Tahoma"/>
            <family val="2"/>
          </rPr>
          <t xml:space="preserve">Number of patients in CFNR/CONT group who are positive for A3
</t>
        </r>
      </text>
    </comment>
    <comment ref="G194" authorId="0" shapeId="0" xr:uid="{C191BDD5-5C71-4B0D-A061-F799F632B88F}">
      <text>
        <r>
          <rPr>
            <sz val="9"/>
            <color indexed="81"/>
            <rFont val="Tahoma"/>
            <family val="2"/>
          </rPr>
          <t xml:space="preserve">Fraction of patients in CFNR/control group
</t>
        </r>
      </text>
    </comment>
    <comment ref="I194" authorId="0" shapeId="0" xr:uid="{8EC4AA1C-3780-451F-B7FB-6BD6A3573C12}">
      <text>
        <r>
          <rPr>
            <sz val="9"/>
            <color indexed="81"/>
            <rFont val="Tahoma"/>
            <family val="2"/>
          </rPr>
          <t xml:space="preserve">Fraction of patients in CFNR/CONT group who are positive for A3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J2" authorId="0" shapeId="0" xr:uid="{F3EBC3BC-E323-4C8D-82E9-C60E53691360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M2" authorId="0" shapeId="0" xr:uid="{302C557F-F3D2-4090-80F9-18F7299308E7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G188" authorId="0" shapeId="0" xr:uid="{5E8132A9-3FD7-4EB7-BD53-9C6C671C4CC5}">
      <text>
        <r>
          <rPr>
            <sz val="9"/>
            <color indexed="81"/>
            <rFont val="Tahoma"/>
            <family val="2"/>
          </rPr>
          <t xml:space="preserve">Number of patients testing positive for CF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J2" authorId="0" shapeId="0" xr:uid="{E6DE2600-7E8D-4A74-B4C3-8630D5AC1327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M2" authorId="0" shapeId="0" xr:uid="{F144C476-18DD-445F-9112-51451BE6293C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G188" authorId="0" shapeId="0" xr:uid="{1ACE9A1A-ECA4-4619-9F38-2FEEEE8B5ADE}">
      <text>
        <r>
          <rPr>
            <sz val="9"/>
            <color indexed="81"/>
            <rFont val="Tahoma"/>
            <family val="2"/>
          </rPr>
          <t xml:space="preserve">Number of patients testing positive for CF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J2" authorId="0" shapeId="0" xr:uid="{4919D660-9AE8-455C-9287-39BF9541A67E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M2" authorId="0" shapeId="0" xr:uid="{2D3D0AAC-1415-4DDE-BEE8-AADE4D53864B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G188" authorId="0" shapeId="0" xr:uid="{EF678369-3C59-4846-B11C-1705C5E40918}">
      <text>
        <r>
          <rPr>
            <sz val="9"/>
            <color indexed="81"/>
            <rFont val="Tahoma"/>
            <family val="2"/>
          </rPr>
          <t xml:space="preserve">Number of patients testing positive for CF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L2" authorId="0" shapeId="0" xr:uid="{46B4923D-C1B2-4450-A6C9-915615F65C9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N2" authorId="0" shapeId="0" xr:uid="{E6CFA4E1-8E8B-40BF-BEFB-6CA590B3811F}">
      <text>
        <r>
          <rPr>
            <sz val="9"/>
            <color indexed="81"/>
            <rFont val="Tahoma"/>
            <family val="2"/>
          </rPr>
          <t xml:space="preserve">For a given patient if the calculated regression model probability that CF=1 exceeds this threshold, then the given patient is designated for sweat chloride and genertic testing for CF.
</t>
        </r>
      </text>
    </comment>
    <comment ref="N5" authorId="0" shapeId="0" xr:uid="{5C6BF923-E03F-4CB3-8678-8A92E9F3414F}">
      <text>
        <r>
          <rPr>
            <sz val="9"/>
            <color indexed="81"/>
            <rFont val="Tahoma"/>
            <family val="2"/>
          </rPr>
          <t xml:space="preserve">The logistic regression parameters are the slope and intercept of the linear fit to the log-odds ratios.  The Excel Solver add-in is used to find the slope and intercept values that maximize the calculated joint probability of the observed CF states for the study patients.  
</t>
        </r>
      </text>
    </comment>
    <comment ref="M188" authorId="0" shapeId="0" xr:uid="{BFD5C33A-399B-4C7D-9524-49C10267BDC0}">
      <text>
        <r>
          <rPr>
            <sz val="9"/>
            <color indexed="81"/>
            <rFont val="Tahoma"/>
            <family val="2"/>
          </rPr>
          <t xml:space="preserve">Number of False
 negatives
</t>
        </r>
      </text>
    </comment>
    <comment ref="E189" authorId="0" shapeId="0" xr:uid="{3232A9BE-B63A-4C3D-9684-FE9FC790C450}">
      <text>
        <r>
          <rPr>
            <sz val="9"/>
            <color indexed="81"/>
            <rFont val="Tahoma"/>
            <family val="2"/>
          </rPr>
          <t xml:space="preserve">Number of patients testing positive for CF
</t>
        </r>
      </text>
    </comment>
    <comment ref="L189" authorId="0" shapeId="0" xr:uid="{C9A96EF6-55C4-41B0-809B-4BE8084CFC05}">
      <text>
        <r>
          <rPr>
            <sz val="9"/>
            <color indexed="81"/>
            <rFont val="Tahoma"/>
            <family val="2"/>
          </rPr>
          <t xml:space="preserve">Number of true positives
</t>
        </r>
      </text>
    </comment>
    <comment ref="M189" authorId="0" shapeId="0" xr:uid="{E449A0F3-E6CE-45AD-BCD5-2264F3EC700C}">
      <text>
        <r>
          <rPr>
            <sz val="9"/>
            <color indexed="81"/>
            <rFont val="Tahoma"/>
            <family val="2"/>
          </rPr>
          <t xml:space="preserve">specificity
</t>
        </r>
      </text>
    </comment>
    <comment ref="L190" authorId="0" shapeId="0" xr:uid="{73F2E53A-F940-48CC-84A3-98AB10AB8649}">
      <text>
        <r>
          <rPr>
            <sz val="9"/>
            <color indexed="81"/>
            <rFont val="Tahoma"/>
            <family val="2"/>
          </rPr>
          <t xml:space="preserve">sensitivity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Y8" authorId="0" shapeId="0" xr:uid="{A3C72406-1143-4618-AB27-C5AD85722582}">
      <text>
        <r>
          <rPr>
            <sz val="9"/>
            <color indexed="81"/>
            <rFont val="Tahoma"/>
            <family val="2"/>
          </rPr>
          <t xml:space="preserve">Averages are for all 173 Database 1 patients
</t>
        </r>
      </text>
    </comment>
    <comment ref="Y10" authorId="0" shapeId="0" xr:uid="{8E6B6F6D-7A14-43F1-88AC-08474B36D5A0}">
      <text>
        <r>
          <rPr>
            <b/>
            <sz val="9"/>
            <color indexed="81"/>
            <rFont val="Tahoma"/>
            <family val="2"/>
          </rPr>
          <t>Average # of symptoms for CF papient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1" authorId="0" shapeId="0" xr:uid="{EAAE2811-DAAC-4132-BF54-CCF2B155F3E4}">
      <text>
        <r>
          <rPr>
            <b/>
            <sz val="9"/>
            <color indexed="81"/>
            <rFont val="Tahoma"/>
            <family val="2"/>
          </rPr>
          <t>Average # of symptoms for CF papient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2" authorId="0" shapeId="0" xr:uid="{06451D46-F34D-4105-B6DE-902F72382A4A}">
      <text>
        <r>
          <rPr>
            <b/>
            <sz val="9"/>
            <color indexed="81"/>
            <rFont val="Tahoma"/>
            <family val="2"/>
          </rPr>
          <t>Average # of symptoms for CF papient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17" authorId="0" shapeId="0" xr:uid="{33DB7FD1-23A6-4C36-9A72-979B4AE14132}">
      <text>
        <r>
          <rPr>
            <b/>
            <sz val="9"/>
            <color indexed="81"/>
            <rFont val="Tahoma"/>
            <family val="2"/>
          </rPr>
          <t>Fraction of patients positive for more than 3 symptoms.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18" authorId="0" shapeId="0" xr:uid="{CD556F5A-5FDC-4C82-8C67-85382FEF23DB}">
      <text>
        <r>
          <rPr>
            <b/>
            <sz val="9"/>
            <color indexed="81"/>
            <rFont val="Tahoma"/>
            <family val="2"/>
          </rPr>
          <t>Total number of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1" authorId="0" shapeId="0" xr:uid="{1209E56C-9BE0-42D8-89A4-033DB0DDEE95}">
      <text>
        <r>
          <rPr>
            <sz val="9"/>
            <color indexed="81"/>
            <rFont val="Tahoma"/>
            <family val="2"/>
          </rPr>
          <t xml:space="preserve">Fraction of patients classified as CF
</t>
        </r>
      </text>
    </comment>
    <comment ref="S181" authorId="0" shapeId="0" xr:uid="{1879C08F-69FC-458B-8F3D-F87B62C7F7E3}">
      <text>
        <r>
          <rPr>
            <sz val="9"/>
            <color indexed="81"/>
            <rFont val="Tahoma"/>
            <family val="2"/>
          </rPr>
          <t xml:space="preserve">Average number of Stage 1 symptoms
</t>
        </r>
      </text>
    </comment>
    <comment ref="D182" authorId="0" shapeId="0" xr:uid="{467C04F7-842C-4305-A762-03B88959AF95}">
      <text>
        <r>
          <rPr>
            <sz val="9"/>
            <color indexed="81"/>
            <rFont val="Tahoma"/>
            <family val="2"/>
          </rPr>
          <t xml:space="preserve">Fraction of patients classified as CFNR
</t>
        </r>
      </text>
    </comment>
    <comment ref="S182" authorId="0" shapeId="0" xr:uid="{9A36378B-8A0E-4C20-9FD3-3E9F16B2F77B}">
      <text>
        <r>
          <rPr>
            <sz val="9"/>
            <color indexed="81"/>
            <rFont val="Tahoma"/>
            <family val="2"/>
          </rPr>
          <t xml:space="preserve">Fraction of patients negative for all clinical predictors
</t>
        </r>
      </text>
    </comment>
    <comment ref="D183" authorId="0" shapeId="0" xr:uid="{0B7082BA-F819-42F6-AD8D-AD49F3E08523}">
      <text>
        <r>
          <rPr>
            <sz val="9"/>
            <color indexed="81"/>
            <rFont val="Tahoma"/>
            <family val="2"/>
          </rPr>
          <t xml:space="preserve">Fraction of patients classified as CONT
</t>
        </r>
      </text>
    </comment>
    <comment ref="S183" authorId="0" shapeId="0" xr:uid="{5533DF72-6AFD-4843-ADAE-2CBDBF7C5A1E}">
      <text>
        <r>
          <rPr>
            <b/>
            <sz val="9"/>
            <color indexed="81"/>
            <rFont val="Tahoma"/>
            <family val="2"/>
          </rPr>
          <t>Number of patients with zero Stage 1 symptoms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83" authorId="0" shapeId="0" xr:uid="{746F4B57-E773-48E4-AA36-18CE11607CC3}">
      <text>
        <r>
          <rPr>
            <sz val="9"/>
            <color indexed="81"/>
            <rFont val="Tahoma"/>
            <family val="2"/>
          </rPr>
          <t xml:space="preserve">Number of Type A patients positive for only Bronchiectasis/Tree-in-Bud
</t>
        </r>
      </text>
    </comment>
    <comment ref="U183" authorId="0" shapeId="0" xr:uid="{0607C12D-8B4B-4118-B0A7-D7B6A885AFEF}">
      <text>
        <r>
          <rPr>
            <sz val="9"/>
            <color indexed="81"/>
            <rFont val="Tahoma"/>
            <family val="2"/>
          </rPr>
          <t xml:space="preserve">Number of Type B patients positive for only Bronchiectasis/Tree-in-Bud
</t>
        </r>
      </text>
    </comment>
    <comment ref="V183" authorId="0" shapeId="0" xr:uid="{88E3C561-8A41-456F-8BC1-7EF8899F2FD9}">
      <text>
        <r>
          <rPr>
            <sz val="9"/>
            <color indexed="81"/>
            <rFont val="Tahoma"/>
            <family val="2"/>
          </rPr>
          <t xml:space="preserve">Number of Type C patients positive for only Bronchiectasis/Tree-in-Bud
</t>
        </r>
      </text>
    </comment>
    <comment ref="D184" authorId="0" shapeId="0" xr:uid="{46DC919F-FDA9-45B2-B907-25532B721D48}">
      <text>
        <r>
          <rPr>
            <sz val="9"/>
            <color indexed="81"/>
            <rFont val="Tahoma"/>
            <family val="2"/>
          </rPr>
          <t xml:space="preserve">Number of development patients classified as CF
</t>
        </r>
      </text>
    </comment>
    <comment ref="D185" authorId="0" shapeId="0" xr:uid="{F58EBD9B-B166-4379-A75D-1B704B343532}">
      <text>
        <r>
          <rPr>
            <sz val="9"/>
            <color indexed="81"/>
            <rFont val="Tahoma"/>
            <family val="2"/>
          </rPr>
          <t xml:space="preserve">Number of development patients classified as CFNR
</t>
        </r>
      </text>
    </comment>
    <comment ref="U185" authorId="0" shapeId="0" xr:uid="{6E5389C6-A7E4-4CC4-8852-4993BD63EF75}">
      <text>
        <r>
          <rPr>
            <b/>
            <sz val="9"/>
            <color indexed="81"/>
            <rFont val="Tahoma"/>
            <family val="2"/>
          </rPr>
          <t># of B patients positive only for Bronchiectasis/Tree-in-Bud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6" authorId="0" shapeId="0" xr:uid="{A0C2ECDE-9AB5-4EB7-B705-B93D08FF511F}">
      <text>
        <r>
          <rPr>
            <sz val="9"/>
            <color indexed="81"/>
            <rFont val="Tahoma"/>
            <family val="2"/>
          </rPr>
          <t xml:space="preserve">Number of development patients classified as CONT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L2" authorId="0" shapeId="0" xr:uid="{D57D706C-AE76-43E1-980C-2419BACC43C2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2" authorId="0" shapeId="0" xr:uid="{196B6E1B-C639-4DEF-AEDB-6F7497417C1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8" authorId="0" shapeId="0" xr:uid="{ED3C2A5C-CE7B-4D2F-A20E-C1BD024ECCB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4" authorId="0" shapeId="0" xr:uid="{2BB11272-03B1-45AC-BDA2-DD52998C3CBE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60" authorId="0" shapeId="0" xr:uid="{075E0249-F95F-418F-8806-F308924FD284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76" authorId="0" shapeId="0" xr:uid="{2482447B-C2E4-4E5D-B505-860E603E225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92" authorId="0" shapeId="0" xr:uid="{1C59EDA3-4775-4EC2-9354-33E32E0B5157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08" authorId="0" shapeId="0" xr:uid="{559AF7D9-B8DF-4AE7-B403-B46DF725B4B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24" authorId="0" shapeId="0" xr:uid="{0068A68A-7E98-403E-97DD-F011E271158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40" authorId="0" shapeId="0" xr:uid="{AE1EBAB9-D528-4B65-B03A-F436F212254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56" authorId="0" shapeId="0" xr:uid="{4128F00A-FD95-4608-BC24-37C468EC3DF5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72" authorId="0" shapeId="0" xr:uid="{457FECF4-F5EE-4D52-BAA3-1D8D061AD8B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188" authorId="0" shapeId="0" xr:uid="{3366A7CA-F74E-40F5-AD02-E1C774BC425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04" authorId="0" shapeId="0" xr:uid="{1323EA93-39EC-4F89-B49B-23AB63FBDC10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20" authorId="0" shapeId="0" xr:uid="{1314FCF2-3D37-4593-AB81-1475515861FD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36" authorId="0" shapeId="0" xr:uid="{452B3AD9-66D8-4D3C-8BD5-A2A2D93F277B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52" authorId="0" shapeId="0" xr:uid="{68239037-73D5-4002-B753-1CCCF4F5765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68" authorId="0" shapeId="0" xr:uid="{B883F7B5-5A1F-4C39-A77F-E940DF26C84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284" authorId="0" shapeId="0" xr:uid="{2F9AA2FD-A5A1-4005-BEDF-FFE6000D507B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00" authorId="0" shapeId="0" xr:uid="{6D3A8A44-44EF-4A90-9439-FBB6D90AC880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16" authorId="0" shapeId="0" xr:uid="{8804133A-C0B1-4234-84EE-E2F0F5681DA7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32" authorId="0" shapeId="0" xr:uid="{62F4AA1F-876A-42E3-B8D0-88181352ED8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48" authorId="0" shapeId="0" xr:uid="{3A4BF03E-9241-458C-8C82-0E816E9BB5E0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64" authorId="0" shapeId="0" xr:uid="{6738474E-346B-49C3-945C-F97BDCAE4D6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80" authorId="0" shapeId="0" xr:uid="{233FB098-759A-408E-8FB6-2397607CBC44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396" authorId="0" shapeId="0" xr:uid="{650FEF9D-64FD-4484-AB8A-8B70021029E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12" authorId="0" shapeId="0" xr:uid="{368F7C89-F7CE-4CD7-88D7-C35D1F1EF866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28" authorId="0" shapeId="0" xr:uid="{7B226023-EBFC-46AF-8BE5-A9D29CCB8E19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44" authorId="0" shapeId="0" xr:uid="{BE45C022-8CFD-4237-B777-7E6485D659DA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60" authorId="0" shapeId="0" xr:uid="{3D32365F-D3C7-4CDB-9BC9-8C4A8909CB8B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76" authorId="0" shapeId="0" xr:uid="{4EFB9EDD-1E7A-4B5F-955F-71EDB886695E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492" authorId="0" shapeId="0" xr:uid="{BE2B8B08-EFBC-46BB-8FCD-E75A02F897E3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08" authorId="0" shapeId="0" xr:uid="{DFA741FA-C7A9-4563-BF66-AD62E8EB7DE9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24" authorId="0" shapeId="0" xr:uid="{90FB306F-EFA0-43BE-898D-20E64D94E13C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40" authorId="0" shapeId="0" xr:uid="{84AFB689-538A-4E5A-A6DA-BBDE91F9D2A3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L556" authorId="0" shapeId="0" xr:uid="{4634D1EB-E533-4CE0-90D8-0CC951C499FF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R2" authorId="0" shapeId="0" xr:uid="{64AD3D4C-57E1-456D-A0B7-48119A67BF1E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Z6" authorId="0" shapeId="0" xr:uid="{C75B50E0-3501-4CB7-BC0F-F5047F5851BE}">
      <text>
        <r>
          <rPr>
            <b/>
            <sz val="9"/>
            <color indexed="81"/>
            <rFont val="Tahoma"/>
            <family val="2"/>
          </rPr>
          <t>Type C specificity value of zero is ruled out.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7" authorId="0" shapeId="0" xr:uid="{067FE045-3D4E-4BB5-9672-CB04C45D19E8}">
      <text>
        <r>
          <rPr>
            <b/>
            <sz val="9"/>
            <color indexed="81"/>
            <rFont val="Tahoma"/>
            <family val="2"/>
          </rPr>
          <t># of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7" authorId="0" shapeId="0" xr:uid="{13CC2884-FB92-4A9A-BEED-58BDD83379C6}">
      <text>
        <r>
          <rPr>
            <b/>
            <sz val="9"/>
            <color indexed="81"/>
            <rFont val="Tahoma"/>
            <family val="2"/>
          </rPr>
          <t>Average score Type 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7" authorId="0" shapeId="0" xr:uid="{34CE8132-198C-4161-9FB3-40D9EA48FC06}">
      <text>
        <r>
          <rPr>
            <b/>
            <sz val="9"/>
            <color indexed="81"/>
            <rFont val="Tahoma"/>
            <family val="2"/>
          </rPr>
          <t>Number of Type B patients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7" authorId="0" shapeId="0" xr:uid="{C3AC60D3-590C-4495-90E9-3EDA1D886FDC}">
      <text>
        <r>
          <rPr>
            <b/>
            <sz val="9"/>
            <color indexed="81"/>
            <rFont val="Tahoma"/>
            <family val="2"/>
          </rPr>
          <t xml:space="preserve"># of  CF Type A patients referred for CF testing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7" authorId="0" shapeId="0" xr:uid="{B63DBBEE-CDD9-421D-8FD5-438A676BA25A}">
      <text>
        <r>
          <rPr>
            <b/>
            <sz val="9"/>
            <color indexed="81"/>
            <rFont val="Tahoma"/>
            <family val="2"/>
          </rPr>
          <t># of CF Type C patients not referred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7" authorId="0" shapeId="0" xr:uid="{FB602E70-B441-40AE-8D22-E740BE52319F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7" authorId="0" shapeId="0" xr:uid="{C2A6D716-14FF-43AF-8E88-836D05CBAEF0}">
      <text>
        <r>
          <rPr>
            <b/>
            <sz val="9"/>
            <color indexed="81"/>
            <rFont val="Tahoma"/>
            <family val="2"/>
          </rPr>
          <t>Number of CF Type B patients who have 1 gene mutation.</t>
        </r>
      </text>
    </comment>
    <comment ref="M177" authorId="0" shapeId="0" xr:uid="{B58169C3-3265-4044-B629-B86184D5DAAE}">
      <text>
        <r>
          <rPr>
            <b/>
            <sz val="9"/>
            <color indexed="81"/>
            <rFont val="Tahoma"/>
            <family val="2"/>
          </rPr>
          <t xml:space="preserve"># of CF Type B1 patients not  recommended for CF testing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7" authorId="0" shapeId="0" xr:uid="{3E8CE3C8-073A-4B94-BAA6-02A408006E7A}">
      <text>
        <r>
          <rPr>
            <b/>
            <sz val="9"/>
            <color indexed="81"/>
            <rFont val="Tahoma"/>
            <family val="2"/>
          </rPr>
          <t xml:space="preserve"># of CF Type B0 patients not  recommended for CF testing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8" authorId="0" shapeId="0" xr:uid="{CD4D41B4-B46B-4A8D-A1B1-D090106C34CD}">
      <text>
        <r>
          <rPr>
            <b/>
            <sz val="9"/>
            <color indexed="81"/>
            <rFont val="Tahoma"/>
            <family val="2"/>
          </rPr>
          <t># of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8" authorId="0" shapeId="0" xr:uid="{54A9C721-533E-4EBB-AC7A-F6FDD080DC51}">
      <text>
        <r>
          <rPr>
            <b/>
            <sz val="9"/>
            <color indexed="81"/>
            <rFont val="Tahoma"/>
            <family val="2"/>
          </rPr>
          <t xml:space="preserve">Average score Type B1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8" authorId="0" shapeId="0" xr:uid="{A9C32B64-3797-4971-9CF9-B431D2FF3B64}">
      <text>
        <r>
          <rPr>
            <sz val="9"/>
            <color indexed="81"/>
            <rFont val="Tahoma"/>
            <family val="2"/>
          </rPr>
          <t xml:space="preserve">Fraction of CF Type B patients recommended for CF testing. 
</t>
        </r>
      </text>
    </comment>
    <comment ref="I178" authorId="0" shapeId="0" xr:uid="{C1629A74-7114-465F-AA85-3E328A76DDF3}">
      <text>
        <r>
          <rPr>
            <b/>
            <sz val="9"/>
            <color indexed="81"/>
            <rFont val="Tahoma"/>
            <family val="2"/>
          </rPr>
          <t>Type A patient sensitivity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8" authorId="0" shapeId="0" xr:uid="{1DA6E6CC-F237-40A0-A81F-D85FCD730A50}">
      <text>
        <r>
          <rPr>
            <b/>
            <sz val="9"/>
            <color indexed="81"/>
            <rFont val="Tahoma"/>
            <family val="2"/>
          </rPr>
          <t>Specificity with respect to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8" authorId="0" shapeId="0" xr:uid="{7F329D7E-E969-4919-98F5-41F0EA3E64F7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8" authorId="0" shapeId="0" xr:uid="{64C5B0DD-04ED-4263-9985-18706BF31C08}">
      <text>
        <r>
          <rPr>
            <b/>
            <sz val="9"/>
            <color indexed="81"/>
            <rFont val="Tahoma"/>
            <family val="2"/>
          </rPr>
          <t>Number of CF Type B patients who have 1 gene mutation and are recommended for CF testing.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9" authorId="0" shapeId="0" xr:uid="{D251A6F3-128E-49DA-8E62-77BFB89BCA69}">
      <text>
        <r>
          <rPr>
            <b/>
            <sz val="9"/>
            <color indexed="81"/>
            <rFont val="Tahoma"/>
            <family val="2"/>
          </rPr>
          <t># of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9" authorId="0" shapeId="0" xr:uid="{D2EFEBB6-6318-47A8-AB3E-34CD2952B228}">
      <text>
        <r>
          <rPr>
            <b/>
            <sz val="9"/>
            <color indexed="81"/>
            <rFont val="Tahoma"/>
            <family val="2"/>
          </rPr>
          <t xml:space="preserve">Average score Type B0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9" authorId="0" shapeId="0" xr:uid="{EE1E2A33-604D-466A-A9C0-FC69461C3127}">
      <text>
        <r>
          <rPr>
            <b/>
            <sz val="9"/>
            <color indexed="81"/>
            <rFont val="Tahoma"/>
            <family val="2"/>
          </rPr>
          <t>Average # of positive predictors for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9" authorId="0" shapeId="0" xr:uid="{ED68AFE6-7A8E-4993-9453-42DFF3D63974}">
      <text>
        <r>
          <rPr>
            <b/>
            <sz val="9"/>
            <color indexed="81"/>
            <rFont val="Tahoma"/>
            <family val="2"/>
          </rPr>
          <t>sensitivity for Type B with one CFTR gene mutation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0" authorId="0" shapeId="0" xr:uid="{097C4619-C201-41E2-8750-13556C2090E1}">
      <text>
        <r>
          <rPr>
            <b/>
            <sz val="9"/>
            <color indexed="81"/>
            <rFont val="Tahoma"/>
            <family val="2"/>
          </rPr>
          <t>Total # of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0" authorId="0" shapeId="0" xr:uid="{4A7AECCD-2287-4319-897A-E91C21AC6D41}">
      <text>
        <r>
          <rPr>
            <b/>
            <sz val="9"/>
            <color indexed="81"/>
            <rFont val="Tahoma"/>
            <family val="2"/>
          </rPr>
          <t xml:space="preserve">Average score Type 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80" authorId="0" shapeId="0" xr:uid="{75DB942A-D6EE-478E-8E6A-7BAED485573B}">
      <text>
        <r>
          <rPr>
            <b/>
            <sz val="9"/>
            <color indexed="81"/>
            <rFont val="Tahoma"/>
            <family val="2"/>
          </rPr>
          <t>Number of CF Type B patients who have 0 gene mutations.</t>
        </r>
      </text>
    </comment>
    <comment ref="L181" authorId="0" shapeId="0" xr:uid="{CE49880D-D905-499B-9A01-880A7985ED20}">
      <text>
        <r>
          <rPr>
            <b/>
            <sz val="9"/>
            <color indexed="81"/>
            <rFont val="Tahoma"/>
            <family val="2"/>
          </rPr>
          <t>Number of CF Type B patients who have 0 gene mutations and are not
recommended for CF testing.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82" authorId="0" shapeId="0" xr:uid="{0515E879-7F48-4B20-806E-888728C35FF8}">
      <text>
        <r>
          <rPr>
            <b/>
            <sz val="9"/>
            <color indexed="81"/>
            <rFont val="Tahoma"/>
            <family val="2"/>
          </rPr>
          <t>sensitivity
 for Type B0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Q2" authorId="0" shapeId="0" xr:uid="{B2749241-D516-4374-A9BD-23CD61CCA0D5}">
      <text>
        <r>
          <rPr>
            <sz val="9"/>
            <color indexed="81"/>
            <rFont val="Tahoma"/>
            <family val="2"/>
          </rPr>
          <t xml:space="preserve">Area under ROC curve.  Suppose that two patients, one positive for CF and one CFNR/NCF, are chosen at random. Then AUC is the probability that the logistic regression model will assign a higher probability of CF to the patient that is actually positive for CF.
</t>
        </r>
      </text>
    </comment>
    <comment ref="F177" authorId="0" shapeId="0" xr:uid="{3B316BF1-6137-4F3F-8969-92DF43941D96}">
      <text>
        <r>
          <rPr>
            <b/>
            <sz val="9"/>
            <color indexed="81"/>
            <rFont val="Tahoma"/>
            <family val="2"/>
          </rPr>
          <t># of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7" authorId="0" shapeId="0" xr:uid="{EF094517-DDBB-4953-976D-3DBB3250529E}">
      <text>
        <r>
          <rPr>
            <b/>
            <sz val="9"/>
            <color indexed="81"/>
            <rFont val="Tahoma"/>
            <family val="2"/>
          </rPr>
          <t xml:space="preserve"># of  CF Type A patients referred for CF testing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7" authorId="0" shapeId="0" xr:uid="{827F0688-C086-4BEC-85C8-200E04DE36D0}">
      <text>
        <r>
          <rPr>
            <b/>
            <sz val="9"/>
            <color indexed="81"/>
            <rFont val="Tahoma"/>
            <family val="2"/>
          </rPr>
          <t># of CF Type C patients not referred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77" authorId="0" shapeId="0" xr:uid="{F9A5AAD7-6120-44E8-953E-E09B725A29ED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7" authorId="0" shapeId="0" xr:uid="{DA8E248D-4231-4A25-BD55-A212B7F2AAEC}">
      <text>
        <r>
          <rPr>
            <b/>
            <sz val="9"/>
            <color indexed="81"/>
            <rFont val="Tahoma"/>
            <family val="2"/>
          </rPr>
          <t>Number of CF Type B patients who have 1 gene mutation.</t>
        </r>
      </text>
    </comment>
    <comment ref="O177" authorId="0" shapeId="0" xr:uid="{77B1C549-10BC-401C-9AF7-046788C7DF40}">
      <text>
        <r>
          <rPr>
            <b/>
            <sz val="9"/>
            <color indexed="81"/>
            <rFont val="Tahoma"/>
            <family val="2"/>
          </rPr>
          <t># of CF Type B1 patients not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77" authorId="0" shapeId="0" xr:uid="{9DC3564B-B2A7-48D0-8B1A-F4FC37B5C098}">
      <text>
        <r>
          <rPr>
            <b/>
            <sz val="9"/>
            <color indexed="81"/>
            <rFont val="Tahoma"/>
            <family val="2"/>
          </rPr>
          <t># of CF Type B0 patients not recommended for CF testing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8" authorId="0" shapeId="0" xr:uid="{99891C93-5D6A-4AB4-9166-D0351EB3A7BA}">
      <text>
        <r>
          <rPr>
            <b/>
            <sz val="9"/>
            <color indexed="81"/>
            <rFont val="Tahoma"/>
            <family val="2"/>
          </rPr>
          <t># of CF Type B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8" authorId="0" shapeId="0" xr:uid="{CE6AD087-6E70-4708-9017-56546FD94C7C}">
      <text>
        <r>
          <rPr>
            <b/>
            <sz val="9"/>
            <color indexed="81"/>
            <rFont val="Tahoma"/>
            <family val="2"/>
          </rPr>
          <t>Type A patient sensitivity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8" authorId="0" shapeId="0" xr:uid="{C3858361-5CEE-43BE-BF3C-0ACEDEE1FD50}">
      <text>
        <r>
          <rPr>
            <b/>
            <sz val="9"/>
            <color indexed="81"/>
            <rFont val="Tahoma"/>
            <family val="2"/>
          </rPr>
          <t>Specificity with respect to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78" authorId="0" shapeId="0" xr:uid="{27B58468-9C3F-407B-9A1A-24B295C91E6F}">
      <text>
        <r>
          <rPr>
            <b/>
            <sz val="9"/>
            <color indexed="81"/>
            <rFont val="Tahoma"/>
            <family val="2"/>
          </rPr>
          <t>Average # of positive predictors for CF Type A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8" authorId="0" shapeId="0" xr:uid="{887162CC-28CF-4BEF-9CC5-3C02BF1A0ECD}">
      <text>
        <r>
          <rPr>
            <b/>
            <sz val="9"/>
            <color indexed="81"/>
            <rFont val="Tahoma"/>
            <family val="2"/>
          </rPr>
          <t>Number of CF Type B patients who have 1 gene mutation and are recommended for CF testing.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9" authorId="0" shapeId="0" xr:uid="{1EFF6C17-D27E-4CDD-96B9-48C522BDDC35}">
      <text>
        <r>
          <rPr>
            <b/>
            <sz val="9"/>
            <color indexed="81"/>
            <rFont val="Tahoma"/>
            <family val="2"/>
          </rPr>
          <t>#CONT patients</t>
        </r>
      </text>
    </comment>
    <comment ref="M179" authorId="0" shapeId="0" xr:uid="{65307F99-7998-4098-9D71-F4FF7B6BF8FA}">
      <text>
        <r>
          <rPr>
            <b/>
            <sz val="9"/>
            <color indexed="81"/>
            <rFont val="Tahoma"/>
            <family val="2"/>
          </rPr>
          <t>Average # of positive predictors for CF Type C patients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9" authorId="0" shapeId="0" xr:uid="{D75F618B-786E-4023-89F3-F29E370DE479}">
      <text>
        <r>
          <rPr>
            <b/>
            <sz val="9"/>
            <color indexed="81"/>
            <rFont val="Tahoma"/>
            <family val="2"/>
          </rPr>
          <t>sensitivity for Type B1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80" authorId="0" shapeId="0" xr:uid="{231508B5-418E-4CB4-848E-3F528CCB4FE0}">
      <text>
        <r>
          <rPr>
            <b/>
            <sz val="9"/>
            <color indexed="81"/>
            <rFont val="Tahoma"/>
            <family val="2"/>
          </rPr>
          <t>Number of CF Type B patients who have 0 gene mutations.</t>
        </r>
      </text>
    </comment>
    <comment ref="N181" authorId="0" shapeId="0" xr:uid="{D8E2B001-0BCE-4342-8007-44938293F929}">
      <text>
        <r>
          <rPr>
            <b/>
            <sz val="9"/>
            <color indexed="81"/>
            <rFont val="Tahoma"/>
            <family val="2"/>
          </rPr>
          <t>Number of CF Type B patients who have 0 gene mutations and are 
recommended for CF testing.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82" authorId="0" shapeId="0" xr:uid="{AACE8AB1-C586-4961-82F5-5849259F0A9E}">
      <text>
        <r>
          <rPr>
            <b/>
            <sz val="9"/>
            <color indexed="81"/>
            <rFont val="Tahoma"/>
            <family val="2"/>
          </rPr>
          <t xml:space="preserve">sensitivity for Type B0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C203" authorId="0" shapeId="0" xr:uid="{BE4CBA9B-5B8B-49B2-A7CA-D9B0BA15FE6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B1Sensitivity</t>
        </r>
      </text>
    </comment>
    <comment ref="D203" authorId="0" shapeId="0" xr:uid="{1A936873-F3E4-4343-BEDB-34A87D72FBE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 Specificity</t>
        </r>
      </text>
    </comment>
    <comment ref="E203" authorId="0" shapeId="0" xr:uid="{B7708486-6279-46EB-BE77-2E049EDE2A6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B0 Sensitivity</t>
        </r>
      </text>
    </comment>
    <comment ref="F203" authorId="0" shapeId="0" xr:uid="{D29E43B6-BF26-4E6D-9E7D-300A4F6641D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AUC value</t>
        </r>
      </text>
    </comment>
    <comment ref="C204" authorId="0" shapeId="0" xr:uid="{24DE7036-145E-4DA7-BC9B-9BE30D0D028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B1Sensitivity</t>
        </r>
      </text>
    </comment>
    <comment ref="D204" authorId="0" shapeId="0" xr:uid="{658E4268-9CE0-4A67-B5F0-F9DA5BAC01E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 Specificity</t>
        </r>
      </text>
    </comment>
    <comment ref="E204" authorId="0" shapeId="0" xr:uid="{D03E77D6-4954-47EE-8581-2DD48198472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 Sensitivity</t>
        </r>
      </text>
    </comment>
    <comment ref="F204" authorId="0" shapeId="0" xr:uid="{70A4568A-7B82-494B-B173-56431B1D7CA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AUC value</t>
        </r>
      </text>
    </comment>
  </commentList>
</comments>
</file>

<file path=xl/sharedStrings.xml><?xml version="1.0" encoding="utf-8"?>
<sst xmlns="http://schemas.openxmlformats.org/spreadsheetml/2006/main" count="3416" uniqueCount="228">
  <si>
    <t>index</t>
  </si>
  <si>
    <t>column</t>
  </si>
  <si>
    <t xml:space="preserve">Determination of the specific  CF-related conditions associated with each of the 35 three -variate LR models and the assignment of a case # to each model </t>
  </si>
  <si>
    <t>Pancreatic Insufficiency</t>
  </si>
  <si>
    <t>Pancreatitis</t>
  </si>
  <si>
    <t>family history</t>
  </si>
  <si>
    <t>bronchiectasis/ tree in bud</t>
  </si>
  <si>
    <t>Gram negative bacterial infection</t>
  </si>
  <si>
    <t>Gram positive bacterial infection</t>
  </si>
  <si>
    <t>NTM (MAC or non-Mac)</t>
  </si>
  <si>
    <t>Database Column</t>
  </si>
  <si>
    <t>Binary</t>
  </si>
  <si>
    <t># 1's = 3</t>
  </si>
  <si>
    <t>Index</t>
  </si>
  <si>
    <t>A1</t>
  </si>
  <si>
    <t>A2</t>
  </si>
  <si>
    <t>A3</t>
  </si>
  <si>
    <t>A4</t>
  </si>
  <si>
    <t>A5</t>
  </si>
  <si>
    <t>A6</t>
  </si>
  <si>
    <t>A7</t>
  </si>
  <si>
    <t>Case</t>
  </si>
  <si>
    <t>LR Case #</t>
  </si>
  <si>
    <t>A1 col</t>
  </si>
  <si>
    <t>A2 col</t>
  </si>
  <si>
    <t>A3 col</t>
  </si>
  <si>
    <t>Determination for the Dataset 1 patients of the CF-related conditions and the associated diagnosis values used in the 3-variate LR model with the specified Case #.</t>
  </si>
  <si>
    <t>Subject Index</t>
  </si>
  <si>
    <t>Subject Number</t>
  </si>
  <si>
    <t>Category</t>
  </si>
  <si>
    <t>Bronchiectasis/ Tree in Bud</t>
  </si>
  <si>
    <t>Gram Negative Bacterial Infection</t>
  </si>
  <si>
    <t>CF Abnormality Count</t>
  </si>
  <si>
    <t>CFNR/CONT Abnormality Count</t>
  </si>
  <si>
    <t>-</t>
  </si>
  <si>
    <t>Values Calculated From Study Data</t>
  </si>
  <si>
    <t>Numerical Optimization</t>
  </si>
  <si>
    <t>fraction of patients testing positive for CF</t>
  </si>
  <si>
    <t>slope</t>
  </si>
  <si>
    <t>fraction of CF patients diagnosed positive for A1</t>
  </si>
  <si>
    <t>intercept</t>
  </si>
  <si>
    <t>fraction of CFNR/Control patients diagnosed positive for A1</t>
  </si>
  <si>
    <t>obj. fcn.</t>
  </si>
  <si>
    <t xml:space="preserve">Maximum likelihood methods are applied to Dataset 1 to estimate the parameter values for the univariate LR model with A1 as the predictor </t>
  </si>
  <si>
    <t>CF Threshold Probability</t>
  </si>
  <si>
    <t>fp_3</t>
  </si>
  <si>
    <t>fp_2</t>
  </si>
  <si>
    <t>fp_1</t>
  </si>
  <si>
    <t>A1 value</t>
  </si>
  <si>
    <t>log-odds ratio</t>
  </si>
  <si>
    <t>sensitivity</t>
  </si>
  <si>
    <t>specificity</t>
  </si>
  <si>
    <t>AUC</t>
  </si>
  <si>
    <t>Logistic Regression Results</t>
  </si>
  <si>
    <t>P[CF=1|A1=0]</t>
  </si>
  <si>
    <t>P[CF=1|A1=1]</t>
  </si>
  <si>
    <t>P[CF=1|A1=2]</t>
  </si>
  <si>
    <t>Subject</t>
  </si>
  <si>
    <t>CF State</t>
  </si>
  <si>
    <t>A1 State</t>
  </si>
  <si>
    <t>Positive for Both CF and A1</t>
  </si>
  <si>
    <t>Logistic Regression Estimate of P[CF=1|A1]</t>
  </si>
  <si>
    <t xml:space="preserve">Logistic Regression Estimate for          P[Actual CF State]  </t>
  </si>
  <si>
    <t>Logistic Regression Estimate for       LN(P[Actual CF State])</t>
  </si>
  <si>
    <t>True Positives</t>
  </si>
  <si>
    <t>True Negatives</t>
  </si>
  <si>
    <t>True Positive Rate</t>
  </si>
  <si>
    <t>False Positive Rate</t>
  </si>
  <si>
    <t>y</t>
  </si>
  <si>
    <t>delx</t>
  </si>
  <si>
    <t xml:space="preserve">Maximum likelihood methods are applied to Dataset 1 to estimate the parameter values for the univariate LR model with A2 as the predictor </t>
  </si>
  <si>
    <t>P[CF=1|A2=0]</t>
  </si>
  <si>
    <t>P[CF=1|A2=1]</t>
  </si>
  <si>
    <t>P[CF=1|A2=2]</t>
  </si>
  <si>
    <t>A2 State</t>
  </si>
  <si>
    <t>Positive for Both CF and A2</t>
  </si>
  <si>
    <t>Logistic Regression Estimate of P[CF=1|A2]</t>
  </si>
  <si>
    <t>CF</t>
  </si>
  <si>
    <t>CFNR</t>
  </si>
  <si>
    <t>CONT</t>
  </si>
  <si>
    <t xml:space="preserve">Maximum likelihood methods are applied to Dataset 1 to estimate the parameter values for the univariate LR model with A3 as the predictor </t>
  </si>
  <si>
    <t>P[CF=1|A3=0]</t>
  </si>
  <si>
    <t>P[CF=1|A3=1]</t>
  </si>
  <si>
    <t>P[CF=1|A3=2]</t>
  </si>
  <si>
    <t>A3 State</t>
  </si>
  <si>
    <t>Positive for Both CF and A3</t>
  </si>
  <si>
    <t>Logistic Regression Estimate of P[CF=1|A3]</t>
  </si>
  <si>
    <t>(A1,A2)</t>
  </si>
  <si>
    <t>Log-Odds Ratio</t>
  </si>
  <si>
    <t>P[CF=1|(A1,A2)]</t>
  </si>
  <si>
    <t>(0,0)</t>
  </si>
  <si>
    <t>coefficient 1 (A1)</t>
  </si>
  <si>
    <t>(0,1)</t>
  </si>
  <si>
    <t>coefficient 2 (A2)</t>
  </si>
  <si>
    <t>(1,0)</t>
  </si>
  <si>
    <t>(1,1)</t>
  </si>
  <si>
    <t>(2,0)</t>
  </si>
  <si>
    <t>(2,1)</t>
  </si>
  <si>
    <t xml:space="preserve">Maximum likelihood methods are applied to Dataset 1 to estimate the parameter values for the bivariate LR model with A1 and A2 as the predictors </t>
  </si>
  <si>
    <t>(0,2)</t>
  </si>
  <si>
    <t>(1,2)</t>
  </si>
  <si>
    <t>(2,2)</t>
  </si>
  <si>
    <t>Logistic Regression Estimate of P[CF=1|(A1,A2)]</t>
  </si>
  <si>
    <t xml:space="preserve">Estimate for  Probability of Actual CF State </t>
  </si>
  <si>
    <t>Logarithm of Estimate for Probability of Actual CF State</t>
  </si>
  <si>
    <t>(A1,A3)</t>
  </si>
  <si>
    <t>P[CF=1|(A1,A3)]</t>
  </si>
  <si>
    <t>coefficient 2 (A3)</t>
  </si>
  <si>
    <t xml:space="preserve">Maximum likelihood methods are applied to Dataset 1 to estimate the parameter values for the biivariate LR model with A1 and A2 as the predictors </t>
  </si>
  <si>
    <t>Logistic Regression Estimate of P[CF=1|(A1,A3)]</t>
  </si>
  <si>
    <t>(A2,A3)</t>
  </si>
  <si>
    <t>P[CF=1|(A2,A3)]</t>
  </si>
  <si>
    <t xml:space="preserve">Maximum likelihood methods are applied to Dataset 1 to estimate the parameter values for the biivariate LR model with A2 and A3 as the predictors </t>
  </si>
  <si>
    <t>Logistic Regression Estimate of P[CF=1|(A2,A3)]</t>
  </si>
  <si>
    <t>(A1,A2,A3)</t>
  </si>
  <si>
    <t>P[CF=1|(A1,A2,A3)]</t>
  </si>
  <si>
    <t>(0,0,0)</t>
  </si>
  <si>
    <t>(1,0,0)</t>
  </si>
  <si>
    <t>(2,0,0)</t>
  </si>
  <si>
    <t>(0,0,1)</t>
  </si>
  <si>
    <t>(1,0,1)</t>
  </si>
  <si>
    <t>(2,0,1)</t>
  </si>
  <si>
    <t>(0,0,2)</t>
  </si>
  <si>
    <t>(1,0,2)</t>
  </si>
  <si>
    <t>(2,0,2)</t>
  </si>
  <si>
    <t>(0,1,0)</t>
  </si>
  <si>
    <t>(1,1,0)</t>
  </si>
  <si>
    <t>(2,1,0)</t>
  </si>
  <si>
    <t>(0,1,1)</t>
  </si>
  <si>
    <t>(1,1,1)</t>
  </si>
  <si>
    <t>(2,1,1)</t>
  </si>
  <si>
    <t>(0,1,2)</t>
  </si>
  <si>
    <t>(1,1,2)</t>
  </si>
  <si>
    <t>(2,1,2)</t>
  </si>
  <si>
    <t>coefficient 3 (A3)</t>
  </si>
  <si>
    <t>(0,2,0)</t>
  </si>
  <si>
    <t>(1,2,0)</t>
  </si>
  <si>
    <t>(2,2,0)</t>
  </si>
  <si>
    <t>(0,2,1)</t>
  </si>
  <si>
    <t>(1,2,1)</t>
  </si>
  <si>
    <t>(2,2,1)</t>
  </si>
  <si>
    <t>(0,2,2)</t>
  </si>
  <si>
    <t>(1,2,2)</t>
  </si>
  <si>
    <t>(2,2,2)</t>
  </si>
  <si>
    <t xml:space="preserve">Maximum likelihood methods are applied to Dataset 1 to estimate the parameter values for the 3-variate LR model with A1, A2 and A3 as the predictors </t>
  </si>
  <si>
    <t>Logistic Regression Estimate of P[CF=1|(A1,A2,A3)]</t>
  </si>
  <si>
    <t>a/c Pancreatitis</t>
  </si>
  <si>
    <t>Family History</t>
  </si>
  <si>
    <t>Gram Negative  Bacterial Infection</t>
  </si>
  <si>
    <t>Gram Positive Bacterial Infection</t>
  </si>
  <si>
    <t>NTM (MAC or non-MAC</t>
  </si>
  <si>
    <t>The table records for each Dataset 1 patient the value of each of the 7 CF-related predictors used in the LR analysis</t>
  </si>
  <si>
    <t>Ave. # Symptoms for Each CF Type</t>
  </si>
  <si>
    <t>Offset</t>
  </si>
  <si>
    <t>Development Cohort</t>
  </si>
  <si>
    <t>LR Symptom Count</t>
  </si>
  <si>
    <t># Symptoms per Patient   CF</t>
  </si>
  <si>
    <t># Symptoms per Patient CFNR</t>
  </si>
  <si>
    <t># Symptoms per Patient CONT</t>
  </si>
  <si>
    <t># Symptoms</t>
  </si>
  <si>
    <t># Symptoms Frequency</t>
  </si>
  <si>
    <t>Average # Symptoms per Patient for Each CF Type</t>
  </si>
  <si>
    <t>Patient Offset</t>
  </si>
  <si>
    <r>
      <t>Max P[CF|</t>
    </r>
    <r>
      <rPr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]</t>
    </r>
  </si>
  <si>
    <t>Ave P[CF|A]</t>
  </si>
  <si>
    <t>Max</t>
  </si>
  <si>
    <t>Min</t>
  </si>
  <si>
    <t>Case #</t>
  </si>
  <si>
    <t>state</t>
  </si>
  <si>
    <t>The tabulated AUC values for the 35 Cases</t>
  </si>
  <si>
    <t>The rank ordered AUC values for the 35 cases</t>
  </si>
  <si>
    <t>CF-Related Predictor 1</t>
  </si>
  <si>
    <t>CF-Related Predictor 2</t>
  </si>
  <si>
    <t>CF-Related Predictor 3</t>
  </si>
  <si>
    <t>CF-Related Clinical Predictor 1</t>
  </si>
  <si>
    <t>CF-Related Clinical Predictor 2</t>
  </si>
  <si>
    <t>pancreatic insufficiency</t>
  </si>
  <si>
    <t>a/c pancreatitis</t>
  </si>
  <si>
    <t>bronchiectasis or tree-in-bud</t>
  </si>
  <si>
    <t>gram-negative bacteria</t>
  </si>
  <si>
    <t>gram-positive bacteria</t>
  </si>
  <si>
    <t xml:space="preserve">NTM (MAC or non-MAC) </t>
  </si>
  <si>
    <t>#</t>
  </si>
  <si>
    <t>Total Population Data</t>
  </si>
  <si>
    <t>Calculation of numerical scores for each Dataset 1 patient. Determination of which patients are recommended for CF testing based on LR analysis. Determination of  sensitivity, specificity and AUC values</t>
  </si>
  <si>
    <t>Threshold</t>
  </si>
  <si>
    <t>Type A Sensitivity</t>
  </si>
  <si>
    <t>Type C Specificity</t>
  </si>
  <si>
    <t>Composite</t>
  </si>
  <si>
    <t>Actual Category</t>
  </si>
  <si>
    <t>Actual CF State</t>
  </si>
  <si>
    <t>CF Type A Score</t>
  </si>
  <si>
    <t>Recommend CF Testing                 (yes=1, no=0)</t>
  </si>
  <si>
    <t>Type A True Positives</t>
  </si>
  <si>
    <t>Type C True Negatives</t>
  </si>
  <si>
    <t xml:space="preserve">  Patient Has 1 CFTR Gene Mutation  (yes=1, no=0)</t>
  </si>
  <si>
    <t xml:space="preserve">  Patient CF   Type is B1 and is      Not Recommended for CF Testing           (yes=1, no=0)</t>
  </si>
  <si>
    <t xml:space="preserve">  Patient CF   Type is B0 and is        Not Recommended for CF Testing          (yes=1, no=0)</t>
  </si>
  <si>
    <t>Type A True Positive Rate</t>
  </si>
  <si>
    <t xml:space="preserve">Type C False Positive Rate                           </t>
  </si>
  <si>
    <r>
      <t>Threshold     c</t>
    </r>
    <r>
      <rPr>
        <b/>
        <vertAlign val="subscript"/>
        <sz val="11"/>
        <color theme="1"/>
        <rFont val="Calibri"/>
        <family val="2"/>
        <scheme val="minor"/>
      </rPr>
      <t>0</t>
    </r>
  </si>
  <si>
    <t>CF Type A Sensitivity</t>
  </si>
  <si>
    <t>CF Type B1 Sensitivity</t>
  </si>
  <si>
    <t>CF Type B0 Sensitivity</t>
  </si>
  <si>
    <t>CF Type C Specificity</t>
  </si>
  <si>
    <t>X</t>
  </si>
  <si>
    <t>Development Cohort Data</t>
  </si>
  <si>
    <t>Sensitivity</t>
  </si>
  <si>
    <t>Specificity</t>
  </si>
  <si>
    <t>Generation of bootstrap random samples with replacement for Dataset 1</t>
  </si>
  <si>
    <t>cutoff_1</t>
  </si>
  <si>
    <t>Uniform Random Numbers</t>
  </si>
  <si>
    <t>Fixed Random Draws</t>
  </si>
  <si>
    <t>Randomly Drawn Subject Index</t>
  </si>
  <si>
    <t>Type B1 Sensitivity</t>
  </si>
  <si>
    <t>Type B0 Sensitivity</t>
  </si>
  <si>
    <t>AUC Value</t>
  </si>
  <si>
    <t>Cumulative Probability</t>
  </si>
  <si>
    <t>Mean</t>
  </si>
  <si>
    <t>Std. Dev.</t>
  </si>
  <si>
    <t xml:space="preserve">The LR Parameter estimation procedure previously described is repeated for each Case #, i.e., for each subset of 3 of the 7 CF-related  clinical conditions used in the LR analysis. The tables below show the results for each Case #.    </t>
  </si>
  <si>
    <t xml:space="preserve">Type B0 Sensitivity </t>
  </si>
  <si>
    <t>Results of applying bootstrapping to the Dataset 1 patients (sampling distributions and 95 % confidence intervals for LR analysis sensitivity, specificity, and AUC values</t>
  </si>
  <si>
    <t>[.675,1.00]</t>
  </si>
  <si>
    <t>[.058,.219]</t>
  </si>
  <si>
    <t>[.703,.929]</t>
  </si>
  <si>
    <t>Dataset 1 LR Analysis 95% confidence intervals</t>
  </si>
  <si>
    <t>[.903,.975]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</si>
</sst>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0.0000"/>
    <numFmt numFmtId="167" formatCode="0.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1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rgb="FFD3D3D3"/>
      </left>
      <right style="hair">
        <color rgb="FFD3D3D3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D3D3D3"/>
      </right>
      <top/>
      <bottom style="hair">
        <color rgb="FFD3D3D3"/>
      </bottom>
      <diagonal/>
    </border>
    <border>
      <left/>
      <right style="hair">
        <color rgb="FFD3D3D3"/>
      </right>
      <top style="hair">
        <color rgb="FFD3D3D3"/>
      </top>
      <bottom style="hair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rgb="FFD3D3D3"/>
      </right>
      <top style="hair">
        <color rgb="FFD3D3D3"/>
      </top>
      <bottom/>
      <diagonal/>
    </border>
    <border>
      <left/>
      <right style="hair">
        <color rgb="FFD3D3D3"/>
      </right>
      <top style="thin">
        <color indexed="64"/>
      </top>
      <bottom style="thin">
        <color indexed="64"/>
      </bottom>
      <diagonal/>
    </border>
    <border>
      <left/>
      <right style="hair">
        <color rgb="FFD3D3D3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rgb="FFD3D3D3"/>
      </right>
      <top style="medium">
        <color indexed="64"/>
      </top>
      <bottom style="medium">
        <color indexed="64"/>
      </bottom>
      <diagonal/>
    </border>
    <border>
      <left/>
      <right style="hair">
        <color rgb="FFD3D3D3"/>
      </right>
      <top/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rgb="FFD3D3D3"/>
      </bottom>
      <diagonal/>
    </border>
    <border>
      <left/>
      <right style="hair">
        <color rgb="FFD3D3D3"/>
      </right>
      <top style="hair">
        <color rgb="FFD3D3D3"/>
      </top>
      <bottom style="medium">
        <color indexed="64"/>
      </bottom>
      <diagonal/>
    </border>
    <border>
      <left style="medium">
        <color theme="0"/>
      </left>
      <right style="hair">
        <color rgb="FFD3D3D3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3" fillId="7" borderId="3" xfId="0" applyFont="1" applyFill="1" applyBorder="1" applyAlignment="1">
      <alignment horizontal="centerContinuous" vertical="center" wrapText="1"/>
    </xf>
    <xf numFmtId="0" fontId="3" fillId="7" borderId="4" xfId="0" applyFont="1" applyFill="1" applyBorder="1" applyAlignment="1">
      <alignment horizontal="centerContinuous" vertical="center" wrapText="1"/>
    </xf>
    <xf numFmtId="0" fontId="3" fillId="0" borderId="5" xfId="0" applyFont="1" applyBorder="1"/>
    <xf numFmtId="0" fontId="3" fillId="0" borderId="7" xfId="0" applyFont="1" applyBorder="1"/>
    <xf numFmtId="0" fontId="3" fillId="0" borderId="9" xfId="0" applyFont="1" applyBorder="1"/>
    <xf numFmtId="0" fontId="2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164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2" fontId="5" fillId="0" borderId="1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2" fontId="5" fillId="0" borderId="6" xfId="0" applyNumberFormat="1" applyFont="1" applyBorder="1"/>
    <xf numFmtId="2" fontId="5" fillId="0" borderId="8" xfId="0" applyNumberFormat="1" applyFont="1" applyBorder="1"/>
    <xf numFmtId="164" fontId="5" fillId="0" borderId="10" xfId="0" applyNumberFormat="1" applyFont="1" applyBorder="1"/>
    <xf numFmtId="0" fontId="1" fillId="2" borderId="1" xfId="0" applyFont="1" applyFill="1" applyBorder="1" applyAlignment="1">
      <alignment horizontal="centerContinuous" vertical="center"/>
    </xf>
    <xf numFmtId="0" fontId="1" fillId="6" borderId="3" xfId="0" applyFont="1" applyFill="1" applyBorder="1" applyAlignment="1">
      <alignment horizontal="centerContinuous" vertical="center" wrapText="1"/>
    </xf>
    <xf numFmtId="0" fontId="1" fillId="6" borderId="4" xfId="0" applyFont="1" applyFill="1" applyBorder="1" applyAlignment="1">
      <alignment horizontal="centerContinuous" vertical="center" wrapText="1"/>
    </xf>
    <xf numFmtId="0" fontId="1" fillId="0" borderId="0" xfId="0" applyFont="1"/>
    <xf numFmtId="0" fontId="1" fillId="0" borderId="5" xfId="0" applyFont="1" applyBorder="1"/>
    <xf numFmtId="2" fontId="0" fillId="0" borderId="6" xfId="0" applyNumberFormat="1" applyBorder="1"/>
    <xf numFmtId="0" fontId="1" fillId="0" borderId="7" xfId="0" applyFont="1" applyBorder="1"/>
    <xf numFmtId="2" fontId="0" fillId="0" borderId="8" xfId="0" applyNumberFormat="1" applyBorder="1"/>
    <xf numFmtId="0" fontId="1" fillId="0" borderId="9" xfId="0" applyFont="1" applyBorder="1"/>
    <xf numFmtId="164" fontId="0" fillId="0" borderId="10" xfId="0" applyNumberFormat="1" applyBorder="1"/>
    <xf numFmtId="0" fontId="1" fillId="0" borderId="11" xfId="0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/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6" borderId="11" xfId="0" applyFont="1" applyFill="1" applyBorder="1" applyAlignment="1">
      <alignment horizontal="centerContinuous" vertical="center"/>
    </xf>
    <xf numFmtId="0" fontId="1" fillId="6" borderId="12" xfId="0" applyFont="1" applyFill="1" applyBorder="1" applyAlignment="1">
      <alignment horizontal="centerContinuous" vertical="center"/>
    </xf>
    <xf numFmtId="0" fontId="1" fillId="0" borderId="13" xfId="0" applyFont="1" applyBorder="1"/>
    <xf numFmtId="164" fontId="0" fillId="0" borderId="14" xfId="0" applyNumberFormat="1" applyBorder="1"/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3" fillId="7" borderId="13" xfId="0" applyFont="1" applyFill="1" applyBorder="1" applyAlignment="1">
      <alignment horizontal="centerContinuous" vertical="center" wrapText="1"/>
    </xf>
    <xf numFmtId="0" fontId="3" fillId="7" borderId="14" xfId="0" applyFont="1" applyFill="1" applyBorder="1" applyAlignment="1">
      <alignment horizontal="centerContinuous" vertical="center" wrapText="1"/>
    </xf>
    <xf numFmtId="0" fontId="3" fillId="0" borderId="13" xfId="0" applyFont="1" applyBorder="1"/>
    <xf numFmtId="2" fontId="5" fillId="0" borderId="14" xfId="0" applyNumberFormat="1" applyFont="1" applyBorder="1"/>
    <xf numFmtId="0" fontId="1" fillId="0" borderId="7" xfId="0" applyFont="1" applyBorder="1" applyAlignment="1">
      <alignment horizontal="center"/>
    </xf>
    <xf numFmtId="2" fontId="1" fillId="0" borderId="8" xfId="0" applyNumberFormat="1" applyFont="1" applyBorder="1"/>
    <xf numFmtId="164" fontId="0" fillId="0" borderId="0" xfId="0" applyNumberFormat="1" applyAlignment="1">
      <alignment horizontal="center"/>
    </xf>
    <xf numFmtId="0" fontId="6" fillId="0" borderId="15" xfId="0" applyFont="1" applyBorder="1" applyAlignment="1">
      <alignment horizontal="right"/>
    </xf>
    <xf numFmtId="0" fontId="1" fillId="8" borderId="2" xfId="0" applyFont="1" applyFill="1" applyBorder="1" applyAlignment="1">
      <alignment horizontal="center" vertical="center" wrapText="1"/>
    </xf>
    <xf numFmtId="2" fontId="0" fillId="0" borderId="0" xfId="0" applyNumberFormat="1"/>
    <xf numFmtId="0" fontId="1" fillId="6" borderId="2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1" xfId="0" applyFill="1" applyBorder="1"/>
    <xf numFmtId="0" fontId="0" fillId="2" borderId="17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38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9" borderId="17" xfId="0" applyFont="1" applyFill="1" applyBorder="1"/>
    <xf numFmtId="0" fontId="1" fillId="9" borderId="27" xfId="0" applyFont="1" applyFill="1" applyBorder="1"/>
    <xf numFmtId="0" fontId="1" fillId="2" borderId="29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2" borderId="33" xfId="0" applyFont="1" applyFill="1" applyBorder="1"/>
    <xf numFmtId="0" fontId="1" fillId="2" borderId="35" xfId="0" applyFont="1" applyFill="1" applyBorder="1"/>
    <xf numFmtId="0" fontId="1" fillId="2" borderId="37" xfId="0" applyFont="1" applyFill="1" applyBorder="1"/>
    <xf numFmtId="0" fontId="1" fillId="10" borderId="23" xfId="0" applyFont="1" applyFill="1" applyBorder="1" applyAlignment="1">
      <alignment horizontal="center"/>
    </xf>
    <xf numFmtId="0" fontId="1" fillId="10" borderId="1" xfId="0" applyFont="1" applyFill="1" applyBorder="1"/>
    <xf numFmtId="164" fontId="1" fillId="0" borderId="2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9" borderId="25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2" borderId="2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/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horizontal="center" vertical="center"/>
    </xf>
    <xf numFmtId="0" fontId="0" fillId="14" borderId="0" xfId="0" applyFill="1"/>
    <xf numFmtId="0" fontId="1" fillId="12" borderId="17" xfId="0" applyFont="1" applyFill="1" applyBorder="1" applyAlignment="1">
      <alignment horizontal="centerContinuous" vertical="center"/>
    </xf>
    <xf numFmtId="0" fontId="0" fillId="12" borderId="26" xfId="0" applyFill="1" applyBorder="1" applyAlignment="1">
      <alignment horizontal="centerContinuous" vertical="center"/>
    </xf>
    <xf numFmtId="0" fontId="0" fillId="12" borderId="27" xfId="0" applyFill="1" applyBorder="1" applyAlignment="1">
      <alignment horizontal="centerContinuous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0" borderId="24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3" borderId="21" xfId="0" applyFont="1" applyFill="1" applyBorder="1" applyAlignment="1">
      <alignment horizontal="right"/>
    </xf>
    <xf numFmtId="0" fontId="8" fillId="3" borderId="22" xfId="0" applyFont="1" applyFill="1" applyBorder="1" applyAlignment="1">
      <alignment horizontal="right"/>
    </xf>
    <xf numFmtId="0" fontId="8" fillId="4" borderId="22" xfId="0" applyFont="1" applyFill="1" applyBorder="1" applyAlignment="1">
      <alignment horizontal="right"/>
    </xf>
    <xf numFmtId="0" fontId="8" fillId="3" borderId="0" xfId="0" applyFont="1" applyFill="1" applyAlignment="1">
      <alignment horizontal="right"/>
    </xf>
    <xf numFmtId="0" fontId="8" fillId="5" borderId="21" xfId="0" applyFont="1" applyFill="1" applyBorder="1" applyAlignment="1">
      <alignment horizontal="right"/>
    </xf>
    <xf numFmtId="0" fontId="8" fillId="4" borderId="39" xfId="0" applyFont="1" applyFill="1" applyBorder="1" applyAlignment="1">
      <alignment horizontal="right"/>
    </xf>
    <xf numFmtId="0" fontId="8" fillId="5" borderId="40" xfId="0" applyFont="1" applyFill="1" applyBorder="1" applyAlignment="1">
      <alignment horizontal="right"/>
    </xf>
    <xf numFmtId="0" fontId="8" fillId="5" borderId="22" xfId="0" applyFont="1" applyFill="1" applyBorder="1" applyAlignment="1">
      <alignment horizontal="right"/>
    </xf>
    <xf numFmtId="0" fontId="8" fillId="5" borderId="39" xfId="0" applyFont="1" applyFill="1" applyBorder="1" applyAlignment="1">
      <alignment horizontal="right"/>
    </xf>
    <xf numFmtId="0" fontId="8" fillId="4" borderId="21" xfId="0" applyFont="1" applyFill="1" applyBorder="1" applyAlignment="1">
      <alignment horizontal="right"/>
    </xf>
    <xf numFmtId="0" fontId="8" fillId="3" borderId="21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4" borderId="39" xfId="0" applyFont="1" applyFill="1" applyBorder="1" applyAlignment="1">
      <alignment horizontal="center"/>
    </xf>
    <xf numFmtId="0" fontId="8" fillId="5" borderId="40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1" fontId="1" fillId="0" borderId="28" xfId="0" applyNumberFormat="1" applyFont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10" borderId="11" xfId="0" applyFont="1" applyFill="1" applyBorder="1" applyAlignment="1">
      <alignment horizontal="centerContinuous" vertical="center"/>
    </xf>
    <xf numFmtId="0" fontId="1" fillId="10" borderId="38" xfId="0" applyFont="1" applyFill="1" applyBorder="1" applyAlignment="1">
      <alignment horizontal="centerContinuous" vertical="center"/>
    </xf>
    <xf numFmtId="0" fontId="1" fillId="10" borderId="12" xfId="0" applyFont="1" applyFill="1" applyBorder="1" applyAlignment="1">
      <alignment horizontal="centerContinuous" vertical="center"/>
    </xf>
    <xf numFmtId="0" fontId="1" fillId="0" borderId="12" xfId="0" applyFont="1" applyBorder="1" applyAlignment="1">
      <alignment horizontal="center"/>
    </xf>
    <xf numFmtId="0" fontId="1" fillId="15" borderId="2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/>
    </xf>
    <xf numFmtId="164" fontId="1" fillId="6" borderId="17" xfId="0" applyNumberFormat="1" applyFont="1" applyFill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0" fontId="8" fillId="5" borderId="46" xfId="0" applyFont="1" applyFill="1" applyBorder="1" applyAlignment="1">
      <alignment horizontal="center"/>
    </xf>
    <xf numFmtId="0" fontId="8" fillId="5" borderId="46" xfId="0" applyFont="1" applyFill="1" applyBorder="1" applyAlignment="1">
      <alignment horizontal="right"/>
    </xf>
    <xf numFmtId="0" fontId="8" fillId="4" borderId="46" xfId="0" applyFont="1" applyFill="1" applyBorder="1" applyAlignment="1">
      <alignment horizontal="right"/>
    </xf>
    <xf numFmtId="164" fontId="1" fillId="6" borderId="27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8" fillId="0" borderId="12" xfId="0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/>
    </xf>
    <xf numFmtId="164" fontId="1" fillId="6" borderId="34" xfId="0" applyNumberFormat="1" applyFont="1" applyFill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0" fillId="0" borderId="38" xfId="0" applyBorder="1"/>
    <xf numFmtId="0" fontId="8" fillId="4" borderId="46" xfId="0" applyFont="1" applyFill="1" applyBorder="1" applyAlignment="1">
      <alignment horizontal="center"/>
    </xf>
    <xf numFmtId="0" fontId="8" fillId="4" borderId="0" xfId="0" applyFont="1" applyFill="1" applyAlignment="1">
      <alignment horizontal="right"/>
    </xf>
    <xf numFmtId="164" fontId="1" fillId="6" borderId="2" xfId="0" applyNumberFormat="1" applyFont="1" applyFill="1" applyBorder="1" applyAlignment="1">
      <alignment horizontal="center"/>
    </xf>
    <xf numFmtId="2" fontId="1" fillId="6" borderId="27" xfId="0" applyNumberFormat="1" applyFont="1" applyFill="1" applyBorder="1" applyAlignment="1">
      <alignment horizontal="center"/>
    </xf>
    <xf numFmtId="2" fontId="1" fillId="6" borderId="35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5" borderId="0" xfId="0" applyFont="1" applyFill="1" applyAlignment="1">
      <alignment horizontal="right"/>
    </xf>
    <xf numFmtId="0" fontId="8" fillId="5" borderId="0" xfId="0" applyFont="1" applyFill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Continuous" vertical="center"/>
    </xf>
    <xf numFmtId="0" fontId="1" fillId="0" borderId="38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2" fontId="0" fillId="0" borderId="33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1" fontId="1" fillId="0" borderId="3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6" borderId="29" xfId="0" applyFont="1" applyFill="1" applyBorder="1" applyAlignment="1">
      <alignment horizontal="center"/>
    </xf>
    <xf numFmtId="164" fontId="1" fillId="6" borderId="1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0" fillId="16" borderId="0" xfId="0" applyFont="1" applyFill="1" applyAlignment="1">
      <alignment horizontal="center"/>
    </xf>
    <xf numFmtId="0" fontId="8" fillId="3" borderId="40" xfId="0" applyFont="1" applyFill="1" applyBorder="1" applyAlignment="1">
      <alignment horizontal="right"/>
    </xf>
    <xf numFmtId="0" fontId="8" fillId="4" borderId="11" xfId="0" applyFont="1" applyFill="1" applyBorder="1" applyAlignment="1">
      <alignment horizontal="right"/>
    </xf>
    <xf numFmtId="0" fontId="8" fillId="5" borderId="49" xfId="0" applyFont="1" applyFill="1" applyBorder="1" applyAlignment="1">
      <alignment horizontal="right"/>
    </xf>
    <xf numFmtId="0" fontId="8" fillId="4" borderId="51" xfId="0" applyFont="1" applyFill="1" applyBorder="1" applyAlignment="1">
      <alignment horizontal="right"/>
    </xf>
    <xf numFmtId="0" fontId="8" fillId="3" borderId="51" xfId="0" applyFont="1" applyFill="1" applyBorder="1" applyAlignment="1">
      <alignment horizontal="right"/>
    </xf>
    <xf numFmtId="164" fontId="1" fillId="12" borderId="2" xfId="0" applyNumberFormat="1" applyFont="1" applyFill="1" applyBorder="1"/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/>
    <xf numFmtId="0" fontId="3" fillId="17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18" borderId="0" xfId="0" applyFont="1" applyFill="1"/>
    <xf numFmtId="0" fontId="1" fillId="19" borderId="0" xfId="0" applyFont="1" applyFill="1" applyAlignment="1">
      <alignment horizontal="center"/>
    </xf>
    <xf numFmtId="0" fontId="1" fillId="19" borderId="2" xfId="0" applyFont="1" applyFill="1" applyBorder="1" applyAlignment="1">
      <alignment horizontal="center"/>
    </xf>
    <xf numFmtId="0" fontId="1" fillId="19" borderId="37" xfId="0" applyFont="1" applyFill="1" applyBorder="1" applyAlignment="1">
      <alignment horizontal="center"/>
    </xf>
    <xf numFmtId="0" fontId="1" fillId="19" borderId="33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/>
    </xf>
    <xf numFmtId="164" fontId="0" fillId="6" borderId="38" xfId="0" applyNumberFormat="1" applyFill="1" applyBorder="1" applyAlignment="1">
      <alignment horizontal="center"/>
    </xf>
    <xf numFmtId="164" fontId="0" fillId="6" borderId="12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167" fontId="1" fillId="19" borderId="2" xfId="0" applyNumberFormat="1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64" fontId="0" fillId="6" borderId="11" xfId="0" applyNumberForma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6" borderId="48" xfId="0" applyNumberFormat="1" applyFill="1" applyBorder="1" applyAlignment="1">
      <alignment horizontal="center"/>
    </xf>
    <xf numFmtId="164" fontId="0" fillId="6" borderId="14" xfId="0" applyNumberFormat="1" applyFill="1" applyBorder="1" applyAlignment="1">
      <alignment horizontal="center"/>
    </xf>
    <xf numFmtId="164" fontId="0" fillId="6" borderId="44" xfId="0" applyNumberFormat="1" applyFill="1" applyBorder="1" applyAlignment="1">
      <alignment horizontal="center"/>
    </xf>
    <xf numFmtId="164" fontId="0" fillId="6" borderId="10" xfId="0" applyNumberFormat="1" applyFill="1" applyBorder="1" applyAlignment="1">
      <alignment horizontal="center"/>
    </xf>
    <xf numFmtId="164" fontId="0" fillId="19" borderId="1" xfId="0" applyNumberForma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8" fillId="3" borderId="4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51" xfId="0" applyFont="1" applyFill="1" applyBorder="1" applyAlignment="1">
      <alignment horizontal="center"/>
    </xf>
    <xf numFmtId="0" fontId="1" fillId="19" borderId="28" xfId="0" applyFont="1" applyFill="1" applyBorder="1" applyAlignment="1">
      <alignment horizontal="center"/>
    </xf>
    <xf numFmtId="167" fontId="1" fillId="0" borderId="28" xfId="0" applyNumberFormat="1" applyFont="1" applyBorder="1" applyAlignment="1">
      <alignment horizontal="center"/>
    </xf>
    <xf numFmtId="0" fontId="1" fillId="19" borderId="34" xfId="0" applyFont="1" applyFill="1" applyBorder="1" applyAlignment="1">
      <alignment horizontal="center"/>
    </xf>
    <xf numFmtId="167" fontId="1" fillId="0" borderId="34" xfId="0" applyNumberFormat="1" applyFont="1" applyBorder="1" applyAlignment="1">
      <alignment horizontal="center"/>
    </xf>
    <xf numFmtId="0" fontId="1" fillId="19" borderId="52" xfId="0" applyFont="1" applyFill="1" applyBorder="1" applyAlignment="1">
      <alignment horizontal="center"/>
    </xf>
    <xf numFmtId="167" fontId="1" fillId="0" borderId="52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6" borderId="52" xfId="0" applyFont="1" applyFill="1" applyBorder="1" applyAlignment="1">
      <alignment horizontal="center"/>
    </xf>
    <xf numFmtId="0" fontId="0" fillId="20" borderId="0" xfId="0" applyFill="1" applyAlignment="1">
      <alignment horizontal="center"/>
    </xf>
    <xf numFmtId="0" fontId="0" fillId="20" borderId="1" xfId="0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45" xfId="0" applyFont="1" applyFill="1" applyBorder="1" applyAlignment="1">
      <alignment horizontal="center"/>
    </xf>
    <xf numFmtId="0" fontId="0" fillId="0" borderId="0" xfId="0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1" fillId="0" borderId="17" xfId="0" applyFont="1" applyBorder="1" applyAlignment="1">
      <alignment horizontal="centerContinuous" vertical="center" wrapText="1"/>
    </xf>
    <xf numFmtId="0" fontId="0" fillId="0" borderId="27" xfId="0" applyBorder="1" applyAlignment="1">
      <alignment horizontal="centerContinuous" vertical="center" wrapText="1"/>
    </xf>
    <xf numFmtId="0" fontId="0" fillId="0" borderId="0" xfId="0" applyAlignment="1">
      <alignment horizontal="centerContinuous" wrapText="1"/>
    </xf>
    <xf numFmtId="0" fontId="1" fillId="10" borderId="24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0" borderId="0" xfId="0" applyAlignment="1">
      <alignment horizontal="centerContinuous"/>
    </xf>
    <xf numFmtId="0" fontId="1" fillId="0" borderId="26" xfId="0" applyFont="1" applyBorder="1" applyAlignment="1">
      <alignment horizontal="centerContinuous" vertical="center" wrapText="1"/>
    </xf>
    <xf numFmtId="0" fontId="1" fillId="0" borderId="27" xfId="0" applyFont="1" applyBorder="1" applyAlignment="1">
      <alignment horizontal="centerContinuous" vertical="center" wrapText="1"/>
    </xf>
    <xf numFmtId="164" fontId="0" fillId="0" borderId="0" xfId="0" applyNumberForma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4" fontId="14" fillId="0" borderId="0" xfId="0" applyNumberFormat="1" applyFont="1" applyAlignment="1">
      <alignment horizontal="centerContinuous" vertical="center" wrapText="1"/>
    </xf>
    <xf numFmtId="0" fontId="14" fillId="0" borderId="0" xfId="0" applyFont="1" applyAlignment="1">
      <alignment horizontal="centerContinuous" vertical="center" wrapText="1"/>
    </xf>
    <xf numFmtId="0" fontId="14" fillId="0" borderId="32" xfId="0" applyFont="1" applyBorder="1" applyAlignment="1">
      <alignment horizontal="centerContinuous" vertical="center" wrapText="1"/>
    </xf>
    <xf numFmtId="0" fontId="14" fillId="0" borderId="26" xfId="0" applyFont="1" applyBorder="1" applyAlignment="1">
      <alignment horizontal="centerContinuous" vertical="center" wrapText="1"/>
    </xf>
    <xf numFmtId="0" fontId="14" fillId="0" borderId="27" xfId="0" applyFont="1" applyBorder="1" applyAlignment="1">
      <alignment horizontal="centerContinuous" vertical="center" wrapText="1"/>
    </xf>
    <xf numFmtId="0" fontId="14" fillId="0" borderId="17" xfId="0" applyFont="1" applyBorder="1" applyAlignment="1">
      <alignment horizontal="centerContinuous" vertical="center" wrapText="1"/>
    </xf>
    <xf numFmtId="0" fontId="13" fillId="0" borderId="26" xfId="0" applyFont="1" applyBorder="1" applyAlignment="1">
      <alignment horizontal="centerContinuous" vertical="center" wrapText="1"/>
    </xf>
    <xf numFmtId="0" fontId="13" fillId="0" borderId="27" xfId="0" applyFont="1" applyBorder="1" applyAlignment="1">
      <alignment horizontal="centerContinuous" vertical="center" wrapText="1"/>
    </xf>
    <xf numFmtId="0" fontId="1" fillId="0" borderId="17" xfId="0" applyFont="1" applyBorder="1" applyAlignment="1">
      <alignment horizontal="center" vertical="center" wrapText="1"/>
    </xf>
    <xf numFmtId="2" fontId="0" fillId="0" borderId="27" xfId="0" applyNumberFormat="1" applyBorder="1" applyAlignment="1">
      <alignment horizontal="center" vertical="center" wrapText="1"/>
    </xf>
    <xf numFmtId="0" fontId="3" fillId="16" borderId="0" xfId="0" applyFont="1" applyFill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4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3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4" borderId="51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3" fillId="3" borderId="51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16" borderId="17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3" fillId="5" borderId="50" xfId="0" applyFont="1" applyFill="1" applyBorder="1" applyAlignment="1">
      <alignment horizontal="center"/>
    </xf>
    <xf numFmtId="0" fontId="1" fillId="19" borderId="4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164" fontId="0" fillId="19" borderId="28" xfId="0" applyNumberFormat="1" applyFill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6" borderId="0" xfId="0" applyNumberFormat="1" applyFill="1" applyAlignment="1">
      <alignment horizontal="center"/>
    </xf>
    <xf numFmtId="164" fontId="0" fillId="6" borderId="28" xfId="0" applyNumberFormat="1" applyFill="1" applyBorder="1" applyAlignment="1">
      <alignment horizontal="center"/>
    </xf>
    <xf numFmtId="164" fontId="0" fillId="6" borderId="53" xfId="0" applyNumberFormat="1" applyFill="1" applyBorder="1" applyAlignment="1">
      <alignment horizontal="center"/>
    </xf>
    <xf numFmtId="164" fontId="0" fillId="19" borderId="17" xfId="0" applyNumberFormat="1" applyFill="1" applyBorder="1" applyAlignment="1">
      <alignment horizontal="center"/>
    </xf>
    <xf numFmtId="0" fontId="1" fillId="0" borderId="54" xfId="0" applyFont="1" applyBorder="1" applyAlignment="1">
      <alignment horizontal="centerContinuous"/>
    </xf>
    <xf numFmtId="0" fontId="1" fillId="0" borderId="53" xfId="0" applyFont="1" applyBorder="1" applyAlignment="1">
      <alignment horizontal="centerContinuous"/>
    </xf>
    <xf numFmtId="0" fontId="1" fillId="0" borderId="55" xfId="0" applyFont="1" applyBorder="1" applyAlignment="1">
      <alignment horizontal="centerContinuous"/>
    </xf>
    <xf numFmtId="0" fontId="1" fillId="0" borderId="56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0" fillId="0" borderId="57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58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8" xfId="0" applyBorder="1" applyAlignment="1">
      <alignment horizontal="left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35178935966337"/>
          <c:y val="7.348603402596654E-2"/>
          <c:w val="0.74118547681539793"/>
          <c:h val="0.76816260604787034"/>
        </c:manualLayout>
      </c:layout>
      <c:scatterChart>
        <c:scatterStyle val="lineMarker"/>
        <c:varyColors val="0"/>
        <c:ser>
          <c:idx val="0"/>
          <c:order val="0"/>
          <c:tx>
            <c:v>ROC Curve for Full Database (AUC = .862)</c:v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xVal>
            <c:numRef>
              <c:f>'LR Results_2B_Composite'!$Q$6:$Q$1006</c:f>
              <c:numCache>
                <c:formatCode>0.000</c:formatCode>
                <c:ptCount val="10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0.875</c:v>
                </c:pt>
                <c:pt idx="116">
                  <c:v>0.875</c:v>
                </c:pt>
                <c:pt idx="117">
                  <c:v>0.875</c:v>
                </c:pt>
                <c:pt idx="118">
                  <c:v>0.875</c:v>
                </c:pt>
                <c:pt idx="119">
                  <c:v>0.875</c:v>
                </c:pt>
                <c:pt idx="120">
                  <c:v>0.875</c:v>
                </c:pt>
                <c:pt idx="121">
                  <c:v>0.875</c:v>
                </c:pt>
                <c:pt idx="122">
                  <c:v>0.875</c:v>
                </c:pt>
                <c:pt idx="123">
                  <c:v>0.875</c:v>
                </c:pt>
                <c:pt idx="124">
                  <c:v>0.875</c:v>
                </c:pt>
                <c:pt idx="125">
                  <c:v>0.875</c:v>
                </c:pt>
                <c:pt idx="126">
                  <c:v>0.875</c:v>
                </c:pt>
                <c:pt idx="127">
                  <c:v>0.875</c:v>
                </c:pt>
                <c:pt idx="128">
                  <c:v>0.875</c:v>
                </c:pt>
                <c:pt idx="129">
                  <c:v>0.875</c:v>
                </c:pt>
                <c:pt idx="130">
                  <c:v>0.875</c:v>
                </c:pt>
                <c:pt idx="131">
                  <c:v>0.875</c:v>
                </c:pt>
                <c:pt idx="132">
                  <c:v>0.875</c:v>
                </c:pt>
                <c:pt idx="133">
                  <c:v>0.875</c:v>
                </c:pt>
                <c:pt idx="134">
                  <c:v>0.875</c:v>
                </c:pt>
                <c:pt idx="135">
                  <c:v>0.875</c:v>
                </c:pt>
                <c:pt idx="136">
                  <c:v>0.875</c:v>
                </c:pt>
                <c:pt idx="137">
                  <c:v>0.875</c:v>
                </c:pt>
                <c:pt idx="138">
                  <c:v>0.875</c:v>
                </c:pt>
                <c:pt idx="139">
                  <c:v>0.875</c:v>
                </c:pt>
                <c:pt idx="140">
                  <c:v>0.875</c:v>
                </c:pt>
                <c:pt idx="141">
                  <c:v>0.875</c:v>
                </c:pt>
                <c:pt idx="142">
                  <c:v>0.875</c:v>
                </c:pt>
                <c:pt idx="143">
                  <c:v>0.875</c:v>
                </c:pt>
                <c:pt idx="144">
                  <c:v>0.875</c:v>
                </c:pt>
                <c:pt idx="145">
                  <c:v>0.875</c:v>
                </c:pt>
                <c:pt idx="146">
                  <c:v>0.875</c:v>
                </c:pt>
                <c:pt idx="147">
                  <c:v>0.875</c:v>
                </c:pt>
                <c:pt idx="148">
                  <c:v>0.875</c:v>
                </c:pt>
                <c:pt idx="149">
                  <c:v>0.875</c:v>
                </c:pt>
                <c:pt idx="150">
                  <c:v>0.875</c:v>
                </c:pt>
                <c:pt idx="151">
                  <c:v>0.875</c:v>
                </c:pt>
                <c:pt idx="152">
                  <c:v>0.86111111111111116</c:v>
                </c:pt>
                <c:pt idx="153">
                  <c:v>0.86111111111111116</c:v>
                </c:pt>
                <c:pt idx="154">
                  <c:v>0.86111111111111116</c:v>
                </c:pt>
                <c:pt idx="155">
                  <c:v>0.86111111111111116</c:v>
                </c:pt>
                <c:pt idx="156">
                  <c:v>0.86111111111111116</c:v>
                </c:pt>
                <c:pt idx="157">
                  <c:v>0.86111111111111116</c:v>
                </c:pt>
                <c:pt idx="158">
                  <c:v>0.86111111111111116</c:v>
                </c:pt>
                <c:pt idx="159">
                  <c:v>0.86111111111111116</c:v>
                </c:pt>
                <c:pt idx="160">
                  <c:v>0.86111111111111116</c:v>
                </c:pt>
                <c:pt idx="161">
                  <c:v>0.86111111111111116</c:v>
                </c:pt>
                <c:pt idx="162">
                  <c:v>0.86111111111111116</c:v>
                </c:pt>
                <c:pt idx="163">
                  <c:v>0.86111111111111116</c:v>
                </c:pt>
                <c:pt idx="164">
                  <c:v>0.86111111111111116</c:v>
                </c:pt>
                <c:pt idx="165">
                  <c:v>0.86111111111111116</c:v>
                </c:pt>
                <c:pt idx="166">
                  <c:v>0.86111111111111116</c:v>
                </c:pt>
                <c:pt idx="167">
                  <c:v>0.86111111111111116</c:v>
                </c:pt>
                <c:pt idx="168">
                  <c:v>0.86111111111111116</c:v>
                </c:pt>
                <c:pt idx="169">
                  <c:v>0.86111111111111116</c:v>
                </c:pt>
                <c:pt idx="170">
                  <c:v>0.86111111111111116</c:v>
                </c:pt>
                <c:pt idx="171">
                  <c:v>0.86111111111111116</c:v>
                </c:pt>
                <c:pt idx="172">
                  <c:v>0.86111111111111116</c:v>
                </c:pt>
                <c:pt idx="173">
                  <c:v>0.86111111111111116</c:v>
                </c:pt>
                <c:pt idx="174">
                  <c:v>0.86111111111111116</c:v>
                </c:pt>
                <c:pt idx="175">
                  <c:v>0.86111111111111116</c:v>
                </c:pt>
                <c:pt idx="176">
                  <c:v>0.72222222222222221</c:v>
                </c:pt>
                <c:pt idx="177">
                  <c:v>0.72222222222222221</c:v>
                </c:pt>
                <c:pt idx="178">
                  <c:v>0.72222222222222221</c:v>
                </c:pt>
                <c:pt idx="179">
                  <c:v>0.72222222222222221</c:v>
                </c:pt>
                <c:pt idx="180">
                  <c:v>0.72222222222222221</c:v>
                </c:pt>
                <c:pt idx="181">
                  <c:v>0.72222222222222221</c:v>
                </c:pt>
                <c:pt idx="182">
                  <c:v>0.72222222222222221</c:v>
                </c:pt>
                <c:pt idx="183">
                  <c:v>0.72222222222222221</c:v>
                </c:pt>
                <c:pt idx="184">
                  <c:v>0.72222222222222221</c:v>
                </c:pt>
                <c:pt idx="185">
                  <c:v>0.72222222222222221</c:v>
                </c:pt>
                <c:pt idx="186">
                  <c:v>0.72222222222222221</c:v>
                </c:pt>
                <c:pt idx="187">
                  <c:v>0.72222222222222221</c:v>
                </c:pt>
                <c:pt idx="188">
                  <c:v>0.72222222222222221</c:v>
                </c:pt>
                <c:pt idx="189">
                  <c:v>0.58333333333333337</c:v>
                </c:pt>
                <c:pt idx="190">
                  <c:v>0.58333333333333337</c:v>
                </c:pt>
                <c:pt idx="191">
                  <c:v>0.58333333333333337</c:v>
                </c:pt>
                <c:pt idx="192">
                  <c:v>0.58333333333333337</c:v>
                </c:pt>
                <c:pt idx="193">
                  <c:v>0.58333333333333337</c:v>
                </c:pt>
                <c:pt idx="194">
                  <c:v>0.58333333333333337</c:v>
                </c:pt>
                <c:pt idx="195">
                  <c:v>0.58333333333333337</c:v>
                </c:pt>
                <c:pt idx="196">
                  <c:v>0.58333333333333337</c:v>
                </c:pt>
                <c:pt idx="197">
                  <c:v>0.58333333333333337</c:v>
                </c:pt>
                <c:pt idx="198">
                  <c:v>0.56944444444444442</c:v>
                </c:pt>
                <c:pt idx="199">
                  <c:v>0.56944444444444442</c:v>
                </c:pt>
                <c:pt idx="200">
                  <c:v>0.56944444444444442</c:v>
                </c:pt>
                <c:pt idx="201">
                  <c:v>0.56944444444444442</c:v>
                </c:pt>
                <c:pt idx="202">
                  <c:v>0.56944444444444442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>0.5</c:v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>0.5</c:v>
                </c:pt>
                <c:pt idx="214">
                  <c:v>0.5</c:v>
                </c:pt>
                <c:pt idx="215">
                  <c:v>0.5</c:v>
                </c:pt>
                <c:pt idx="216">
                  <c:v>0.4861111111111111</c:v>
                </c:pt>
                <c:pt idx="217">
                  <c:v>0.4861111111111111</c:v>
                </c:pt>
                <c:pt idx="218">
                  <c:v>0.4861111111111111</c:v>
                </c:pt>
                <c:pt idx="219">
                  <c:v>0.4861111111111111</c:v>
                </c:pt>
                <c:pt idx="220">
                  <c:v>0.4861111111111111</c:v>
                </c:pt>
                <c:pt idx="221">
                  <c:v>0.4861111111111111</c:v>
                </c:pt>
                <c:pt idx="222">
                  <c:v>0.4861111111111111</c:v>
                </c:pt>
                <c:pt idx="223">
                  <c:v>0.4861111111111111</c:v>
                </c:pt>
                <c:pt idx="224">
                  <c:v>0.4861111111111111</c:v>
                </c:pt>
                <c:pt idx="225">
                  <c:v>0.4861111111111111</c:v>
                </c:pt>
                <c:pt idx="226">
                  <c:v>0.4861111111111111</c:v>
                </c:pt>
                <c:pt idx="227">
                  <c:v>0.4861111111111111</c:v>
                </c:pt>
                <c:pt idx="228">
                  <c:v>0.4861111111111111</c:v>
                </c:pt>
                <c:pt idx="229">
                  <c:v>0.375</c:v>
                </c:pt>
                <c:pt idx="230">
                  <c:v>0.375</c:v>
                </c:pt>
                <c:pt idx="231">
                  <c:v>0.375</c:v>
                </c:pt>
                <c:pt idx="232">
                  <c:v>0.375</c:v>
                </c:pt>
                <c:pt idx="233">
                  <c:v>0.375</c:v>
                </c:pt>
                <c:pt idx="234">
                  <c:v>0.375</c:v>
                </c:pt>
                <c:pt idx="235">
                  <c:v>0.375</c:v>
                </c:pt>
                <c:pt idx="236">
                  <c:v>0.375</c:v>
                </c:pt>
                <c:pt idx="237">
                  <c:v>0.375</c:v>
                </c:pt>
                <c:pt idx="238">
                  <c:v>0.375</c:v>
                </c:pt>
                <c:pt idx="239">
                  <c:v>0.375</c:v>
                </c:pt>
                <c:pt idx="240">
                  <c:v>0.375</c:v>
                </c:pt>
                <c:pt idx="241">
                  <c:v>0.375</c:v>
                </c:pt>
                <c:pt idx="242">
                  <c:v>0.375</c:v>
                </c:pt>
                <c:pt idx="243">
                  <c:v>0.375</c:v>
                </c:pt>
                <c:pt idx="244">
                  <c:v>0.375</c:v>
                </c:pt>
                <c:pt idx="245">
                  <c:v>0.375</c:v>
                </c:pt>
                <c:pt idx="246">
                  <c:v>0.375</c:v>
                </c:pt>
                <c:pt idx="247">
                  <c:v>0.375</c:v>
                </c:pt>
                <c:pt idx="248">
                  <c:v>0.375</c:v>
                </c:pt>
                <c:pt idx="249">
                  <c:v>0.375</c:v>
                </c:pt>
                <c:pt idx="250">
                  <c:v>0.375</c:v>
                </c:pt>
                <c:pt idx="251">
                  <c:v>0.375</c:v>
                </c:pt>
                <c:pt idx="252">
                  <c:v>0.375</c:v>
                </c:pt>
                <c:pt idx="253">
                  <c:v>0.375</c:v>
                </c:pt>
                <c:pt idx="254">
                  <c:v>0.375</c:v>
                </c:pt>
                <c:pt idx="255">
                  <c:v>0.375</c:v>
                </c:pt>
                <c:pt idx="256">
                  <c:v>0.375</c:v>
                </c:pt>
                <c:pt idx="257">
                  <c:v>0.375</c:v>
                </c:pt>
                <c:pt idx="258">
                  <c:v>0.375</c:v>
                </c:pt>
                <c:pt idx="259">
                  <c:v>0.30555555555555558</c:v>
                </c:pt>
                <c:pt idx="260">
                  <c:v>0.30555555555555558</c:v>
                </c:pt>
                <c:pt idx="261">
                  <c:v>0.30555555555555558</c:v>
                </c:pt>
                <c:pt idx="262">
                  <c:v>0.30555555555555558</c:v>
                </c:pt>
                <c:pt idx="263">
                  <c:v>0.30555555555555558</c:v>
                </c:pt>
                <c:pt idx="264">
                  <c:v>0.30555555555555558</c:v>
                </c:pt>
                <c:pt idx="265">
                  <c:v>0.30555555555555558</c:v>
                </c:pt>
                <c:pt idx="266">
                  <c:v>0.30555555555555558</c:v>
                </c:pt>
                <c:pt idx="267">
                  <c:v>0.30555555555555558</c:v>
                </c:pt>
                <c:pt idx="268">
                  <c:v>0.30555555555555558</c:v>
                </c:pt>
                <c:pt idx="269">
                  <c:v>0.30555555555555558</c:v>
                </c:pt>
                <c:pt idx="270">
                  <c:v>0.30555555555555558</c:v>
                </c:pt>
                <c:pt idx="271">
                  <c:v>0.30555555555555558</c:v>
                </c:pt>
                <c:pt idx="272">
                  <c:v>0.30555555555555558</c:v>
                </c:pt>
                <c:pt idx="273">
                  <c:v>0.30555555555555558</c:v>
                </c:pt>
                <c:pt idx="274">
                  <c:v>0.30555555555555558</c:v>
                </c:pt>
                <c:pt idx="275">
                  <c:v>0.30555555555555558</c:v>
                </c:pt>
                <c:pt idx="276">
                  <c:v>0.30555555555555558</c:v>
                </c:pt>
                <c:pt idx="277">
                  <c:v>0.30555555555555558</c:v>
                </c:pt>
                <c:pt idx="278">
                  <c:v>0.30555555555555558</c:v>
                </c:pt>
                <c:pt idx="279">
                  <c:v>0.30555555555555558</c:v>
                </c:pt>
                <c:pt idx="280">
                  <c:v>0.30555555555555558</c:v>
                </c:pt>
                <c:pt idx="281">
                  <c:v>0.30555555555555558</c:v>
                </c:pt>
                <c:pt idx="282">
                  <c:v>0.30555555555555558</c:v>
                </c:pt>
                <c:pt idx="283">
                  <c:v>0.30555555555555558</c:v>
                </c:pt>
                <c:pt idx="284">
                  <c:v>0.30555555555555558</c:v>
                </c:pt>
                <c:pt idx="285">
                  <c:v>0.30555555555555558</c:v>
                </c:pt>
                <c:pt idx="286">
                  <c:v>0.30555555555555558</c:v>
                </c:pt>
                <c:pt idx="287">
                  <c:v>0.30555555555555558</c:v>
                </c:pt>
                <c:pt idx="288">
                  <c:v>0.30555555555555558</c:v>
                </c:pt>
                <c:pt idx="289">
                  <c:v>0.30555555555555558</c:v>
                </c:pt>
                <c:pt idx="290">
                  <c:v>0.30555555555555558</c:v>
                </c:pt>
                <c:pt idx="291">
                  <c:v>0.30555555555555558</c:v>
                </c:pt>
                <c:pt idx="292">
                  <c:v>0.30555555555555558</c:v>
                </c:pt>
                <c:pt idx="293">
                  <c:v>0.30555555555555558</c:v>
                </c:pt>
                <c:pt idx="294">
                  <c:v>0.30555555555555558</c:v>
                </c:pt>
                <c:pt idx="295">
                  <c:v>0.30555555555555558</c:v>
                </c:pt>
                <c:pt idx="296">
                  <c:v>0.30555555555555558</c:v>
                </c:pt>
                <c:pt idx="297">
                  <c:v>0.30555555555555558</c:v>
                </c:pt>
                <c:pt idx="298">
                  <c:v>0.30555555555555558</c:v>
                </c:pt>
                <c:pt idx="299">
                  <c:v>0.30555555555555558</c:v>
                </c:pt>
                <c:pt idx="300">
                  <c:v>0.30555555555555558</c:v>
                </c:pt>
                <c:pt idx="301">
                  <c:v>0.30555555555555558</c:v>
                </c:pt>
                <c:pt idx="302">
                  <c:v>0.30555555555555558</c:v>
                </c:pt>
                <c:pt idx="303">
                  <c:v>0.30555555555555558</c:v>
                </c:pt>
                <c:pt idx="304">
                  <c:v>0.30555555555555558</c:v>
                </c:pt>
                <c:pt idx="305">
                  <c:v>0.30555555555555558</c:v>
                </c:pt>
                <c:pt idx="306">
                  <c:v>0.30555555555555558</c:v>
                </c:pt>
                <c:pt idx="307">
                  <c:v>0.30555555555555558</c:v>
                </c:pt>
                <c:pt idx="308">
                  <c:v>0.30555555555555558</c:v>
                </c:pt>
                <c:pt idx="309">
                  <c:v>0.30555555555555558</c:v>
                </c:pt>
                <c:pt idx="310">
                  <c:v>0.30555555555555558</c:v>
                </c:pt>
                <c:pt idx="311">
                  <c:v>0.30555555555555558</c:v>
                </c:pt>
                <c:pt idx="312">
                  <c:v>0.30555555555555558</c:v>
                </c:pt>
                <c:pt idx="313">
                  <c:v>0.30555555555555558</c:v>
                </c:pt>
                <c:pt idx="314">
                  <c:v>0.30555555555555558</c:v>
                </c:pt>
                <c:pt idx="315">
                  <c:v>0.30555555555555558</c:v>
                </c:pt>
                <c:pt idx="316">
                  <c:v>0.30555555555555558</c:v>
                </c:pt>
                <c:pt idx="317">
                  <c:v>0.30555555555555558</c:v>
                </c:pt>
                <c:pt idx="318">
                  <c:v>0.30555555555555558</c:v>
                </c:pt>
                <c:pt idx="319">
                  <c:v>0.29166666666666669</c:v>
                </c:pt>
                <c:pt idx="320">
                  <c:v>0.29166666666666669</c:v>
                </c:pt>
                <c:pt idx="321">
                  <c:v>0.29166666666666669</c:v>
                </c:pt>
                <c:pt idx="322">
                  <c:v>0.29166666666666669</c:v>
                </c:pt>
                <c:pt idx="323">
                  <c:v>0.29166666666666669</c:v>
                </c:pt>
                <c:pt idx="324">
                  <c:v>0.29166666666666669</c:v>
                </c:pt>
                <c:pt idx="325">
                  <c:v>0.29166666666666669</c:v>
                </c:pt>
                <c:pt idx="326">
                  <c:v>0.29166666666666669</c:v>
                </c:pt>
                <c:pt idx="327">
                  <c:v>0.29166666666666669</c:v>
                </c:pt>
                <c:pt idx="328">
                  <c:v>0.29166666666666669</c:v>
                </c:pt>
                <c:pt idx="329">
                  <c:v>0.29166666666666669</c:v>
                </c:pt>
                <c:pt idx="330">
                  <c:v>0.29166666666666669</c:v>
                </c:pt>
                <c:pt idx="331">
                  <c:v>0.29166666666666669</c:v>
                </c:pt>
                <c:pt idx="332">
                  <c:v>0.27777777777777779</c:v>
                </c:pt>
                <c:pt idx="333">
                  <c:v>0.2638888888888889</c:v>
                </c:pt>
                <c:pt idx="334">
                  <c:v>0.2638888888888889</c:v>
                </c:pt>
                <c:pt idx="335">
                  <c:v>0.2638888888888889</c:v>
                </c:pt>
                <c:pt idx="336">
                  <c:v>0.2638888888888889</c:v>
                </c:pt>
                <c:pt idx="337">
                  <c:v>0.2638888888888889</c:v>
                </c:pt>
                <c:pt idx="338">
                  <c:v>0.2638888888888889</c:v>
                </c:pt>
                <c:pt idx="339">
                  <c:v>0.2638888888888889</c:v>
                </c:pt>
                <c:pt idx="340">
                  <c:v>0.2638888888888889</c:v>
                </c:pt>
                <c:pt idx="341">
                  <c:v>0.2638888888888889</c:v>
                </c:pt>
                <c:pt idx="342">
                  <c:v>0.2638888888888889</c:v>
                </c:pt>
                <c:pt idx="343">
                  <c:v>0.2361111111111111</c:v>
                </c:pt>
                <c:pt idx="344">
                  <c:v>0.2361111111111111</c:v>
                </c:pt>
                <c:pt idx="345">
                  <c:v>0.2361111111111111</c:v>
                </c:pt>
                <c:pt idx="346">
                  <c:v>0.2361111111111111</c:v>
                </c:pt>
                <c:pt idx="347">
                  <c:v>0.2361111111111111</c:v>
                </c:pt>
                <c:pt idx="348">
                  <c:v>0.2361111111111111</c:v>
                </c:pt>
                <c:pt idx="349">
                  <c:v>0.2361111111111111</c:v>
                </c:pt>
                <c:pt idx="350">
                  <c:v>0.2361111111111111</c:v>
                </c:pt>
                <c:pt idx="351">
                  <c:v>0.2361111111111111</c:v>
                </c:pt>
                <c:pt idx="352">
                  <c:v>0.2361111111111111</c:v>
                </c:pt>
                <c:pt idx="353">
                  <c:v>0.2361111111111111</c:v>
                </c:pt>
                <c:pt idx="354">
                  <c:v>0.2361111111111111</c:v>
                </c:pt>
                <c:pt idx="355">
                  <c:v>0.2361111111111111</c:v>
                </c:pt>
                <c:pt idx="356">
                  <c:v>0.2361111111111111</c:v>
                </c:pt>
                <c:pt idx="357">
                  <c:v>0.2361111111111111</c:v>
                </c:pt>
                <c:pt idx="358">
                  <c:v>0.2361111111111111</c:v>
                </c:pt>
                <c:pt idx="359">
                  <c:v>0.22222222222222221</c:v>
                </c:pt>
                <c:pt idx="360">
                  <c:v>0.22222222222222221</c:v>
                </c:pt>
                <c:pt idx="361">
                  <c:v>0.22222222222222221</c:v>
                </c:pt>
                <c:pt idx="362">
                  <c:v>0.22222222222222221</c:v>
                </c:pt>
                <c:pt idx="363">
                  <c:v>0.22222222222222221</c:v>
                </c:pt>
                <c:pt idx="364">
                  <c:v>0.22222222222222221</c:v>
                </c:pt>
                <c:pt idx="365">
                  <c:v>0.22222222222222221</c:v>
                </c:pt>
                <c:pt idx="366">
                  <c:v>0.22222222222222221</c:v>
                </c:pt>
                <c:pt idx="367">
                  <c:v>0.22222222222222221</c:v>
                </c:pt>
                <c:pt idx="368">
                  <c:v>0.22222222222222221</c:v>
                </c:pt>
                <c:pt idx="369">
                  <c:v>0.22222222222222221</c:v>
                </c:pt>
                <c:pt idx="370">
                  <c:v>0.22222222222222221</c:v>
                </c:pt>
                <c:pt idx="371">
                  <c:v>0.22222222222222221</c:v>
                </c:pt>
                <c:pt idx="372">
                  <c:v>0.22222222222222221</c:v>
                </c:pt>
                <c:pt idx="373">
                  <c:v>0.22222222222222221</c:v>
                </c:pt>
                <c:pt idx="374">
                  <c:v>0.22222222222222221</c:v>
                </c:pt>
                <c:pt idx="375">
                  <c:v>0.22222222222222221</c:v>
                </c:pt>
                <c:pt idx="376">
                  <c:v>0.22222222222222221</c:v>
                </c:pt>
                <c:pt idx="377">
                  <c:v>0.22222222222222221</c:v>
                </c:pt>
                <c:pt idx="378">
                  <c:v>0.22222222222222221</c:v>
                </c:pt>
                <c:pt idx="379">
                  <c:v>0.22222222222222221</c:v>
                </c:pt>
                <c:pt idx="380">
                  <c:v>4.1666666666666664E-2</c:v>
                </c:pt>
                <c:pt idx="381">
                  <c:v>4.1666666666666664E-2</c:v>
                </c:pt>
                <c:pt idx="382">
                  <c:v>4.1666666666666664E-2</c:v>
                </c:pt>
                <c:pt idx="383">
                  <c:v>4.1666666666666664E-2</c:v>
                </c:pt>
                <c:pt idx="384">
                  <c:v>4.1666666666666664E-2</c:v>
                </c:pt>
                <c:pt idx="385">
                  <c:v>4.1666666666666664E-2</c:v>
                </c:pt>
                <c:pt idx="386">
                  <c:v>4.1666666666666664E-2</c:v>
                </c:pt>
                <c:pt idx="387">
                  <c:v>4.1666666666666664E-2</c:v>
                </c:pt>
                <c:pt idx="388">
                  <c:v>4.1666666666666664E-2</c:v>
                </c:pt>
                <c:pt idx="389">
                  <c:v>4.1666666666666664E-2</c:v>
                </c:pt>
                <c:pt idx="390">
                  <c:v>4.1666666666666664E-2</c:v>
                </c:pt>
                <c:pt idx="391">
                  <c:v>4.1666666666666664E-2</c:v>
                </c:pt>
                <c:pt idx="392">
                  <c:v>4.1666666666666664E-2</c:v>
                </c:pt>
                <c:pt idx="393">
                  <c:v>4.1666666666666664E-2</c:v>
                </c:pt>
                <c:pt idx="394">
                  <c:v>4.1666666666666664E-2</c:v>
                </c:pt>
                <c:pt idx="395">
                  <c:v>4.1666666666666664E-2</c:v>
                </c:pt>
                <c:pt idx="396">
                  <c:v>4.1666666666666664E-2</c:v>
                </c:pt>
                <c:pt idx="397">
                  <c:v>4.1666666666666664E-2</c:v>
                </c:pt>
                <c:pt idx="398">
                  <c:v>2.7777777777777776E-2</c:v>
                </c:pt>
                <c:pt idx="399">
                  <c:v>2.7777777777777776E-2</c:v>
                </c:pt>
                <c:pt idx="400">
                  <c:v>2.7777777777777776E-2</c:v>
                </c:pt>
                <c:pt idx="401">
                  <c:v>2.7777777777777776E-2</c:v>
                </c:pt>
                <c:pt idx="402">
                  <c:v>2.7777777777777776E-2</c:v>
                </c:pt>
                <c:pt idx="403">
                  <c:v>2.7777777777777776E-2</c:v>
                </c:pt>
                <c:pt idx="404">
                  <c:v>2.7777777777777776E-2</c:v>
                </c:pt>
                <c:pt idx="405">
                  <c:v>2.7777777777777776E-2</c:v>
                </c:pt>
                <c:pt idx="406">
                  <c:v>2.7777777777777776E-2</c:v>
                </c:pt>
                <c:pt idx="407">
                  <c:v>2.7777777777777776E-2</c:v>
                </c:pt>
                <c:pt idx="408">
                  <c:v>2.7777777777777776E-2</c:v>
                </c:pt>
                <c:pt idx="409">
                  <c:v>2.7777777777777776E-2</c:v>
                </c:pt>
                <c:pt idx="410">
                  <c:v>2.7777777777777776E-2</c:v>
                </c:pt>
                <c:pt idx="411">
                  <c:v>2.7777777777777776E-2</c:v>
                </c:pt>
                <c:pt idx="412">
                  <c:v>2.7777777777777776E-2</c:v>
                </c:pt>
                <c:pt idx="413">
                  <c:v>2.7777777777777776E-2</c:v>
                </c:pt>
                <c:pt idx="414">
                  <c:v>2.7777777777777776E-2</c:v>
                </c:pt>
                <c:pt idx="415">
                  <c:v>2.7777777777777776E-2</c:v>
                </c:pt>
                <c:pt idx="416">
                  <c:v>2.7777777777777776E-2</c:v>
                </c:pt>
                <c:pt idx="417">
                  <c:v>2.7777777777777776E-2</c:v>
                </c:pt>
                <c:pt idx="418">
                  <c:v>2.7777777777777776E-2</c:v>
                </c:pt>
                <c:pt idx="419">
                  <c:v>2.7777777777777776E-2</c:v>
                </c:pt>
                <c:pt idx="420">
                  <c:v>2.7777777777777776E-2</c:v>
                </c:pt>
                <c:pt idx="421">
                  <c:v>2.7777777777777776E-2</c:v>
                </c:pt>
                <c:pt idx="422">
                  <c:v>2.7777777777777776E-2</c:v>
                </c:pt>
                <c:pt idx="423">
                  <c:v>2.7777777777777776E-2</c:v>
                </c:pt>
                <c:pt idx="424">
                  <c:v>2.7777777777777776E-2</c:v>
                </c:pt>
                <c:pt idx="425">
                  <c:v>2.7777777777777776E-2</c:v>
                </c:pt>
                <c:pt idx="426">
                  <c:v>2.7777777777777776E-2</c:v>
                </c:pt>
                <c:pt idx="427">
                  <c:v>2.7777777777777776E-2</c:v>
                </c:pt>
                <c:pt idx="428">
                  <c:v>2.7777777777777776E-2</c:v>
                </c:pt>
                <c:pt idx="429">
                  <c:v>2.7777777777777776E-2</c:v>
                </c:pt>
                <c:pt idx="430">
                  <c:v>2.7777777777777776E-2</c:v>
                </c:pt>
                <c:pt idx="431">
                  <c:v>2.7777777777777776E-2</c:v>
                </c:pt>
                <c:pt idx="432">
                  <c:v>2.7777777777777776E-2</c:v>
                </c:pt>
                <c:pt idx="433">
                  <c:v>2.7777777777777776E-2</c:v>
                </c:pt>
                <c:pt idx="434">
                  <c:v>2.7777777777777776E-2</c:v>
                </c:pt>
                <c:pt idx="435">
                  <c:v>2.7777777777777776E-2</c:v>
                </c:pt>
                <c:pt idx="436">
                  <c:v>2.7777777777777776E-2</c:v>
                </c:pt>
                <c:pt idx="437">
                  <c:v>2.7777777777777776E-2</c:v>
                </c:pt>
                <c:pt idx="438">
                  <c:v>2.7777777777777776E-2</c:v>
                </c:pt>
                <c:pt idx="439">
                  <c:v>2.7777777777777776E-2</c:v>
                </c:pt>
                <c:pt idx="440">
                  <c:v>2.7777777777777776E-2</c:v>
                </c:pt>
                <c:pt idx="441">
                  <c:v>2.7777777777777776E-2</c:v>
                </c:pt>
                <c:pt idx="442">
                  <c:v>2.7777777777777776E-2</c:v>
                </c:pt>
                <c:pt idx="443">
                  <c:v>2.7777777777777776E-2</c:v>
                </c:pt>
                <c:pt idx="444">
                  <c:v>2.7777777777777776E-2</c:v>
                </c:pt>
                <c:pt idx="445">
                  <c:v>2.7777777777777776E-2</c:v>
                </c:pt>
                <c:pt idx="446">
                  <c:v>2.7777777777777776E-2</c:v>
                </c:pt>
                <c:pt idx="447">
                  <c:v>2.7777777777777776E-2</c:v>
                </c:pt>
                <c:pt idx="448">
                  <c:v>2.7777777777777776E-2</c:v>
                </c:pt>
                <c:pt idx="449">
                  <c:v>2.7777777777777776E-2</c:v>
                </c:pt>
                <c:pt idx="450">
                  <c:v>2.7777777777777776E-2</c:v>
                </c:pt>
                <c:pt idx="451">
                  <c:v>2.7777777777777776E-2</c:v>
                </c:pt>
                <c:pt idx="452">
                  <c:v>2.7777777777777776E-2</c:v>
                </c:pt>
                <c:pt idx="453">
                  <c:v>2.7777777777777776E-2</c:v>
                </c:pt>
                <c:pt idx="454">
                  <c:v>2.7777777777777776E-2</c:v>
                </c:pt>
                <c:pt idx="455">
                  <c:v>2.7777777777777776E-2</c:v>
                </c:pt>
                <c:pt idx="456">
                  <c:v>2.7777777777777776E-2</c:v>
                </c:pt>
                <c:pt idx="457">
                  <c:v>2.7777777777777776E-2</c:v>
                </c:pt>
                <c:pt idx="458">
                  <c:v>2.7777777777777776E-2</c:v>
                </c:pt>
                <c:pt idx="459">
                  <c:v>2.7777777777777776E-2</c:v>
                </c:pt>
                <c:pt idx="460">
                  <c:v>2.7777777777777776E-2</c:v>
                </c:pt>
                <c:pt idx="461">
                  <c:v>2.7777777777777776E-2</c:v>
                </c:pt>
                <c:pt idx="462">
                  <c:v>2.7777777777777776E-2</c:v>
                </c:pt>
                <c:pt idx="463">
                  <c:v>2.7777777777777776E-2</c:v>
                </c:pt>
                <c:pt idx="464">
                  <c:v>2.7777777777777776E-2</c:v>
                </c:pt>
                <c:pt idx="465">
                  <c:v>2.7777777777777776E-2</c:v>
                </c:pt>
                <c:pt idx="466">
                  <c:v>2.7777777777777776E-2</c:v>
                </c:pt>
                <c:pt idx="467">
                  <c:v>2.7777777777777776E-2</c:v>
                </c:pt>
                <c:pt idx="468">
                  <c:v>2.7777777777777776E-2</c:v>
                </c:pt>
                <c:pt idx="469">
                  <c:v>2.7777777777777776E-2</c:v>
                </c:pt>
                <c:pt idx="470">
                  <c:v>2.7777777777777776E-2</c:v>
                </c:pt>
                <c:pt idx="471">
                  <c:v>2.7777777777777776E-2</c:v>
                </c:pt>
                <c:pt idx="472">
                  <c:v>2.7777777777777776E-2</c:v>
                </c:pt>
                <c:pt idx="473">
                  <c:v>2.7777777777777776E-2</c:v>
                </c:pt>
                <c:pt idx="474">
                  <c:v>2.7777777777777776E-2</c:v>
                </c:pt>
                <c:pt idx="475">
                  <c:v>2.7777777777777776E-2</c:v>
                </c:pt>
                <c:pt idx="476">
                  <c:v>2.7777777777777776E-2</c:v>
                </c:pt>
                <c:pt idx="477">
                  <c:v>2.7777777777777776E-2</c:v>
                </c:pt>
                <c:pt idx="478">
                  <c:v>2.7777777777777776E-2</c:v>
                </c:pt>
                <c:pt idx="479">
                  <c:v>2.7777777777777776E-2</c:v>
                </c:pt>
                <c:pt idx="480">
                  <c:v>2.7777777777777776E-2</c:v>
                </c:pt>
                <c:pt idx="481">
                  <c:v>2.7777777777777776E-2</c:v>
                </c:pt>
                <c:pt idx="482">
                  <c:v>2.7777777777777776E-2</c:v>
                </c:pt>
                <c:pt idx="483">
                  <c:v>2.7777777777777776E-2</c:v>
                </c:pt>
                <c:pt idx="484">
                  <c:v>2.7777777777777776E-2</c:v>
                </c:pt>
                <c:pt idx="485">
                  <c:v>2.7777777777777776E-2</c:v>
                </c:pt>
                <c:pt idx="486">
                  <c:v>2.7777777777777776E-2</c:v>
                </c:pt>
                <c:pt idx="487">
                  <c:v>2.7777777777777776E-2</c:v>
                </c:pt>
                <c:pt idx="488">
                  <c:v>2.7777777777777776E-2</c:v>
                </c:pt>
                <c:pt idx="489">
                  <c:v>2.7777777777777776E-2</c:v>
                </c:pt>
                <c:pt idx="490">
                  <c:v>2.7777777777777776E-2</c:v>
                </c:pt>
                <c:pt idx="491">
                  <c:v>2.7777777777777776E-2</c:v>
                </c:pt>
                <c:pt idx="492">
                  <c:v>2.7777777777777776E-2</c:v>
                </c:pt>
                <c:pt idx="493">
                  <c:v>2.7777777777777776E-2</c:v>
                </c:pt>
                <c:pt idx="494">
                  <c:v>2.7777777777777776E-2</c:v>
                </c:pt>
                <c:pt idx="495">
                  <c:v>2.7777777777777776E-2</c:v>
                </c:pt>
                <c:pt idx="496">
                  <c:v>2.7777777777777776E-2</c:v>
                </c:pt>
                <c:pt idx="497">
                  <c:v>2.7777777777777776E-2</c:v>
                </c:pt>
                <c:pt idx="498">
                  <c:v>2.7777777777777776E-2</c:v>
                </c:pt>
                <c:pt idx="499">
                  <c:v>2.7777777777777776E-2</c:v>
                </c:pt>
                <c:pt idx="500">
                  <c:v>2.7777777777777776E-2</c:v>
                </c:pt>
                <c:pt idx="501">
                  <c:v>2.7777777777777776E-2</c:v>
                </c:pt>
                <c:pt idx="502">
                  <c:v>2.7777777777777776E-2</c:v>
                </c:pt>
                <c:pt idx="503">
                  <c:v>2.7777777777777776E-2</c:v>
                </c:pt>
                <c:pt idx="504">
                  <c:v>2.7777777777777776E-2</c:v>
                </c:pt>
                <c:pt idx="505">
                  <c:v>2.7777777777777776E-2</c:v>
                </c:pt>
                <c:pt idx="506">
                  <c:v>2.7777777777777776E-2</c:v>
                </c:pt>
                <c:pt idx="507">
                  <c:v>2.7777777777777776E-2</c:v>
                </c:pt>
                <c:pt idx="508">
                  <c:v>2.7777777777777776E-2</c:v>
                </c:pt>
                <c:pt idx="509">
                  <c:v>2.7777777777777776E-2</c:v>
                </c:pt>
                <c:pt idx="510">
                  <c:v>2.7777777777777776E-2</c:v>
                </c:pt>
                <c:pt idx="511">
                  <c:v>2.7777777777777776E-2</c:v>
                </c:pt>
                <c:pt idx="512">
                  <c:v>2.7777777777777776E-2</c:v>
                </c:pt>
                <c:pt idx="513">
                  <c:v>2.7777777777777776E-2</c:v>
                </c:pt>
                <c:pt idx="514">
                  <c:v>2.7777777777777776E-2</c:v>
                </c:pt>
                <c:pt idx="515">
                  <c:v>2.7777777777777776E-2</c:v>
                </c:pt>
                <c:pt idx="516">
                  <c:v>2.7777777777777776E-2</c:v>
                </c:pt>
                <c:pt idx="517">
                  <c:v>2.7777777777777776E-2</c:v>
                </c:pt>
                <c:pt idx="518">
                  <c:v>2.7777777777777776E-2</c:v>
                </c:pt>
                <c:pt idx="519">
                  <c:v>2.7777777777777776E-2</c:v>
                </c:pt>
                <c:pt idx="520">
                  <c:v>2.7777777777777776E-2</c:v>
                </c:pt>
                <c:pt idx="521">
                  <c:v>2.7777777777777776E-2</c:v>
                </c:pt>
                <c:pt idx="522">
                  <c:v>2.7777777777777776E-2</c:v>
                </c:pt>
                <c:pt idx="523">
                  <c:v>2.7777777777777776E-2</c:v>
                </c:pt>
                <c:pt idx="524">
                  <c:v>2.7777777777777776E-2</c:v>
                </c:pt>
                <c:pt idx="525">
                  <c:v>2.7777777777777776E-2</c:v>
                </c:pt>
                <c:pt idx="526">
                  <c:v>2.7777777777777776E-2</c:v>
                </c:pt>
                <c:pt idx="527">
                  <c:v>2.7777777777777776E-2</c:v>
                </c:pt>
                <c:pt idx="528">
                  <c:v>2.7777777777777776E-2</c:v>
                </c:pt>
                <c:pt idx="529">
                  <c:v>2.7777777777777776E-2</c:v>
                </c:pt>
                <c:pt idx="530">
                  <c:v>2.7777777777777776E-2</c:v>
                </c:pt>
                <c:pt idx="531">
                  <c:v>2.7777777777777776E-2</c:v>
                </c:pt>
                <c:pt idx="532">
                  <c:v>2.7777777777777776E-2</c:v>
                </c:pt>
                <c:pt idx="533">
                  <c:v>2.7777777777777776E-2</c:v>
                </c:pt>
                <c:pt idx="534">
                  <c:v>2.7777777777777776E-2</c:v>
                </c:pt>
                <c:pt idx="535">
                  <c:v>2.7777777777777776E-2</c:v>
                </c:pt>
                <c:pt idx="536">
                  <c:v>2.7777777777777776E-2</c:v>
                </c:pt>
                <c:pt idx="537">
                  <c:v>2.7777777777777776E-2</c:v>
                </c:pt>
                <c:pt idx="538">
                  <c:v>2.7777777777777776E-2</c:v>
                </c:pt>
                <c:pt idx="539">
                  <c:v>2.7777777777777776E-2</c:v>
                </c:pt>
                <c:pt idx="540">
                  <c:v>2.7777777777777776E-2</c:v>
                </c:pt>
                <c:pt idx="541">
                  <c:v>2.7777777777777776E-2</c:v>
                </c:pt>
                <c:pt idx="542">
                  <c:v>2.7777777777777776E-2</c:v>
                </c:pt>
                <c:pt idx="543">
                  <c:v>2.7777777777777776E-2</c:v>
                </c:pt>
                <c:pt idx="544">
                  <c:v>2.7777777777777776E-2</c:v>
                </c:pt>
                <c:pt idx="545">
                  <c:v>2.7777777777777776E-2</c:v>
                </c:pt>
                <c:pt idx="546">
                  <c:v>2.7777777777777776E-2</c:v>
                </c:pt>
                <c:pt idx="547">
                  <c:v>2.7777777777777776E-2</c:v>
                </c:pt>
                <c:pt idx="548">
                  <c:v>2.7777777777777776E-2</c:v>
                </c:pt>
                <c:pt idx="549">
                  <c:v>2.7777777777777776E-2</c:v>
                </c:pt>
                <c:pt idx="550">
                  <c:v>2.7777777777777776E-2</c:v>
                </c:pt>
                <c:pt idx="551">
                  <c:v>2.7777777777777776E-2</c:v>
                </c:pt>
                <c:pt idx="552">
                  <c:v>2.7777777777777776E-2</c:v>
                </c:pt>
                <c:pt idx="553">
                  <c:v>2.7777777777777776E-2</c:v>
                </c:pt>
                <c:pt idx="554">
                  <c:v>2.7777777777777776E-2</c:v>
                </c:pt>
                <c:pt idx="555">
                  <c:v>2.7777777777777776E-2</c:v>
                </c:pt>
                <c:pt idx="556">
                  <c:v>1.3888888888888888E-2</c:v>
                </c:pt>
                <c:pt idx="557">
                  <c:v>1.3888888888888888E-2</c:v>
                </c:pt>
                <c:pt idx="558">
                  <c:v>1.3888888888888888E-2</c:v>
                </c:pt>
                <c:pt idx="559">
                  <c:v>1.3888888888888888E-2</c:v>
                </c:pt>
                <c:pt idx="560">
                  <c:v>1.3888888888888888E-2</c:v>
                </c:pt>
                <c:pt idx="561">
                  <c:v>1.3888888888888888E-2</c:v>
                </c:pt>
                <c:pt idx="562">
                  <c:v>1.3888888888888888E-2</c:v>
                </c:pt>
                <c:pt idx="563">
                  <c:v>1.3888888888888888E-2</c:v>
                </c:pt>
                <c:pt idx="564">
                  <c:v>1.3888888888888888E-2</c:v>
                </c:pt>
                <c:pt idx="565">
                  <c:v>1.3888888888888888E-2</c:v>
                </c:pt>
                <c:pt idx="566">
                  <c:v>1.3888888888888888E-2</c:v>
                </c:pt>
                <c:pt idx="567">
                  <c:v>1.3888888888888888E-2</c:v>
                </c:pt>
                <c:pt idx="568">
                  <c:v>1.3888888888888888E-2</c:v>
                </c:pt>
                <c:pt idx="569">
                  <c:v>1.3888888888888888E-2</c:v>
                </c:pt>
                <c:pt idx="570">
                  <c:v>1.3888888888888888E-2</c:v>
                </c:pt>
                <c:pt idx="571">
                  <c:v>1.3888888888888888E-2</c:v>
                </c:pt>
                <c:pt idx="572">
                  <c:v>1.3888888888888888E-2</c:v>
                </c:pt>
                <c:pt idx="573">
                  <c:v>1.3888888888888888E-2</c:v>
                </c:pt>
                <c:pt idx="574">
                  <c:v>1.3888888888888888E-2</c:v>
                </c:pt>
                <c:pt idx="575">
                  <c:v>1.3888888888888888E-2</c:v>
                </c:pt>
                <c:pt idx="576">
                  <c:v>1.3888888888888888E-2</c:v>
                </c:pt>
                <c:pt idx="577">
                  <c:v>1.3888888888888888E-2</c:v>
                </c:pt>
                <c:pt idx="578">
                  <c:v>1.3888888888888888E-2</c:v>
                </c:pt>
                <c:pt idx="579">
                  <c:v>1.3888888888888888E-2</c:v>
                </c:pt>
                <c:pt idx="580">
                  <c:v>1.3888888888888888E-2</c:v>
                </c:pt>
                <c:pt idx="581">
                  <c:v>1.3888888888888888E-2</c:v>
                </c:pt>
                <c:pt idx="582">
                  <c:v>1.3888888888888888E-2</c:v>
                </c:pt>
                <c:pt idx="583">
                  <c:v>1.3888888888888888E-2</c:v>
                </c:pt>
                <c:pt idx="584">
                  <c:v>1.3888888888888888E-2</c:v>
                </c:pt>
                <c:pt idx="585">
                  <c:v>1.3888888888888888E-2</c:v>
                </c:pt>
                <c:pt idx="586">
                  <c:v>1.3888888888888888E-2</c:v>
                </c:pt>
                <c:pt idx="587">
                  <c:v>1.3888888888888888E-2</c:v>
                </c:pt>
                <c:pt idx="588">
                  <c:v>1.3888888888888888E-2</c:v>
                </c:pt>
                <c:pt idx="589">
                  <c:v>1.3888888888888888E-2</c:v>
                </c:pt>
                <c:pt idx="590">
                  <c:v>1.3888888888888888E-2</c:v>
                </c:pt>
                <c:pt idx="591">
                  <c:v>1.3888888888888888E-2</c:v>
                </c:pt>
                <c:pt idx="592">
                  <c:v>1.3888888888888888E-2</c:v>
                </c:pt>
                <c:pt idx="593">
                  <c:v>1.3888888888888888E-2</c:v>
                </c:pt>
                <c:pt idx="594">
                  <c:v>1.3888888888888888E-2</c:v>
                </c:pt>
                <c:pt idx="595">
                  <c:v>1.3888888888888888E-2</c:v>
                </c:pt>
                <c:pt idx="596">
                  <c:v>1.3888888888888888E-2</c:v>
                </c:pt>
                <c:pt idx="597">
                  <c:v>1.3888888888888888E-2</c:v>
                </c:pt>
                <c:pt idx="598">
                  <c:v>1.3888888888888888E-2</c:v>
                </c:pt>
                <c:pt idx="599">
                  <c:v>1.3888888888888888E-2</c:v>
                </c:pt>
                <c:pt idx="600">
                  <c:v>1.3888888888888888E-2</c:v>
                </c:pt>
                <c:pt idx="601">
                  <c:v>1.3888888888888888E-2</c:v>
                </c:pt>
                <c:pt idx="602">
                  <c:v>1.3888888888888888E-2</c:v>
                </c:pt>
                <c:pt idx="603">
                  <c:v>1.3888888888888888E-2</c:v>
                </c:pt>
                <c:pt idx="604">
                  <c:v>1.3888888888888888E-2</c:v>
                </c:pt>
                <c:pt idx="605">
                  <c:v>1.3888888888888888E-2</c:v>
                </c:pt>
                <c:pt idx="606">
                  <c:v>1.3888888888888888E-2</c:v>
                </c:pt>
                <c:pt idx="607">
                  <c:v>1.3888888888888888E-2</c:v>
                </c:pt>
                <c:pt idx="608">
                  <c:v>1.3888888888888888E-2</c:v>
                </c:pt>
                <c:pt idx="609">
                  <c:v>1.3888888888888888E-2</c:v>
                </c:pt>
                <c:pt idx="610">
                  <c:v>1.3888888888888888E-2</c:v>
                </c:pt>
                <c:pt idx="611">
                  <c:v>1.3888888888888888E-2</c:v>
                </c:pt>
                <c:pt idx="612">
                  <c:v>1.3888888888888888E-2</c:v>
                </c:pt>
                <c:pt idx="613">
                  <c:v>1.3888888888888888E-2</c:v>
                </c:pt>
                <c:pt idx="614">
                  <c:v>1.3888888888888888E-2</c:v>
                </c:pt>
                <c:pt idx="615">
                  <c:v>1.3888888888888888E-2</c:v>
                </c:pt>
                <c:pt idx="616">
                  <c:v>1.3888888888888888E-2</c:v>
                </c:pt>
                <c:pt idx="617">
                  <c:v>1.3888888888888888E-2</c:v>
                </c:pt>
                <c:pt idx="618">
                  <c:v>1.3888888888888888E-2</c:v>
                </c:pt>
                <c:pt idx="619">
                  <c:v>1.3888888888888888E-2</c:v>
                </c:pt>
                <c:pt idx="620">
                  <c:v>1.3888888888888888E-2</c:v>
                </c:pt>
                <c:pt idx="621">
                  <c:v>1.3888888888888888E-2</c:v>
                </c:pt>
                <c:pt idx="622">
                  <c:v>1.3888888888888888E-2</c:v>
                </c:pt>
                <c:pt idx="623">
                  <c:v>1.3888888888888888E-2</c:v>
                </c:pt>
                <c:pt idx="624">
                  <c:v>1.3888888888888888E-2</c:v>
                </c:pt>
                <c:pt idx="625">
                  <c:v>1.3888888888888888E-2</c:v>
                </c:pt>
                <c:pt idx="626">
                  <c:v>1.3888888888888888E-2</c:v>
                </c:pt>
                <c:pt idx="627">
                  <c:v>1.3888888888888888E-2</c:v>
                </c:pt>
                <c:pt idx="628">
                  <c:v>1.3888888888888888E-2</c:v>
                </c:pt>
                <c:pt idx="629">
                  <c:v>1.3888888888888888E-2</c:v>
                </c:pt>
                <c:pt idx="630">
                  <c:v>1.3888888888888888E-2</c:v>
                </c:pt>
                <c:pt idx="631">
                  <c:v>1.3888888888888888E-2</c:v>
                </c:pt>
                <c:pt idx="632">
                  <c:v>1.3888888888888888E-2</c:v>
                </c:pt>
                <c:pt idx="633">
                  <c:v>1.3888888888888888E-2</c:v>
                </c:pt>
                <c:pt idx="634">
                  <c:v>1.3888888888888888E-2</c:v>
                </c:pt>
                <c:pt idx="635">
                  <c:v>1.3888888888888888E-2</c:v>
                </c:pt>
                <c:pt idx="636">
                  <c:v>1.3888888888888888E-2</c:v>
                </c:pt>
                <c:pt idx="637">
                  <c:v>1.3888888888888888E-2</c:v>
                </c:pt>
                <c:pt idx="638">
                  <c:v>1.3888888888888888E-2</c:v>
                </c:pt>
                <c:pt idx="639">
                  <c:v>1.3888888888888888E-2</c:v>
                </c:pt>
                <c:pt idx="640">
                  <c:v>1.3888888888888888E-2</c:v>
                </c:pt>
                <c:pt idx="641">
                  <c:v>1.3888888888888888E-2</c:v>
                </c:pt>
                <c:pt idx="642">
                  <c:v>1.3888888888888888E-2</c:v>
                </c:pt>
                <c:pt idx="643">
                  <c:v>1.3888888888888888E-2</c:v>
                </c:pt>
                <c:pt idx="644">
                  <c:v>1.3888888888888888E-2</c:v>
                </c:pt>
                <c:pt idx="645">
                  <c:v>1.3888888888888888E-2</c:v>
                </c:pt>
                <c:pt idx="646">
                  <c:v>1.3888888888888888E-2</c:v>
                </c:pt>
                <c:pt idx="647">
                  <c:v>1.3888888888888888E-2</c:v>
                </c:pt>
                <c:pt idx="648">
                  <c:v>1.3888888888888888E-2</c:v>
                </c:pt>
                <c:pt idx="649">
                  <c:v>1.3888888888888888E-2</c:v>
                </c:pt>
                <c:pt idx="650">
                  <c:v>1.3888888888888888E-2</c:v>
                </c:pt>
                <c:pt idx="651">
                  <c:v>1.3888888888888888E-2</c:v>
                </c:pt>
                <c:pt idx="652">
                  <c:v>1.3888888888888888E-2</c:v>
                </c:pt>
                <c:pt idx="653">
                  <c:v>1.3888888888888888E-2</c:v>
                </c:pt>
                <c:pt idx="654">
                  <c:v>1.3888888888888888E-2</c:v>
                </c:pt>
                <c:pt idx="655">
                  <c:v>1.3888888888888888E-2</c:v>
                </c:pt>
                <c:pt idx="656">
                  <c:v>1.3888888888888888E-2</c:v>
                </c:pt>
                <c:pt idx="657">
                  <c:v>1.3888888888888888E-2</c:v>
                </c:pt>
                <c:pt idx="658">
                  <c:v>1.3888888888888888E-2</c:v>
                </c:pt>
                <c:pt idx="659">
                  <c:v>1.3888888888888888E-2</c:v>
                </c:pt>
                <c:pt idx="660">
                  <c:v>1.3888888888888888E-2</c:v>
                </c:pt>
                <c:pt idx="661">
                  <c:v>1.3888888888888888E-2</c:v>
                </c:pt>
                <c:pt idx="662">
                  <c:v>1.3888888888888888E-2</c:v>
                </c:pt>
                <c:pt idx="663">
                  <c:v>1.3888888888888888E-2</c:v>
                </c:pt>
                <c:pt idx="664">
                  <c:v>1.3888888888888888E-2</c:v>
                </c:pt>
                <c:pt idx="665">
                  <c:v>1.3888888888888888E-2</c:v>
                </c:pt>
                <c:pt idx="666">
                  <c:v>1.3888888888888888E-2</c:v>
                </c:pt>
                <c:pt idx="667">
                  <c:v>1.3888888888888888E-2</c:v>
                </c:pt>
                <c:pt idx="668">
                  <c:v>1.3888888888888888E-2</c:v>
                </c:pt>
                <c:pt idx="669">
                  <c:v>1.3888888888888888E-2</c:v>
                </c:pt>
                <c:pt idx="670">
                  <c:v>1.3888888888888888E-2</c:v>
                </c:pt>
                <c:pt idx="671">
                  <c:v>1.3888888888888888E-2</c:v>
                </c:pt>
                <c:pt idx="672">
                  <c:v>1.3888888888888888E-2</c:v>
                </c:pt>
                <c:pt idx="673">
                  <c:v>1.3888888888888888E-2</c:v>
                </c:pt>
                <c:pt idx="674">
                  <c:v>1.3888888888888888E-2</c:v>
                </c:pt>
                <c:pt idx="675">
                  <c:v>1.3888888888888888E-2</c:v>
                </c:pt>
                <c:pt idx="676">
                  <c:v>1.3888888888888888E-2</c:v>
                </c:pt>
                <c:pt idx="677">
                  <c:v>1.3888888888888888E-2</c:v>
                </c:pt>
                <c:pt idx="678">
                  <c:v>1.3888888888888888E-2</c:v>
                </c:pt>
                <c:pt idx="679">
                  <c:v>1.3888888888888888E-2</c:v>
                </c:pt>
                <c:pt idx="680">
                  <c:v>1.3888888888888888E-2</c:v>
                </c:pt>
                <c:pt idx="681">
                  <c:v>1.3888888888888888E-2</c:v>
                </c:pt>
                <c:pt idx="682">
                  <c:v>1.3888888888888888E-2</c:v>
                </c:pt>
                <c:pt idx="683">
                  <c:v>1.3888888888888888E-2</c:v>
                </c:pt>
                <c:pt idx="684">
                  <c:v>1.3888888888888888E-2</c:v>
                </c:pt>
                <c:pt idx="685">
                  <c:v>1.3888888888888888E-2</c:v>
                </c:pt>
                <c:pt idx="686">
                  <c:v>1.3888888888888888E-2</c:v>
                </c:pt>
                <c:pt idx="687">
                  <c:v>1.3888888888888888E-2</c:v>
                </c:pt>
                <c:pt idx="688">
                  <c:v>1.3888888888888888E-2</c:v>
                </c:pt>
                <c:pt idx="689">
                  <c:v>1.3888888888888888E-2</c:v>
                </c:pt>
                <c:pt idx="690">
                  <c:v>1.3888888888888888E-2</c:v>
                </c:pt>
                <c:pt idx="691">
                  <c:v>1.3888888888888888E-2</c:v>
                </c:pt>
                <c:pt idx="692">
                  <c:v>1.3888888888888888E-2</c:v>
                </c:pt>
                <c:pt idx="693">
                  <c:v>1.3888888888888888E-2</c:v>
                </c:pt>
                <c:pt idx="694">
                  <c:v>1.3888888888888888E-2</c:v>
                </c:pt>
                <c:pt idx="695">
                  <c:v>1.3888888888888888E-2</c:v>
                </c:pt>
                <c:pt idx="696">
                  <c:v>1.3888888888888888E-2</c:v>
                </c:pt>
                <c:pt idx="697">
                  <c:v>1.3888888888888888E-2</c:v>
                </c:pt>
                <c:pt idx="698">
                  <c:v>1.3888888888888888E-2</c:v>
                </c:pt>
                <c:pt idx="699">
                  <c:v>1.3888888888888888E-2</c:v>
                </c:pt>
                <c:pt idx="700">
                  <c:v>1.3888888888888888E-2</c:v>
                </c:pt>
                <c:pt idx="701">
                  <c:v>1.3888888888888888E-2</c:v>
                </c:pt>
                <c:pt idx="702">
                  <c:v>1.3888888888888888E-2</c:v>
                </c:pt>
                <c:pt idx="703">
                  <c:v>1.3888888888888888E-2</c:v>
                </c:pt>
                <c:pt idx="704">
                  <c:v>1.3888888888888888E-2</c:v>
                </c:pt>
                <c:pt idx="705">
                  <c:v>1.3888888888888888E-2</c:v>
                </c:pt>
                <c:pt idx="706">
                  <c:v>1.3888888888888888E-2</c:v>
                </c:pt>
                <c:pt idx="707">
                  <c:v>1.3888888888888888E-2</c:v>
                </c:pt>
                <c:pt idx="708">
                  <c:v>1.3888888888888888E-2</c:v>
                </c:pt>
                <c:pt idx="709">
                  <c:v>1.3888888888888888E-2</c:v>
                </c:pt>
                <c:pt idx="710">
                  <c:v>1.3888888888888888E-2</c:v>
                </c:pt>
                <c:pt idx="711">
                  <c:v>1.3888888888888888E-2</c:v>
                </c:pt>
                <c:pt idx="712">
                  <c:v>1.3888888888888888E-2</c:v>
                </c:pt>
                <c:pt idx="713">
                  <c:v>1.3888888888888888E-2</c:v>
                </c:pt>
                <c:pt idx="714">
                  <c:v>1.3888888888888888E-2</c:v>
                </c:pt>
                <c:pt idx="715">
                  <c:v>1.3888888888888888E-2</c:v>
                </c:pt>
                <c:pt idx="716">
                  <c:v>1.3888888888888888E-2</c:v>
                </c:pt>
                <c:pt idx="717">
                  <c:v>1.3888888888888888E-2</c:v>
                </c:pt>
                <c:pt idx="718">
                  <c:v>1.3888888888888888E-2</c:v>
                </c:pt>
                <c:pt idx="719">
                  <c:v>1.3888888888888888E-2</c:v>
                </c:pt>
                <c:pt idx="720">
                  <c:v>1.3888888888888888E-2</c:v>
                </c:pt>
                <c:pt idx="721">
                  <c:v>1.3888888888888888E-2</c:v>
                </c:pt>
                <c:pt idx="722">
                  <c:v>1.3888888888888888E-2</c:v>
                </c:pt>
                <c:pt idx="723">
                  <c:v>1.3888888888888888E-2</c:v>
                </c:pt>
                <c:pt idx="724">
                  <c:v>1.3888888888888888E-2</c:v>
                </c:pt>
                <c:pt idx="725">
                  <c:v>1.3888888888888888E-2</c:v>
                </c:pt>
                <c:pt idx="726">
                  <c:v>1.3888888888888888E-2</c:v>
                </c:pt>
                <c:pt idx="727">
                  <c:v>1.3888888888888888E-2</c:v>
                </c:pt>
                <c:pt idx="728">
                  <c:v>1.3888888888888888E-2</c:v>
                </c:pt>
                <c:pt idx="729">
                  <c:v>1.3888888888888888E-2</c:v>
                </c:pt>
                <c:pt idx="730">
                  <c:v>1.3888888888888888E-2</c:v>
                </c:pt>
                <c:pt idx="731">
                  <c:v>1.3888888888888888E-2</c:v>
                </c:pt>
                <c:pt idx="732">
                  <c:v>1.3888888888888888E-2</c:v>
                </c:pt>
                <c:pt idx="733">
                  <c:v>1.3888888888888888E-2</c:v>
                </c:pt>
                <c:pt idx="734">
                  <c:v>1.3888888888888888E-2</c:v>
                </c:pt>
                <c:pt idx="735">
                  <c:v>1.3888888888888888E-2</c:v>
                </c:pt>
                <c:pt idx="736">
                  <c:v>1.3888888888888888E-2</c:v>
                </c:pt>
                <c:pt idx="737">
                  <c:v>1.3888888888888888E-2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'LR Results_2B_Composite'!$P$6:$P$1006</c:f>
              <c:numCache>
                <c:formatCode>0.000</c:formatCode>
                <c:ptCount val="10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0.92</c:v>
                </c:pt>
                <c:pt idx="177">
                  <c:v>0.92</c:v>
                </c:pt>
                <c:pt idx="178">
                  <c:v>0.92</c:v>
                </c:pt>
                <c:pt idx="179">
                  <c:v>0.92</c:v>
                </c:pt>
                <c:pt idx="180">
                  <c:v>0.92</c:v>
                </c:pt>
                <c:pt idx="181">
                  <c:v>0.92</c:v>
                </c:pt>
                <c:pt idx="182">
                  <c:v>0.92</c:v>
                </c:pt>
                <c:pt idx="183">
                  <c:v>0.92</c:v>
                </c:pt>
                <c:pt idx="184">
                  <c:v>0.92</c:v>
                </c:pt>
                <c:pt idx="185">
                  <c:v>0.92</c:v>
                </c:pt>
                <c:pt idx="186">
                  <c:v>0.92</c:v>
                </c:pt>
                <c:pt idx="187">
                  <c:v>0.92</c:v>
                </c:pt>
                <c:pt idx="188">
                  <c:v>0.92</c:v>
                </c:pt>
                <c:pt idx="189">
                  <c:v>0.92</c:v>
                </c:pt>
                <c:pt idx="190">
                  <c:v>0.92</c:v>
                </c:pt>
                <c:pt idx="191">
                  <c:v>0.92</c:v>
                </c:pt>
                <c:pt idx="192">
                  <c:v>0.92</c:v>
                </c:pt>
                <c:pt idx="193">
                  <c:v>0.92</c:v>
                </c:pt>
                <c:pt idx="194">
                  <c:v>0.92</c:v>
                </c:pt>
                <c:pt idx="195">
                  <c:v>0.92</c:v>
                </c:pt>
                <c:pt idx="196">
                  <c:v>0.92</c:v>
                </c:pt>
                <c:pt idx="197">
                  <c:v>0.92</c:v>
                </c:pt>
                <c:pt idx="198">
                  <c:v>0.92</c:v>
                </c:pt>
                <c:pt idx="199">
                  <c:v>0.92</c:v>
                </c:pt>
                <c:pt idx="200">
                  <c:v>0.92</c:v>
                </c:pt>
                <c:pt idx="201">
                  <c:v>0.92</c:v>
                </c:pt>
                <c:pt idx="202">
                  <c:v>0.92</c:v>
                </c:pt>
                <c:pt idx="203">
                  <c:v>0.88</c:v>
                </c:pt>
                <c:pt idx="204">
                  <c:v>0.88</c:v>
                </c:pt>
                <c:pt idx="205">
                  <c:v>0.88</c:v>
                </c:pt>
                <c:pt idx="206">
                  <c:v>0.88</c:v>
                </c:pt>
                <c:pt idx="207">
                  <c:v>0.88</c:v>
                </c:pt>
                <c:pt idx="208">
                  <c:v>0.88</c:v>
                </c:pt>
                <c:pt idx="209">
                  <c:v>0.88</c:v>
                </c:pt>
                <c:pt idx="210">
                  <c:v>0.88</c:v>
                </c:pt>
                <c:pt idx="211">
                  <c:v>0.88</c:v>
                </c:pt>
                <c:pt idx="212">
                  <c:v>0.88</c:v>
                </c:pt>
                <c:pt idx="213">
                  <c:v>0.88</c:v>
                </c:pt>
                <c:pt idx="214">
                  <c:v>0.88</c:v>
                </c:pt>
                <c:pt idx="215">
                  <c:v>0.88</c:v>
                </c:pt>
                <c:pt idx="216">
                  <c:v>0.88</c:v>
                </c:pt>
                <c:pt idx="217">
                  <c:v>0.88</c:v>
                </c:pt>
                <c:pt idx="218">
                  <c:v>0.88</c:v>
                </c:pt>
                <c:pt idx="219">
                  <c:v>0.88</c:v>
                </c:pt>
                <c:pt idx="220">
                  <c:v>0.88</c:v>
                </c:pt>
                <c:pt idx="221">
                  <c:v>0.88</c:v>
                </c:pt>
                <c:pt idx="222">
                  <c:v>0.88</c:v>
                </c:pt>
                <c:pt idx="223">
                  <c:v>0.88</c:v>
                </c:pt>
                <c:pt idx="224">
                  <c:v>0.88</c:v>
                </c:pt>
                <c:pt idx="225">
                  <c:v>0.88</c:v>
                </c:pt>
                <c:pt idx="226">
                  <c:v>0.88</c:v>
                </c:pt>
                <c:pt idx="227">
                  <c:v>0.88</c:v>
                </c:pt>
                <c:pt idx="228">
                  <c:v>0.88</c:v>
                </c:pt>
                <c:pt idx="229">
                  <c:v>0.84</c:v>
                </c:pt>
                <c:pt idx="230">
                  <c:v>0.84</c:v>
                </c:pt>
                <c:pt idx="231">
                  <c:v>0.84</c:v>
                </c:pt>
                <c:pt idx="232">
                  <c:v>0.84</c:v>
                </c:pt>
                <c:pt idx="233">
                  <c:v>0.84</c:v>
                </c:pt>
                <c:pt idx="234">
                  <c:v>0.84</c:v>
                </c:pt>
                <c:pt idx="235">
                  <c:v>0.84</c:v>
                </c:pt>
                <c:pt idx="236">
                  <c:v>0.84</c:v>
                </c:pt>
                <c:pt idx="237">
                  <c:v>0.84</c:v>
                </c:pt>
                <c:pt idx="238">
                  <c:v>0.84</c:v>
                </c:pt>
                <c:pt idx="239">
                  <c:v>0.84</c:v>
                </c:pt>
                <c:pt idx="240">
                  <c:v>0.84</c:v>
                </c:pt>
                <c:pt idx="241">
                  <c:v>0.84</c:v>
                </c:pt>
                <c:pt idx="242">
                  <c:v>0.84</c:v>
                </c:pt>
                <c:pt idx="243">
                  <c:v>0.84</c:v>
                </c:pt>
                <c:pt idx="244">
                  <c:v>0.84</c:v>
                </c:pt>
                <c:pt idx="245">
                  <c:v>0.84</c:v>
                </c:pt>
                <c:pt idx="246">
                  <c:v>0.84</c:v>
                </c:pt>
                <c:pt idx="247">
                  <c:v>0.84</c:v>
                </c:pt>
                <c:pt idx="248">
                  <c:v>0.84</c:v>
                </c:pt>
                <c:pt idx="249">
                  <c:v>0.84</c:v>
                </c:pt>
                <c:pt idx="250">
                  <c:v>0.84</c:v>
                </c:pt>
                <c:pt idx="251">
                  <c:v>0.84</c:v>
                </c:pt>
                <c:pt idx="252">
                  <c:v>0.84</c:v>
                </c:pt>
                <c:pt idx="253">
                  <c:v>0.84</c:v>
                </c:pt>
                <c:pt idx="254">
                  <c:v>0.84</c:v>
                </c:pt>
                <c:pt idx="255">
                  <c:v>0.84</c:v>
                </c:pt>
                <c:pt idx="256">
                  <c:v>0.84</c:v>
                </c:pt>
                <c:pt idx="257">
                  <c:v>0.84</c:v>
                </c:pt>
                <c:pt idx="258">
                  <c:v>0.84</c:v>
                </c:pt>
                <c:pt idx="259">
                  <c:v>0.8</c:v>
                </c:pt>
                <c:pt idx="260">
                  <c:v>0.8</c:v>
                </c:pt>
                <c:pt idx="261">
                  <c:v>0.8</c:v>
                </c:pt>
                <c:pt idx="262">
                  <c:v>0.8</c:v>
                </c:pt>
                <c:pt idx="263">
                  <c:v>0.8</c:v>
                </c:pt>
                <c:pt idx="264">
                  <c:v>0.8</c:v>
                </c:pt>
                <c:pt idx="265">
                  <c:v>0.8</c:v>
                </c:pt>
                <c:pt idx="266">
                  <c:v>0.8</c:v>
                </c:pt>
                <c:pt idx="267">
                  <c:v>0.8</c:v>
                </c:pt>
                <c:pt idx="268">
                  <c:v>0.8</c:v>
                </c:pt>
                <c:pt idx="269">
                  <c:v>0.8</c:v>
                </c:pt>
                <c:pt idx="270">
                  <c:v>0.8</c:v>
                </c:pt>
                <c:pt idx="271">
                  <c:v>0.8</c:v>
                </c:pt>
                <c:pt idx="272">
                  <c:v>0.8</c:v>
                </c:pt>
                <c:pt idx="273">
                  <c:v>0.8</c:v>
                </c:pt>
                <c:pt idx="274">
                  <c:v>0.8</c:v>
                </c:pt>
                <c:pt idx="275">
                  <c:v>0.8</c:v>
                </c:pt>
                <c:pt idx="276">
                  <c:v>0.8</c:v>
                </c:pt>
                <c:pt idx="277">
                  <c:v>0.8</c:v>
                </c:pt>
                <c:pt idx="278">
                  <c:v>0.8</c:v>
                </c:pt>
                <c:pt idx="279">
                  <c:v>0.8</c:v>
                </c:pt>
                <c:pt idx="280">
                  <c:v>0.8</c:v>
                </c:pt>
                <c:pt idx="281">
                  <c:v>0.8</c:v>
                </c:pt>
                <c:pt idx="282">
                  <c:v>0.8</c:v>
                </c:pt>
                <c:pt idx="283">
                  <c:v>0.8</c:v>
                </c:pt>
                <c:pt idx="284">
                  <c:v>0.8</c:v>
                </c:pt>
                <c:pt idx="285">
                  <c:v>0.8</c:v>
                </c:pt>
                <c:pt idx="286">
                  <c:v>0.8</c:v>
                </c:pt>
                <c:pt idx="287">
                  <c:v>0.8</c:v>
                </c:pt>
                <c:pt idx="288">
                  <c:v>0.8</c:v>
                </c:pt>
                <c:pt idx="289">
                  <c:v>0.8</c:v>
                </c:pt>
                <c:pt idx="290">
                  <c:v>0.8</c:v>
                </c:pt>
                <c:pt idx="291">
                  <c:v>0.8</c:v>
                </c:pt>
                <c:pt idx="292">
                  <c:v>0.8</c:v>
                </c:pt>
                <c:pt idx="293">
                  <c:v>0.8</c:v>
                </c:pt>
                <c:pt idx="294">
                  <c:v>0.8</c:v>
                </c:pt>
                <c:pt idx="295">
                  <c:v>0.8</c:v>
                </c:pt>
                <c:pt idx="296">
                  <c:v>0.8</c:v>
                </c:pt>
                <c:pt idx="297">
                  <c:v>0.8</c:v>
                </c:pt>
                <c:pt idx="298">
                  <c:v>0.8</c:v>
                </c:pt>
                <c:pt idx="299">
                  <c:v>0.8</c:v>
                </c:pt>
                <c:pt idx="300">
                  <c:v>0.8</c:v>
                </c:pt>
                <c:pt idx="301">
                  <c:v>0.8</c:v>
                </c:pt>
                <c:pt idx="302">
                  <c:v>0.8</c:v>
                </c:pt>
                <c:pt idx="303">
                  <c:v>0.8</c:v>
                </c:pt>
                <c:pt idx="304">
                  <c:v>0.8</c:v>
                </c:pt>
                <c:pt idx="305">
                  <c:v>0.8</c:v>
                </c:pt>
                <c:pt idx="306">
                  <c:v>0.8</c:v>
                </c:pt>
                <c:pt idx="307">
                  <c:v>0.8</c:v>
                </c:pt>
                <c:pt idx="308">
                  <c:v>0.8</c:v>
                </c:pt>
                <c:pt idx="309">
                  <c:v>0.8</c:v>
                </c:pt>
                <c:pt idx="310">
                  <c:v>0.8</c:v>
                </c:pt>
                <c:pt idx="311">
                  <c:v>0.8</c:v>
                </c:pt>
                <c:pt idx="312">
                  <c:v>0.8</c:v>
                </c:pt>
                <c:pt idx="313">
                  <c:v>0.8</c:v>
                </c:pt>
                <c:pt idx="314">
                  <c:v>0.8</c:v>
                </c:pt>
                <c:pt idx="315">
                  <c:v>0.8</c:v>
                </c:pt>
                <c:pt idx="316">
                  <c:v>0.8</c:v>
                </c:pt>
                <c:pt idx="317">
                  <c:v>0.8</c:v>
                </c:pt>
                <c:pt idx="318">
                  <c:v>0.8</c:v>
                </c:pt>
                <c:pt idx="319">
                  <c:v>0.8</c:v>
                </c:pt>
                <c:pt idx="320">
                  <c:v>0.8</c:v>
                </c:pt>
                <c:pt idx="321">
                  <c:v>0.8</c:v>
                </c:pt>
                <c:pt idx="322">
                  <c:v>0.8</c:v>
                </c:pt>
                <c:pt idx="323">
                  <c:v>0.8</c:v>
                </c:pt>
                <c:pt idx="324">
                  <c:v>0.8</c:v>
                </c:pt>
                <c:pt idx="325">
                  <c:v>0.8</c:v>
                </c:pt>
                <c:pt idx="326">
                  <c:v>0.8</c:v>
                </c:pt>
                <c:pt idx="327">
                  <c:v>0.8</c:v>
                </c:pt>
                <c:pt idx="328">
                  <c:v>0.8</c:v>
                </c:pt>
                <c:pt idx="329">
                  <c:v>0.8</c:v>
                </c:pt>
                <c:pt idx="330">
                  <c:v>0.8</c:v>
                </c:pt>
                <c:pt idx="331">
                  <c:v>0.8</c:v>
                </c:pt>
                <c:pt idx="332">
                  <c:v>0.8</c:v>
                </c:pt>
                <c:pt idx="333">
                  <c:v>0.8</c:v>
                </c:pt>
                <c:pt idx="334">
                  <c:v>0.8</c:v>
                </c:pt>
                <c:pt idx="335">
                  <c:v>0.8</c:v>
                </c:pt>
                <c:pt idx="336">
                  <c:v>0.8</c:v>
                </c:pt>
                <c:pt idx="337">
                  <c:v>0.8</c:v>
                </c:pt>
                <c:pt idx="338">
                  <c:v>0.8</c:v>
                </c:pt>
                <c:pt idx="339">
                  <c:v>0.8</c:v>
                </c:pt>
                <c:pt idx="340">
                  <c:v>0.72</c:v>
                </c:pt>
                <c:pt idx="341">
                  <c:v>0.72</c:v>
                </c:pt>
                <c:pt idx="342">
                  <c:v>0.72</c:v>
                </c:pt>
                <c:pt idx="343">
                  <c:v>0.72</c:v>
                </c:pt>
                <c:pt idx="344">
                  <c:v>0.72</c:v>
                </c:pt>
                <c:pt idx="345">
                  <c:v>0.72</c:v>
                </c:pt>
                <c:pt idx="346">
                  <c:v>0.72</c:v>
                </c:pt>
                <c:pt idx="347">
                  <c:v>0.72</c:v>
                </c:pt>
                <c:pt idx="348">
                  <c:v>0.72</c:v>
                </c:pt>
                <c:pt idx="349">
                  <c:v>0.72</c:v>
                </c:pt>
                <c:pt idx="350">
                  <c:v>0.72</c:v>
                </c:pt>
                <c:pt idx="351">
                  <c:v>0.72</c:v>
                </c:pt>
                <c:pt idx="352">
                  <c:v>0.72</c:v>
                </c:pt>
                <c:pt idx="353">
                  <c:v>0.72</c:v>
                </c:pt>
                <c:pt idx="354">
                  <c:v>0.72</c:v>
                </c:pt>
                <c:pt idx="355">
                  <c:v>0.72</c:v>
                </c:pt>
                <c:pt idx="356">
                  <c:v>0.72</c:v>
                </c:pt>
                <c:pt idx="357">
                  <c:v>0.72</c:v>
                </c:pt>
                <c:pt idx="358">
                  <c:v>0.72</c:v>
                </c:pt>
                <c:pt idx="359">
                  <c:v>0.72</c:v>
                </c:pt>
                <c:pt idx="360">
                  <c:v>0.72</c:v>
                </c:pt>
                <c:pt idx="361">
                  <c:v>0.72</c:v>
                </c:pt>
                <c:pt idx="362">
                  <c:v>0.72</c:v>
                </c:pt>
                <c:pt idx="363">
                  <c:v>0.72</c:v>
                </c:pt>
                <c:pt idx="364">
                  <c:v>0.72</c:v>
                </c:pt>
                <c:pt idx="365">
                  <c:v>0.72</c:v>
                </c:pt>
                <c:pt idx="366">
                  <c:v>0.72</c:v>
                </c:pt>
                <c:pt idx="367">
                  <c:v>0.72</c:v>
                </c:pt>
                <c:pt idx="368">
                  <c:v>0.72</c:v>
                </c:pt>
                <c:pt idx="369">
                  <c:v>0.72</c:v>
                </c:pt>
                <c:pt idx="370">
                  <c:v>0.68</c:v>
                </c:pt>
                <c:pt idx="371">
                  <c:v>0.68</c:v>
                </c:pt>
                <c:pt idx="372">
                  <c:v>0.68</c:v>
                </c:pt>
                <c:pt idx="373">
                  <c:v>0.68</c:v>
                </c:pt>
                <c:pt idx="374">
                  <c:v>0.68</c:v>
                </c:pt>
                <c:pt idx="375">
                  <c:v>0.68</c:v>
                </c:pt>
                <c:pt idx="376">
                  <c:v>0.68</c:v>
                </c:pt>
                <c:pt idx="377">
                  <c:v>0.68</c:v>
                </c:pt>
                <c:pt idx="378">
                  <c:v>0.68</c:v>
                </c:pt>
                <c:pt idx="379">
                  <c:v>0.68</c:v>
                </c:pt>
                <c:pt idx="380">
                  <c:v>0.56000000000000005</c:v>
                </c:pt>
                <c:pt idx="381">
                  <c:v>0.56000000000000005</c:v>
                </c:pt>
                <c:pt idx="382">
                  <c:v>0.56000000000000005</c:v>
                </c:pt>
                <c:pt idx="383">
                  <c:v>0.56000000000000005</c:v>
                </c:pt>
                <c:pt idx="384">
                  <c:v>0.56000000000000005</c:v>
                </c:pt>
                <c:pt idx="385">
                  <c:v>0.56000000000000005</c:v>
                </c:pt>
                <c:pt idx="386">
                  <c:v>0.56000000000000005</c:v>
                </c:pt>
                <c:pt idx="387">
                  <c:v>0.56000000000000005</c:v>
                </c:pt>
                <c:pt idx="388">
                  <c:v>0.56000000000000005</c:v>
                </c:pt>
                <c:pt idx="389">
                  <c:v>0.56000000000000005</c:v>
                </c:pt>
                <c:pt idx="390">
                  <c:v>0.56000000000000005</c:v>
                </c:pt>
                <c:pt idx="391">
                  <c:v>0.52</c:v>
                </c:pt>
                <c:pt idx="392">
                  <c:v>0.52</c:v>
                </c:pt>
                <c:pt idx="393">
                  <c:v>0.52</c:v>
                </c:pt>
                <c:pt idx="394">
                  <c:v>0.52</c:v>
                </c:pt>
                <c:pt idx="395">
                  <c:v>0.52</c:v>
                </c:pt>
                <c:pt idx="396">
                  <c:v>0.52</c:v>
                </c:pt>
                <c:pt idx="397">
                  <c:v>0.52</c:v>
                </c:pt>
                <c:pt idx="398">
                  <c:v>0.48</c:v>
                </c:pt>
                <c:pt idx="399">
                  <c:v>0.48</c:v>
                </c:pt>
                <c:pt idx="400">
                  <c:v>0.48</c:v>
                </c:pt>
                <c:pt idx="401">
                  <c:v>0.48</c:v>
                </c:pt>
                <c:pt idx="402">
                  <c:v>0.48</c:v>
                </c:pt>
                <c:pt idx="403">
                  <c:v>0.48</c:v>
                </c:pt>
                <c:pt idx="404">
                  <c:v>0.48</c:v>
                </c:pt>
                <c:pt idx="405">
                  <c:v>0.48</c:v>
                </c:pt>
                <c:pt idx="406">
                  <c:v>0.48</c:v>
                </c:pt>
                <c:pt idx="407">
                  <c:v>0.48</c:v>
                </c:pt>
                <c:pt idx="408">
                  <c:v>0.48</c:v>
                </c:pt>
                <c:pt idx="409">
                  <c:v>0.48</c:v>
                </c:pt>
                <c:pt idx="410">
                  <c:v>0.48</c:v>
                </c:pt>
                <c:pt idx="411">
                  <c:v>0.48</c:v>
                </c:pt>
                <c:pt idx="412">
                  <c:v>0.48</c:v>
                </c:pt>
                <c:pt idx="413">
                  <c:v>0.48</c:v>
                </c:pt>
                <c:pt idx="414">
                  <c:v>0.48</c:v>
                </c:pt>
                <c:pt idx="415">
                  <c:v>0.48</c:v>
                </c:pt>
                <c:pt idx="416">
                  <c:v>0.48</c:v>
                </c:pt>
                <c:pt idx="417">
                  <c:v>0.48</c:v>
                </c:pt>
                <c:pt idx="418">
                  <c:v>0.48</c:v>
                </c:pt>
                <c:pt idx="419">
                  <c:v>0.48</c:v>
                </c:pt>
                <c:pt idx="420">
                  <c:v>0.48</c:v>
                </c:pt>
                <c:pt idx="421">
                  <c:v>0.48</c:v>
                </c:pt>
                <c:pt idx="422">
                  <c:v>0.48</c:v>
                </c:pt>
                <c:pt idx="423">
                  <c:v>0.48</c:v>
                </c:pt>
                <c:pt idx="424">
                  <c:v>0.48</c:v>
                </c:pt>
                <c:pt idx="425">
                  <c:v>0.48</c:v>
                </c:pt>
                <c:pt idx="426">
                  <c:v>0.48</c:v>
                </c:pt>
                <c:pt idx="427">
                  <c:v>0.48</c:v>
                </c:pt>
                <c:pt idx="428">
                  <c:v>0.48</c:v>
                </c:pt>
                <c:pt idx="429">
                  <c:v>0.48</c:v>
                </c:pt>
                <c:pt idx="430">
                  <c:v>0.48</c:v>
                </c:pt>
                <c:pt idx="431">
                  <c:v>0.48</c:v>
                </c:pt>
                <c:pt idx="432">
                  <c:v>0.48</c:v>
                </c:pt>
                <c:pt idx="433">
                  <c:v>0.48</c:v>
                </c:pt>
                <c:pt idx="434">
                  <c:v>0.48</c:v>
                </c:pt>
                <c:pt idx="435">
                  <c:v>0.48</c:v>
                </c:pt>
                <c:pt idx="436">
                  <c:v>0.48</c:v>
                </c:pt>
                <c:pt idx="437">
                  <c:v>0.48</c:v>
                </c:pt>
                <c:pt idx="438">
                  <c:v>0.48</c:v>
                </c:pt>
                <c:pt idx="439">
                  <c:v>0.48</c:v>
                </c:pt>
                <c:pt idx="440">
                  <c:v>0.48</c:v>
                </c:pt>
                <c:pt idx="441">
                  <c:v>0.48</c:v>
                </c:pt>
                <c:pt idx="442">
                  <c:v>0.48</c:v>
                </c:pt>
                <c:pt idx="443">
                  <c:v>0.48</c:v>
                </c:pt>
                <c:pt idx="444">
                  <c:v>0.48</c:v>
                </c:pt>
                <c:pt idx="445">
                  <c:v>0.48</c:v>
                </c:pt>
                <c:pt idx="446">
                  <c:v>0.48</c:v>
                </c:pt>
                <c:pt idx="447">
                  <c:v>0.48</c:v>
                </c:pt>
                <c:pt idx="448">
                  <c:v>0.48</c:v>
                </c:pt>
                <c:pt idx="449">
                  <c:v>0.48</c:v>
                </c:pt>
                <c:pt idx="450">
                  <c:v>0.48</c:v>
                </c:pt>
                <c:pt idx="451">
                  <c:v>0.48</c:v>
                </c:pt>
                <c:pt idx="452">
                  <c:v>0.48</c:v>
                </c:pt>
                <c:pt idx="453">
                  <c:v>0.48</c:v>
                </c:pt>
                <c:pt idx="454">
                  <c:v>0.48</c:v>
                </c:pt>
                <c:pt idx="455">
                  <c:v>0.48</c:v>
                </c:pt>
                <c:pt idx="456">
                  <c:v>0.48</c:v>
                </c:pt>
                <c:pt idx="457">
                  <c:v>0.48</c:v>
                </c:pt>
                <c:pt idx="458">
                  <c:v>0.48</c:v>
                </c:pt>
                <c:pt idx="459">
                  <c:v>0.48</c:v>
                </c:pt>
                <c:pt idx="460">
                  <c:v>0.48</c:v>
                </c:pt>
                <c:pt idx="461">
                  <c:v>0.48</c:v>
                </c:pt>
                <c:pt idx="462">
                  <c:v>0.48</c:v>
                </c:pt>
                <c:pt idx="463">
                  <c:v>0.48</c:v>
                </c:pt>
                <c:pt idx="464">
                  <c:v>0.44</c:v>
                </c:pt>
                <c:pt idx="465">
                  <c:v>0.44</c:v>
                </c:pt>
                <c:pt idx="466">
                  <c:v>0.44</c:v>
                </c:pt>
                <c:pt idx="467">
                  <c:v>0.44</c:v>
                </c:pt>
                <c:pt idx="468">
                  <c:v>0.44</c:v>
                </c:pt>
                <c:pt idx="469">
                  <c:v>0.44</c:v>
                </c:pt>
                <c:pt idx="470">
                  <c:v>0.44</c:v>
                </c:pt>
                <c:pt idx="471">
                  <c:v>0.44</c:v>
                </c:pt>
                <c:pt idx="472">
                  <c:v>0.44</c:v>
                </c:pt>
                <c:pt idx="473">
                  <c:v>0.44</c:v>
                </c:pt>
                <c:pt idx="474">
                  <c:v>0.44</c:v>
                </c:pt>
                <c:pt idx="475">
                  <c:v>0.44</c:v>
                </c:pt>
                <c:pt idx="476">
                  <c:v>0.44</c:v>
                </c:pt>
                <c:pt idx="477">
                  <c:v>0.44</c:v>
                </c:pt>
                <c:pt idx="478">
                  <c:v>0.44</c:v>
                </c:pt>
                <c:pt idx="479">
                  <c:v>0.44</c:v>
                </c:pt>
                <c:pt idx="480">
                  <c:v>0.44</c:v>
                </c:pt>
                <c:pt idx="481">
                  <c:v>0.44</c:v>
                </c:pt>
                <c:pt idx="482">
                  <c:v>0.44</c:v>
                </c:pt>
                <c:pt idx="483">
                  <c:v>0.44</c:v>
                </c:pt>
                <c:pt idx="484">
                  <c:v>0.44</c:v>
                </c:pt>
                <c:pt idx="485">
                  <c:v>0.44</c:v>
                </c:pt>
                <c:pt idx="486">
                  <c:v>0.44</c:v>
                </c:pt>
                <c:pt idx="487">
                  <c:v>0.44</c:v>
                </c:pt>
                <c:pt idx="488">
                  <c:v>0.44</c:v>
                </c:pt>
                <c:pt idx="489">
                  <c:v>0.44</c:v>
                </c:pt>
                <c:pt idx="490">
                  <c:v>0.44</c:v>
                </c:pt>
                <c:pt idx="491">
                  <c:v>0.44</c:v>
                </c:pt>
                <c:pt idx="492">
                  <c:v>0.44</c:v>
                </c:pt>
                <c:pt idx="493">
                  <c:v>0.44</c:v>
                </c:pt>
                <c:pt idx="494">
                  <c:v>0.44</c:v>
                </c:pt>
                <c:pt idx="495">
                  <c:v>0.44</c:v>
                </c:pt>
                <c:pt idx="496">
                  <c:v>0.44</c:v>
                </c:pt>
                <c:pt idx="497">
                  <c:v>0.44</c:v>
                </c:pt>
                <c:pt idx="498">
                  <c:v>0.44</c:v>
                </c:pt>
                <c:pt idx="499">
                  <c:v>0.44</c:v>
                </c:pt>
                <c:pt idx="500">
                  <c:v>0.44</c:v>
                </c:pt>
                <c:pt idx="501">
                  <c:v>0.4</c:v>
                </c:pt>
                <c:pt idx="502">
                  <c:v>0.4</c:v>
                </c:pt>
                <c:pt idx="503">
                  <c:v>0.4</c:v>
                </c:pt>
                <c:pt idx="504">
                  <c:v>0.4</c:v>
                </c:pt>
                <c:pt idx="505">
                  <c:v>0.4</c:v>
                </c:pt>
                <c:pt idx="506">
                  <c:v>0.4</c:v>
                </c:pt>
                <c:pt idx="507">
                  <c:v>0.4</c:v>
                </c:pt>
                <c:pt idx="508">
                  <c:v>0.4</c:v>
                </c:pt>
                <c:pt idx="509">
                  <c:v>0.4</c:v>
                </c:pt>
                <c:pt idx="510">
                  <c:v>0.36</c:v>
                </c:pt>
                <c:pt idx="511">
                  <c:v>0.36</c:v>
                </c:pt>
                <c:pt idx="512">
                  <c:v>0.36</c:v>
                </c:pt>
                <c:pt idx="513">
                  <c:v>0.36</c:v>
                </c:pt>
                <c:pt idx="514">
                  <c:v>0.36</c:v>
                </c:pt>
                <c:pt idx="515">
                  <c:v>0.36</c:v>
                </c:pt>
                <c:pt idx="516">
                  <c:v>0.36</c:v>
                </c:pt>
                <c:pt idx="517">
                  <c:v>0.36</c:v>
                </c:pt>
                <c:pt idx="518">
                  <c:v>0.36</c:v>
                </c:pt>
                <c:pt idx="519">
                  <c:v>0.36</c:v>
                </c:pt>
                <c:pt idx="520">
                  <c:v>0.36</c:v>
                </c:pt>
                <c:pt idx="521">
                  <c:v>0.36</c:v>
                </c:pt>
                <c:pt idx="522">
                  <c:v>0.36</c:v>
                </c:pt>
                <c:pt idx="523">
                  <c:v>0.36</c:v>
                </c:pt>
                <c:pt idx="524">
                  <c:v>0.36</c:v>
                </c:pt>
                <c:pt idx="525">
                  <c:v>0.36</c:v>
                </c:pt>
                <c:pt idx="526">
                  <c:v>0.36</c:v>
                </c:pt>
                <c:pt idx="527">
                  <c:v>0.36</c:v>
                </c:pt>
                <c:pt idx="528">
                  <c:v>0.36</c:v>
                </c:pt>
                <c:pt idx="529">
                  <c:v>0.36</c:v>
                </c:pt>
                <c:pt idx="530">
                  <c:v>0.36</c:v>
                </c:pt>
                <c:pt idx="531">
                  <c:v>0.36</c:v>
                </c:pt>
                <c:pt idx="532">
                  <c:v>0.36</c:v>
                </c:pt>
                <c:pt idx="533">
                  <c:v>0.36</c:v>
                </c:pt>
                <c:pt idx="534">
                  <c:v>0.36</c:v>
                </c:pt>
                <c:pt idx="535">
                  <c:v>0.32</c:v>
                </c:pt>
                <c:pt idx="536">
                  <c:v>0.32</c:v>
                </c:pt>
                <c:pt idx="537">
                  <c:v>0.32</c:v>
                </c:pt>
                <c:pt idx="538">
                  <c:v>0.32</c:v>
                </c:pt>
                <c:pt idx="539">
                  <c:v>0.32</c:v>
                </c:pt>
                <c:pt idx="540">
                  <c:v>0.32</c:v>
                </c:pt>
                <c:pt idx="541">
                  <c:v>0.32</c:v>
                </c:pt>
                <c:pt idx="542">
                  <c:v>0.32</c:v>
                </c:pt>
                <c:pt idx="543">
                  <c:v>0.32</c:v>
                </c:pt>
                <c:pt idx="544">
                  <c:v>0.32</c:v>
                </c:pt>
                <c:pt idx="545">
                  <c:v>0.32</c:v>
                </c:pt>
                <c:pt idx="546">
                  <c:v>0.32</c:v>
                </c:pt>
                <c:pt idx="547">
                  <c:v>0.32</c:v>
                </c:pt>
                <c:pt idx="548">
                  <c:v>0.32</c:v>
                </c:pt>
                <c:pt idx="549">
                  <c:v>0.32</c:v>
                </c:pt>
                <c:pt idx="550">
                  <c:v>0.32</c:v>
                </c:pt>
                <c:pt idx="551">
                  <c:v>0.32</c:v>
                </c:pt>
                <c:pt idx="552">
                  <c:v>0.32</c:v>
                </c:pt>
                <c:pt idx="553">
                  <c:v>0.32</c:v>
                </c:pt>
                <c:pt idx="554">
                  <c:v>0.32</c:v>
                </c:pt>
                <c:pt idx="555">
                  <c:v>0.32</c:v>
                </c:pt>
                <c:pt idx="556">
                  <c:v>0.32</c:v>
                </c:pt>
                <c:pt idx="557">
                  <c:v>0.32</c:v>
                </c:pt>
                <c:pt idx="558">
                  <c:v>0.32</c:v>
                </c:pt>
                <c:pt idx="559">
                  <c:v>0.32</c:v>
                </c:pt>
                <c:pt idx="560">
                  <c:v>0.32</c:v>
                </c:pt>
                <c:pt idx="561">
                  <c:v>0.32</c:v>
                </c:pt>
                <c:pt idx="562">
                  <c:v>0.32</c:v>
                </c:pt>
                <c:pt idx="563">
                  <c:v>0.32</c:v>
                </c:pt>
                <c:pt idx="564">
                  <c:v>0.32</c:v>
                </c:pt>
                <c:pt idx="565">
                  <c:v>0.32</c:v>
                </c:pt>
                <c:pt idx="566">
                  <c:v>0.32</c:v>
                </c:pt>
                <c:pt idx="567">
                  <c:v>0.32</c:v>
                </c:pt>
                <c:pt idx="568">
                  <c:v>0.32</c:v>
                </c:pt>
                <c:pt idx="569">
                  <c:v>0.32</c:v>
                </c:pt>
                <c:pt idx="570">
                  <c:v>0.32</c:v>
                </c:pt>
                <c:pt idx="571">
                  <c:v>0.32</c:v>
                </c:pt>
                <c:pt idx="572">
                  <c:v>0.32</c:v>
                </c:pt>
                <c:pt idx="573">
                  <c:v>0.32</c:v>
                </c:pt>
                <c:pt idx="574">
                  <c:v>0.32</c:v>
                </c:pt>
                <c:pt idx="575">
                  <c:v>0.32</c:v>
                </c:pt>
                <c:pt idx="576">
                  <c:v>0.32</c:v>
                </c:pt>
                <c:pt idx="577">
                  <c:v>0.32</c:v>
                </c:pt>
                <c:pt idx="578">
                  <c:v>0.32</c:v>
                </c:pt>
                <c:pt idx="579">
                  <c:v>0.32</c:v>
                </c:pt>
                <c:pt idx="580">
                  <c:v>0.32</c:v>
                </c:pt>
                <c:pt idx="581">
                  <c:v>0.32</c:v>
                </c:pt>
                <c:pt idx="582">
                  <c:v>0.32</c:v>
                </c:pt>
                <c:pt idx="583">
                  <c:v>0.32</c:v>
                </c:pt>
                <c:pt idx="584">
                  <c:v>0.32</c:v>
                </c:pt>
                <c:pt idx="585">
                  <c:v>0.32</c:v>
                </c:pt>
                <c:pt idx="586">
                  <c:v>0.32</c:v>
                </c:pt>
                <c:pt idx="587">
                  <c:v>0.32</c:v>
                </c:pt>
                <c:pt idx="588">
                  <c:v>0.32</c:v>
                </c:pt>
                <c:pt idx="589">
                  <c:v>0.32</c:v>
                </c:pt>
                <c:pt idx="590">
                  <c:v>0.32</c:v>
                </c:pt>
                <c:pt idx="591">
                  <c:v>0.32</c:v>
                </c:pt>
                <c:pt idx="592">
                  <c:v>0.32</c:v>
                </c:pt>
                <c:pt idx="593">
                  <c:v>0.32</c:v>
                </c:pt>
                <c:pt idx="594">
                  <c:v>0.32</c:v>
                </c:pt>
                <c:pt idx="595">
                  <c:v>0.32</c:v>
                </c:pt>
                <c:pt idx="596">
                  <c:v>0.32</c:v>
                </c:pt>
                <c:pt idx="597">
                  <c:v>0.32</c:v>
                </c:pt>
                <c:pt idx="598">
                  <c:v>0.32</c:v>
                </c:pt>
                <c:pt idx="599">
                  <c:v>0.32</c:v>
                </c:pt>
                <c:pt idx="600">
                  <c:v>0.32</c:v>
                </c:pt>
                <c:pt idx="601">
                  <c:v>0.32</c:v>
                </c:pt>
                <c:pt idx="602">
                  <c:v>0.32</c:v>
                </c:pt>
                <c:pt idx="603">
                  <c:v>0.32</c:v>
                </c:pt>
                <c:pt idx="604">
                  <c:v>0.32</c:v>
                </c:pt>
                <c:pt idx="605">
                  <c:v>0.32</c:v>
                </c:pt>
                <c:pt idx="606">
                  <c:v>0.32</c:v>
                </c:pt>
                <c:pt idx="607">
                  <c:v>0.32</c:v>
                </c:pt>
                <c:pt idx="608">
                  <c:v>0.32</c:v>
                </c:pt>
                <c:pt idx="609">
                  <c:v>0.32</c:v>
                </c:pt>
                <c:pt idx="610">
                  <c:v>0.32</c:v>
                </c:pt>
                <c:pt idx="611">
                  <c:v>0.32</c:v>
                </c:pt>
                <c:pt idx="612">
                  <c:v>0.32</c:v>
                </c:pt>
                <c:pt idx="613">
                  <c:v>0.32</c:v>
                </c:pt>
                <c:pt idx="614">
                  <c:v>0.32</c:v>
                </c:pt>
                <c:pt idx="615">
                  <c:v>0.32</c:v>
                </c:pt>
                <c:pt idx="616">
                  <c:v>0.32</c:v>
                </c:pt>
                <c:pt idx="617">
                  <c:v>0.32</c:v>
                </c:pt>
                <c:pt idx="618">
                  <c:v>0.32</c:v>
                </c:pt>
                <c:pt idx="619">
                  <c:v>0.32</c:v>
                </c:pt>
                <c:pt idx="620">
                  <c:v>0.32</c:v>
                </c:pt>
                <c:pt idx="621">
                  <c:v>0.32</c:v>
                </c:pt>
                <c:pt idx="622">
                  <c:v>0.32</c:v>
                </c:pt>
                <c:pt idx="623">
                  <c:v>0.32</c:v>
                </c:pt>
                <c:pt idx="624">
                  <c:v>0.32</c:v>
                </c:pt>
                <c:pt idx="625">
                  <c:v>0.32</c:v>
                </c:pt>
                <c:pt idx="626">
                  <c:v>0.32</c:v>
                </c:pt>
                <c:pt idx="627">
                  <c:v>0.32</c:v>
                </c:pt>
                <c:pt idx="628">
                  <c:v>0.32</c:v>
                </c:pt>
                <c:pt idx="629">
                  <c:v>0.32</c:v>
                </c:pt>
                <c:pt idx="630">
                  <c:v>0.32</c:v>
                </c:pt>
                <c:pt idx="631">
                  <c:v>0.32</c:v>
                </c:pt>
                <c:pt idx="632">
                  <c:v>0.32</c:v>
                </c:pt>
                <c:pt idx="633">
                  <c:v>0.32</c:v>
                </c:pt>
                <c:pt idx="634">
                  <c:v>0.32</c:v>
                </c:pt>
                <c:pt idx="635">
                  <c:v>0.32</c:v>
                </c:pt>
                <c:pt idx="636">
                  <c:v>0.32</c:v>
                </c:pt>
                <c:pt idx="637">
                  <c:v>0.32</c:v>
                </c:pt>
                <c:pt idx="638">
                  <c:v>0.32</c:v>
                </c:pt>
                <c:pt idx="639">
                  <c:v>0.32</c:v>
                </c:pt>
                <c:pt idx="640">
                  <c:v>0.32</c:v>
                </c:pt>
                <c:pt idx="641">
                  <c:v>0.32</c:v>
                </c:pt>
                <c:pt idx="642">
                  <c:v>0.32</c:v>
                </c:pt>
                <c:pt idx="643">
                  <c:v>0.32</c:v>
                </c:pt>
                <c:pt idx="644">
                  <c:v>0.32</c:v>
                </c:pt>
                <c:pt idx="645">
                  <c:v>0.32</c:v>
                </c:pt>
                <c:pt idx="646">
                  <c:v>0.32</c:v>
                </c:pt>
                <c:pt idx="647">
                  <c:v>0.32</c:v>
                </c:pt>
                <c:pt idx="648">
                  <c:v>0.32</c:v>
                </c:pt>
                <c:pt idx="649">
                  <c:v>0.32</c:v>
                </c:pt>
                <c:pt idx="650">
                  <c:v>0.32</c:v>
                </c:pt>
                <c:pt idx="651">
                  <c:v>0.32</c:v>
                </c:pt>
                <c:pt idx="652">
                  <c:v>0.32</c:v>
                </c:pt>
                <c:pt idx="653">
                  <c:v>0.32</c:v>
                </c:pt>
                <c:pt idx="654">
                  <c:v>0.32</c:v>
                </c:pt>
                <c:pt idx="655">
                  <c:v>0.32</c:v>
                </c:pt>
                <c:pt idx="656">
                  <c:v>0.32</c:v>
                </c:pt>
                <c:pt idx="657">
                  <c:v>0.32</c:v>
                </c:pt>
                <c:pt idx="658">
                  <c:v>0.32</c:v>
                </c:pt>
                <c:pt idx="659">
                  <c:v>0.32</c:v>
                </c:pt>
                <c:pt idx="660">
                  <c:v>0.32</c:v>
                </c:pt>
                <c:pt idx="661">
                  <c:v>0.32</c:v>
                </c:pt>
                <c:pt idx="662">
                  <c:v>0.32</c:v>
                </c:pt>
                <c:pt idx="663">
                  <c:v>0.32</c:v>
                </c:pt>
                <c:pt idx="664">
                  <c:v>0.32</c:v>
                </c:pt>
                <c:pt idx="665">
                  <c:v>0.32</c:v>
                </c:pt>
                <c:pt idx="666">
                  <c:v>0.32</c:v>
                </c:pt>
                <c:pt idx="667">
                  <c:v>0.32</c:v>
                </c:pt>
                <c:pt idx="668">
                  <c:v>0.32</c:v>
                </c:pt>
                <c:pt idx="669">
                  <c:v>0.32</c:v>
                </c:pt>
                <c:pt idx="670">
                  <c:v>0.32</c:v>
                </c:pt>
                <c:pt idx="671">
                  <c:v>0.32</c:v>
                </c:pt>
                <c:pt idx="672">
                  <c:v>0.32</c:v>
                </c:pt>
                <c:pt idx="673">
                  <c:v>0.32</c:v>
                </c:pt>
                <c:pt idx="674">
                  <c:v>0.32</c:v>
                </c:pt>
                <c:pt idx="675">
                  <c:v>0.32</c:v>
                </c:pt>
                <c:pt idx="676">
                  <c:v>0.32</c:v>
                </c:pt>
                <c:pt idx="677">
                  <c:v>0.32</c:v>
                </c:pt>
                <c:pt idx="678">
                  <c:v>0.32</c:v>
                </c:pt>
                <c:pt idx="679">
                  <c:v>0.32</c:v>
                </c:pt>
                <c:pt idx="680">
                  <c:v>0.32</c:v>
                </c:pt>
                <c:pt idx="681">
                  <c:v>0.32</c:v>
                </c:pt>
                <c:pt idx="682">
                  <c:v>0.32</c:v>
                </c:pt>
                <c:pt idx="683">
                  <c:v>0.32</c:v>
                </c:pt>
                <c:pt idx="684">
                  <c:v>0.32</c:v>
                </c:pt>
                <c:pt idx="685">
                  <c:v>0.32</c:v>
                </c:pt>
                <c:pt idx="686">
                  <c:v>0.32</c:v>
                </c:pt>
                <c:pt idx="687">
                  <c:v>0.32</c:v>
                </c:pt>
                <c:pt idx="688">
                  <c:v>0.32</c:v>
                </c:pt>
                <c:pt idx="689">
                  <c:v>0.32</c:v>
                </c:pt>
                <c:pt idx="690">
                  <c:v>0.32</c:v>
                </c:pt>
                <c:pt idx="691">
                  <c:v>0.32</c:v>
                </c:pt>
                <c:pt idx="692">
                  <c:v>0.32</c:v>
                </c:pt>
                <c:pt idx="693">
                  <c:v>0.32</c:v>
                </c:pt>
                <c:pt idx="694">
                  <c:v>0.32</c:v>
                </c:pt>
                <c:pt idx="695">
                  <c:v>0.32</c:v>
                </c:pt>
                <c:pt idx="696">
                  <c:v>0.32</c:v>
                </c:pt>
                <c:pt idx="697">
                  <c:v>0.32</c:v>
                </c:pt>
                <c:pt idx="698">
                  <c:v>0.32</c:v>
                </c:pt>
                <c:pt idx="699">
                  <c:v>0.32</c:v>
                </c:pt>
                <c:pt idx="700">
                  <c:v>0.32</c:v>
                </c:pt>
                <c:pt idx="701">
                  <c:v>0.32</c:v>
                </c:pt>
                <c:pt idx="702">
                  <c:v>0.32</c:v>
                </c:pt>
                <c:pt idx="703">
                  <c:v>0.32</c:v>
                </c:pt>
                <c:pt idx="704">
                  <c:v>0.32</c:v>
                </c:pt>
                <c:pt idx="705">
                  <c:v>0.32</c:v>
                </c:pt>
                <c:pt idx="706">
                  <c:v>0.32</c:v>
                </c:pt>
                <c:pt idx="707">
                  <c:v>0.32</c:v>
                </c:pt>
                <c:pt idx="708">
                  <c:v>0.32</c:v>
                </c:pt>
                <c:pt idx="709">
                  <c:v>0.32</c:v>
                </c:pt>
                <c:pt idx="710">
                  <c:v>0.32</c:v>
                </c:pt>
                <c:pt idx="711">
                  <c:v>0.32</c:v>
                </c:pt>
                <c:pt idx="712">
                  <c:v>0.32</c:v>
                </c:pt>
                <c:pt idx="713">
                  <c:v>0.32</c:v>
                </c:pt>
                <c:pt idx="714">
                  <c:v>0.32</c:v>
                </c:pt>
                <c:pt idx="715">
                  <c:v>0.32</c:v>
                </c:pt>
                <c:pt idx="716">
                  <c:v>0.32</c:v>
                </c:pt>
                <c:pt idx="717">
                  <c:v>0.24</c:v>
                </c:pt>
                <c:pt idx="718">
                  <c:v>0.24</c:v>
                </c:pt>
                <c:pt idx="719">
                  <c:v>0.24</c:v>
                </c:pt>
                <c:pt idx="720">
                  <c:v>0.24</c:v>
                </c:pt>
                <c:pt idx="721">
                  <c:v>0.24</c:v>
                </c:pt>
                <c:pt idx="722">
                  <c:v>0.24</c:v>
                </c:pt>
                <c:pt idx="723">
                  <c:v>0.24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0.2</c:v>
                </c:pt>
                <c:pt idx="729">
                  <c:v>0.2</c:v>
                </c:pt>
                <c:pt idx="730">
                  <c:v>0.2</c:v>
                </c:pt>
                <c:pt idx="731">
                  <c:v>0.2</c:v>
                </c:pt>
                <c:pt idx="732">
                  <c:v>0.2</c:v>
                </c:pt>
                <c:pt idx="733">
                  <c:v>0.2</c:v>
                </c:pt>
                <c:pt idx="734">
                  <c:v>0.2</c:v>
                </c:pt>
                <c:pt idx="735">
                  <c:v>0.2</c:v>
                </c:pt>
                <c:pt idx="736">
                  <c:v>0.2</c:v>
                </c:pt>
                <c:pt idx="737">
                  <c:v>0.2</c:v>
                </c:pt>
                <c:pt idx="738">
                  <c:v>0.12</c:v>
                </c:pt>
                <c:pt idx="739">
                  <c:v>0.12</c:v>
                </c:pt>
                <c:pt idx="740">
                  <c:v>0.12</c:v>
                </c:pt>
                <c:pt idx="741">
                  <c:v>0.12</c:v>
                </c:pt>
                <c:pt idx="742">
                  <c:v>0.12</c:v>
                </c:pt>
                <c:pt idx="743">
                  <c:v>0.12</c:v>
                </c:pt>
                <c:pt idx="744">
                  <c:v>0.08</c:v>
                </c:pt>
                <c:pt idx="745">
                  <c:v>0.08</c:v>
                </c:pt>
                <c:pt idx="746">
                  <c:v>0.08</c:v>
                </c:pt>
                <c:pt idx="747">
                  <c:v>0.08</c:v>
                </c:pt>
                <c:pt idx="748">
                  <c:v>0.08</c:v>
                </c:pt>
                <c:pt idx="749">
                  <c:v>0.08</c:v>
                </c:pt>
                <c:pt idx="750">
                  <c:v>0.08</c:v>
                </c:pt>
                <c:pt idx="751">
                  <c:v>0.08</c:v>
                </c:pt>
                <c:pt idx="752">
                  <c:v>0.08</c:v>
                </c:pt>
                <c:pt idx="753">
                  <c:v>0.08</c:v>
                </c:pt>
                <c:pt idx="754">
                  <c:v>0.08</c:v>
                </c:pt>
                <c:pt idx="755">
                  <c:v>0.08</c:v>
                </c:pt>
                <c:pt idx="756">
                  <c:v>0.08</c:v>
                </c:pt>
                <c:pt idx="757">
                  <c:v>0.08</c:v>
                </c:pt>
                <c:pt idx="758">
                  <c:v>0.08</c:v>
                </c:pt>
                <c:pt idx="759">
                  <c:v>0.08</c:v>
                </c:pt>
                <c:pt idx="760">
                  <c:v>0.08</c:v>
                </c:pt>
                <c:pt idx="761">
                  <c:v>0.08</c:v>
                </c:pt>
                <c:pt idx="762">
                  <c:v>0.08</c:v>
                </c:pt>
                <c:pt idx="763">
                  <c:v>0.08</c:v>
                </c:pt>
                <c:pt idx="764">
                  <c:v>0.08</c:v>
                </c:pt>
                <c:pt idx="765">
                  <c:v>0.08</c:v>
                </c:pt>
                <c:pt idx="766">
                  <c:v>0.08</c:v>
                </c:pt>
                <c:pt idx="767">
                  <c:v>0.08</c:v>
                </c:pt>
                <c:pt idx="768">
                  <c:v>0.08</c:v>
                </c:pt>
                <c:pt idx="769">
                  <c:v>0.08</c:v>
                </c:pt>
                <c:pt idx="770">
                  <c:v>0.08</c:v>
                </c:pt>
                <c:pt idx="771">
                  <c:v>0.08</c:v>
                </c:pt>
                <c:pt idx="772">
                  <c:v>0.08</c:v>
                </c:pt>
                <c:pt idx="773">
                  <c:v>0.08</c:v>
                </c:pt>
                <c:pt idx="774">
                  <c:v>0.08</c:v>
                </c:pt>
                <c:pt idx="775">
                  <c:v>0.08</c:v>
                </c:pt>
                <c:pt idx="776">
                  <c:v>0.08</c:v>
                </c:pt>
                <c:pt idx="777">
                  <c:v>0.08</c:v>
                </c:pt>
                <c:pt idx="778">
                  <c:v>0.08</c:v>
                </c:pt>
                <c:pt idx="779">
                  <c:v>0.08</c:v>
                </c:pt>
                <c:pt idx="780">
                  <c:v>0.08</c:v>
                </c:pt>
                <c:pt idx="781">
                  <c:v>0.08</c:v>
                </c:pt>
                <c:pt idx="782">
                  <c:v>0.08</c:v>
                </c:pt>
                <c:pt idx="783">
                  <c:v>0.08</c:v>
                </c:pt>
                <c:pt idx="784">
                  <c:v>0.08</c:v>
                </c:pt>
                <c:pt idx="785">
                  <c:v>0.08</c:v>
                </c:pt>
                <c:pt idx="786">
                  <c:v>0.08</c:v>
                </c:pt>
                <c:pt idx="787">
                  <c:v>0.08</c:v>
                </c:pt>
                <c:pt idx="788">
                  <c:v>0.08</c:v>
                </c:pt>
                <c:pt idx="789">
                  <c:v>0.08</c:v>
                </c:pt>
                <c:pt idx="790">
                  <c:v>0.08</c:v>
                </c:pt>
                <c:pt idx="791">
                  <c:v>0.08</c:v>
                </c:pt>
                <c:pt idx="792">
                  <c:v>0.08</c:v>
                </c:pt>
                <c:pt idx="793">
                  <c:v>0.08</c:v>
                </c:pt>
                <c:pt idx="794">
                  <c:v>0.08</c:v>
                </c:pt>
                <c:pt idx="795">
                  <c:v>0.08</c:v>
                </c:pt>
                <c:pt idx="796">
                  <c:v>0.08</c:v>
                </c:pt>
                <c:pt idx="797">
                  <c:v>0.08</c:v>
                </c:pt>
                <c:pt idx="798">
                  <c:v>0.08</c:v>
                </c:pt>
                <c:pt idx="799">
                  <c:v>0.08</c:v>
                </c:pt>
                <c:pt idx="800">
                  <c:v>0.08</c:v>
                </c:pt>
                <c:pt idx="801">
                  <c:v>0.08</c:v>
                </c:pt>
                <c:pt idx="802">
                  <c:v>0.08</c:v>
                </c:pt>
                <c:pt idx="803">
                  <c:v>0.08</c:v>
                </c:pt>
                <c:pt idx="804">
                  <c:v>0.08</c:v>
                </c:pt>
                <c:pt idx="805">
                  <c:v>0.08</c:v>
                </c:pt>
                <c:pt idx="806">
                  <c:v>0.08</c:v>
                </c:pt>
                <c:pt idx="807">
                  <c:v>0.08</c:v>
                </c:pt>
                <c:pt idx="808">
                  <c:v>0.08</c:v>
                </c:pt>
                <c:pt idx="809">
                  <c:v>0.08</c:v>
                </c:pt>
                <c:pt idx="810">
                  <c:v>0.08</c:v>
                </c:pt>
                <c:pt idx="811">
                  <c:v>0.08</c:v>
                </c:pt>
                <c:pt idx="812">
                  <c:v>0.08</c:v>
                </c:pt>
                <c:pt idx="813">
                  <c:v>0.08</c:v>
                </c:pt>
                <c:pt idx="814">
                  <c:v>0.08</c:v>
                </c:pt>
                <c:pt idx="815">
                  <c:v>0.08</c:v>
                </c:pt>
                <c:pt idx="816">
                  <c:v>0.08</c:v>
                </c:pt>
                <c:pt idx="817">
                  <c:v>0.08</c:v>
                </c:pt>
                <c:pt idx="818">
                  <c:v>0.08</c:v>
                </c:pt>
                <c:pt idx="819">
                  <c:v>0.08</c:v>
                </c:pt>
                <c:pt idx="820">
                  <c:v>0.08</c:v>
                </c:pt>
                <c:pt idx="821">
                  <c:v>0.08</c:v>
                </c:pt>
                <c:pt idx="822">
                  <c:v>0.08</c:v>
                </c:pt>
                <c:pt idx="823">
                  <c:v>0.08</c:v>
                </c:pt>
                <c:pt idx="824">
                  <c:v>0.08</c:v>
                </c:pt>
                <c:pt idx="825">
                  <c:v>0.08</c:v>
                </c:pt>
                <c:pt idx="826">
                  <c:v>0.08</c:v>
                </c:pt>
                <c:pt idx="827">
                  <c:v>0.08</c:v>
                </c:pt>
                <c:pt idx="828">
                  <c:v>0.08</c:v>
                </c:pt>
                <c:pt idx="829">
                  <c:v>0.08</c:v>
                </c:pt>
                <c:pt idx="830">
                  <c:v>0.08</c:v>
                </c:pt>
                <c:pt idx="831">
                  <c:v>0.08</c:v>
                </c:pt>
                <c:pt idx="832">
                  <c:v>0.08</c:v>
                </c:pt>
                <c:pt idx="833">
                  <c:v>0.08</c:v>
                </c:pt>
                <c:pt idx="834">
                  <c:v>0.08</c:v>
                </c:pt>
                <c:pt idx="835">
                  <c:v>0.08</c:v>
                </c:pt>
                <c:pt idx="836">
                  <c:v>0.08</c:v>
                </c:pt>
                <c:pt idx="837">
                  <c:v>0.08</c:v>
                </c:pt>
                <c:pt idx="838">
                  <c:v>0.08</c:v>
                </c:pt>
                <c:pt idx="839">
                  <c:v>0.08</c:v>
                </c:pt>
                <c:pt idx="840">
                  <c:v>0.08</c:v>
                </c:pt>
                <c:pt idx="841">
                  <c:v>0.08</c:v>
                </c:pt>
                <c:pt idx="842">
                  <c:v>0.08</c:v>
                </c:pt>
                <c:pt idx="843">
                  <c:v>0.08</c:v>
                </c:pt>
                <c:pt idx="844">
                  <c:v>0.08</c:v>
                </c:pt>
                <c:pt idx="845">
                  <c:v>0.08</c:v>
                </c:pt>
                <c:pt idx="846">
                  <c:v>0.08</c:v>
                </c:pt>
                <c:pt idx="847">
                  <c:v>0.08</c:v>
                </c:pt>
                <c:pt idx="848">
                  <c:v>0.08</c:v>
                </c:pt>
                <c:pt idx="849">
                  <c:v>0.08</c:v>
                </c:pt>
                <c:pt idx="850">
                  <c:v>0.08</c:v>
                </c:pt>
                <c:pt idx="851">
                  <c:v>0.08</c:v>
                </c:pt>
                <c:pt idx="852">
                  <c:v>0.08</c:v>
                </c:pt>
                <c:pt idx="853">
                  <c:v>0.08</c:v>
                </c:pt>
                <c:pt idx="854">
                  <c:v>0.08</c:v>
                </c:pt>
                <c:pt idx="855">
                  <c:v>0.08</c:v>
                </c:pt>
                <c:pt idx="856">
                  <c:v>0.08</c:v>
                </c:pt>
                <c:pt idx="857">
                  <c:v>0.08</c:v>
                </c:pt>
                <c:pt idx="858">
                  <c:v>0.08</c:v>
                </c:pt>
                <c:pt idx="859">
                  <c:v>0.08</c:v>
                </c:pt>
                <c:pt idx="860">
                  <c:v>0.08</c:v>
                </c:pt>
                <c:pt idx="861">
                  <c:v>0.08</c:v>
                </c:pt>
                <c:pt idx="862">
                  <c:v>0.08</c:v>
                </c:pt>
                <c:pt idx="863">
                  <c:v>0.08</c:v>
                </c:pt>
                <c:pt idx="864">
                  <c:v>0.08</c:v>
                </c:pt>
                <c:pt idx="865">
                  <c:v>0.08</c:v>
                </c:pt>
                <c:pt idx="866">
                  <c:v>0.04</c:v>
                </c:pt>
                <c:pt idx="867">
                  <c:v>0.04</c:v>
                </c:pt>
                <c:pt idx="868">
                  <c:v>0.04</c:v>
                </c:pt>
                <c:pt idx="869">
                  <c:v>0.04</c:v>
                </c:pt>
                <c:pt idx="870">
                  <c:v>0.04</c:v>
                </c:pt>
                <c:pt idx="871">
                  <c:v>0.04</c:v>
                </c:pt>
                <c:pt idx="872">
                  <c:v>0.04</c:v>
                </c:pt>
                <c:pt idx="873">
                  <c:v>0.04</c:v>
                </c:pt>
                <c:pt idx="874">
                  <c:v>0.04</c:v>
                </c:pt>
                <c:pt idx="875">
                  <c:v>0.04</c:v>
                </c:pt>
                <c:pt idx="876">
                  <c:v>0.04</c:v>
                </c:pt>
                <c:pt idx="877">
                  <c:v>0.04</c:v>
                </c:pt>
                <c:pt idx="878">
                  <c:v>0.04</c:v>
                </c:pt>
                <c:pt idx="879">
                  <c:v>0.04</c:v>
                </c:pt>
                <c:pt idx="880">
                  <c:v>0.04</c:v>
                </c:pt>
                <c:pt idx="881">
                  <c:v>0.04</c:v>
                </c:pt>
                <c:pt idx="882">
                  <c:v>0.04</c:v>
                </c:pt>
                <c:pt idx="883">
                  <c:v>0.04</c:v>
                </c:pt>
                <c:pt idx="884">
                  <c:v>0.04</c:v>
                </c:pt>
                <c:pt idx="885">
                  <c:v>0.04</c:v>
                </c:pt>
                <c:pt idx="886">
                  <c:v>0.04</c:v>
                </c:pt>
                <c:pt idx="887">
                  <c:v>0.04</c:v>
                </c:pt>
                <c:pt idx="888">
                  <c:v>0.04</c:v>
                </c:pt>
                <c:pt idx="889">
                  <c:v>0.04</c:v>
                </c:pt>
                <c:pt idx="890">
                  <c:v>0.04</c:v>
                </c:pt>
                <c:pt idx="891">
                  <c:v>0.04</c:v>
                </c:pt>
                <c:pt idx="892">
                  <c:v>0.04</c:v>
                </c:pt>
                <c:pt idx="893">
                  <c:v>0.04</c:v>
                </c:pt>
                <c:pt idx="894">
                  <c:v>0.04</c:v>
                </c:pt>
                <c:pt idx="895">
                  <c:v>0.04</c:v>
                </c:pt>
                <c:pt idx="896">
                  <c:v>0.04</c:v>
                </c:pt>
                <c:pt idx="897">
                  <c:v>0.04</c:v>
                </c:pt>
                <c:pt idx="898">
                  <c:v>0.04</c:v>
                </c:pt>
                <c:pt idx="899">
                  <c:v>0.04</c:v>
                </c:pt>
                <c:pt idx="900">
                  <c:v>0.04</c:v>
                </c:pt>
                <c:pt idx="901">
                  <c:v>0.04</c:v>
                </c:pt>
                <c:pt idx="902">
                  <c:v>0.04</c:v>
                </c:pt>
                <c:pt idx="903">
                  <c:v>0.04</c:v>
                </c:pt>
                <c:pt idx="904">
                  <c:v>0.04</c:v>
                </c:pt>
                <c:pt idx="905">
                  <c:v>0.04</c:v>
                </c:pt>
                <c:pt idx="906">
                  <c:v>0.04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0FE-4CED-9F88-04AAE9A8B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4454096"/>
        <c:axId val="1743739120"/>
      </c:scatterChart>
      <c:valAx>
        <c:axId val="1734454096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False Positive Rate (1-Type C Specificity)</a:t>
                </a:r>
              </a:p>
            </c:rich>
          </c:tx>
          <c:layout>
            <c:manualLayout>
              <c:xMode val="edge"/>
              <c:yMode val="edge"/>
              <c:x val="0.36786130900304126"/>
              <c:y val="0.914785102411649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739120"/>
        <c:crosses val="autoZero"/>
        <c:crossBetween val="midCat"/>
      </c:valAx>
      <c:valAx>
        <c:axId val="174373912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600" b="1">
                    <a:latin typeface="+mn-lt"/>
                    <a:cs typeface="Times New Roman" panose="02020603050405020304" pitchFamily="18" charset="0"/>
                  </a:rPr>
                  <a:t>True Positive Rate (TYpe A Sensitivity)</a:t>
                </a:r>
              </a:p>
              <a:p>
                <a:pPr>
                  <a:defRPr sz="1600" b="1">
                    <a:cs typeface="Times New Roman" panose="02020603050405020304" pitchFamily="18" charset="0"/>
                  </a:defRPr>
                </a:pPr>
                <a:endParaRPr lang="en-US" sz="1600" b="1">
                  <a:latin typeface="+mn-lt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5.0924467774861468E-2"/>
              <c:y val="0.29544394862730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4454096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390525</xdr:colOff>
      <xdr:row>6</xdr:row>
      <xdr:rowOff>133350</xdr:rowOff>
    </xdr:from>
    <xdr:to>
      <xdr:col>24</xdr:col>
      <xdr:colOff>600075</xdr:colOff>
      <xdr:row>38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E97213-4AF8-4342-A98B-76F0F0377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0.55919</cdr:x>
      <cdr:y>0.09253</cdr:y>
    </cdr:from>
    <cdr:to>
      <cdr:x>0.60957</cdr:x>
      <cdr:y>0.12987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647452D-091F-40C9-8025-485FC8141C4A}"/>
            </a:ext>
          </a:extLst>
        </cdr:cNvPr>
        <cdr:cNvSpPr txBox="1"/>
      </cdr:nvSpPr>
      <cdr:spPr>
        <a:xfrm xmlns:a="http://schemas.openxmlformats.org/drawingml/2006/main">
          <a:off x="4229100" y="542925"/>
          <a:ext cx="3810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0.71914</cdr:x>
      <cdr:y>0.30032</cdr:y>
    </cdr:from>
    <cdr:to>
      <cdr:x>0.79219</cdr:x>
      <cdr:y>0.36526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B46896FF-3BC8-45B2-9962-A0D4579950F5}"/>
            </a:ext>
          </a:extLst>
        </cdr:cNvPr>
        <cdr:cNvSpPr txBox="1"/>
      </cdr:nvSpPr>
      <cdr:spPr>
        <a:xfrm xmlns:a="http://schemas.openxmlformats.org/drawingml/2006/main">
          <a:off x="5438775" y="1762125"/>
          <a:ext cx="552450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0.69395</cdr:x>
      <cdr:y>0.22654</cdr:y>
    </cdr:from>
    <cdr:to>
      <cdr:x>0.8073</cdr:x>
      <cdr:y>0.29288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88CDEBF0-63A2-4048-BB5C-D52522E9BF49}"/>
            </a:ext>
          </a:extLst>
        </cdr:cNvPr>
        <cdr:cNvSpPr txBox="1"/>
      </cdr:nvSpPr>
      <cdr:spPr>
        <a:xfrm xmlns:a="http://schemas.openxmlformats.org/drawingml/2006/main">
          <a:off x="5248275" y="1333500"/>
          <a:ext cx="857250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0.67037</cdr:x>
      <cdr:y>0.1451</cdr:y>
    </cdr:from>
    <cdr:to>
      <cdr:x>0.78876</cdr:x>
      <cdr:y>0.20497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00E22221-7B1D-40C2-94D6-929BC5618DB8}"/>
            </a:ext>
          </a:extLst>
        </cdr:cNvPr>
        <cdr:cNvSpPr txBox="1"/>
      </cdr:nvSpPr>
      <cdr:spPr>
        <a:xfrm xmlns:a="http://schemas.openxmlformats.org/drawingml/2006/main">
          <a:off x="6436334" y="880371"/>
          <a:ext cx="1136686" cy="363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effectLst/>
              <a:latin typeface="+mn-lt"/>
              <a:ea typeface="+mn-ea"/>
              <a:cs typeface="+mn-cs"/>
            </a:rPr>
            <a:t>c</a:t>
          </a:r>
          <a:r>
            <a:rPr lang="en-US" sz="1800" b="1" baseline="0">
              <a:effectLst/>
              <a:latin typeface="+mn-lt"/>
              <a:ea typeface="+mn-ea"/>
              <a:cs typeface="+mn-cs"/>
            </a:rPr>
            <a:t>=.176</a:t>
          </a:r>
          <a:endParaRPr lang="en-US" sz="1800" b="1">
            <a:effectLst/>
          </a:endParaRPr>
        </a:p>
        <a:p xmlns:a="http://schemas.openxmlformats.org/drawingml/2006/main">
          <a:pPr algn="ctr"/>
          <a:endParaRPr lang="en-US" sz="1100" b="1"/>
        </a:p>
      </cdr:txBody>
    </cdr:sp>
  </cdr:relSizeAnchor>
  <cdr:relSizeAnchor xmlns:cdr="http://schemas.openxmlformats.org/drawingml/2006/chartDrawing">
    <cdr:from>
      <cdr:x>0.62599</cdr:x>
      <cdr:y>0.42511</cdr:y>
    </cdr:from>
    <cdr:to>
      <cdr:x>0.74915</cdr:x>
      <cdr:y>0.51286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2DE4CE7-A46F-4F72-B990-28787739149A}"/>
            </a:ext>
          </a:extLst>
        </cdr:cNvPr>
        <cdr:cNvSpPr txBox="1"/>
      </cdr:nvSpPr>
      <cdr:spPr>
        <a:xfrm xmlns:a="http://schemas.openxmlformats.org/drawingml/2006/main">
          <a:off x="5276850" y="2676525"/>
          <a:ext cx="10382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0.80755</cdr:x>
      <cdr:y>0.13445</cdr:y>
    </cdr:from>
    <cdr:to>
      <cdr:x>0.92559</cdr:x>
      <cdr:y>0.23884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4FDA6E51-2ABF-6122-FB8E-2095766BEA5F}"/>
            </a:ext>
          </a:extLst>
        </cdr:cNvPr>
        <cdr:cNvSpPr txBox="1"/>
      </cdr:nvSpPr>
      <cdr:spPr>
        <a:xfrm xmlns:a="http://schemas.openxmlformats.org/drawingml/2006/main">
          <a:off x="7753475" y="815786"/>
          <a:ext cx="1133326" cy="6333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800" b="1"/>
            <a:t>c</a:t>
          </a:r>
          <a:r>
            <a:rPr lang="en-US" sz="1800" b="1" baseline="0"/>
            <a:t>=.115</a:t>
          </a:r>
        </a:p>
        <a:p xmlns:a="http://schemas.openxmlformats.org/drawingml/2006/main">
          <a:endParaRPr lang="en-US" sz="1600" b="1"/>
        </a:p>
      </cdr:txBody>
    </cdr:sp>
  </cdr:relSizeAnchor>
  <cdr:relSizeAnchor xmlns:cdr="http://schemas.openxmlformats.org/drawingml/2006/chartDrawing">
    <cdr:from>
      <cdr:x>0.81052</cdr:x>
      <cdr:y>0.08634</cdr:y>
    </cdr:from>
    <cdr:to>
      <cdr:x>0.82837</cdr:x>
      <cdr:y>0.14913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06510F1B-6E40-7386-B581-94550878387A}"/>
            </a:ext>
          </a:extLst>
        </cdr:cNvPr>
        <cdr:cNvCxnSpPr/>
      </cdr:nvCxnSpPr>
      <cdr:spPr>
        <a:xfrm xmlns:a="http://schemas.openxmlformats.org/drawingml/2006/main" flipH="1" flipV="1">
          <a:off x="7781965" y="523878"/>
          <a:ext cx="171381" cy="38097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0.63988</cdr:x>
      <cdr:y>0.29513</cdr:y>
    </cdr:from>
    <cdr:to>
      <cdr:x>0.81548</cdr:x>
      <cdr:y>0.3956</cdr:y>
    </cdr:to>
    <cdr:sp macro="" textlink="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5C5E3605-6AEE-99B8-3124-1B8CE0AA2D0A}"/>
            </a:ext>
          </a:extLst>
        </cdr:cNvPr>
        <cdr:cNvSpPr txBox="1"/>
      </cdr:nvSpPr>
      <cdr:spPr>
        <a:xfrm xmlns:a="http://schemas.openxmlformats.org/drawingml/2006/main">
          <a:off x="6143573" y="1790701"/>
          <a:ext cx="1685977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800" b="1"/>
            <a:t>AUC = .829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0.6627</cdr:x>
      <cdr:y>0.28885</cdr:y>
    </cdr:from>
    <cdr:to>
      <cdr:x>0.79067</cdr:x>
      <cdr:y>0.36421</cdr:y>
    </cdr:to>
    <cdr:sp macro="" textlink="">
      <cdr:nvSpPr>
        <cdr:cNvPr id="6" name="Rectangle 5">
          <a:extLst xmlns:a="http://schemas.openxmlformats.org/drawingml/2006/main">
            <a:ext uri="{FF2B5EF4-FFF2-40B4-BE49-F238E27FC236}">
              <a16:creationId xmlns:a16="http://schemas.microsoft.com/office/drawing/2014/main" id="{461D5BC3-AEFA-BC43-6CED-14C0085C8A8E}"/>
            </a:ext>
          </a:extLst>
        </cdr:cNvPr>
        <cdr:cNvSpPr/>
      </cdr:nvSpPr>
      <cdr:spPr>
        <a:xfrm xmlns:a="http://schemas.openxmlformats.org/drawingml/2006/main">
          <a:off x="6362701" y="1752599"/>
          <a:ext cx="1228724" cy="45720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0.7748</cdr:x>
      <cdr:y>0.08791</cdr:y>
    </cdr:from>
    <cdr:to>
      <cdr:x>0.79167</cdr:x>
      <cdr:y>0.16327</cdr:y>
    </cdr:to>
    <cdr:cxnSp macro="">
      <cdr:nvCxnSpPr>
        <cdr:cNvPr id="11" name="Straight Arrow Connector 10">
          <a:extLst xmlns:a="http://schemas.openxmlformats.org/drawingml/2006/main">
            <a:ext uri="{FF2B5EF4-FFF2-40B4-BE49-F238E27FC236}">
              <a16:creationId xmlns:a16="http://schemas.microsoft.com/office/drawing/2014/main" id="{675CB611-C22E-67C6-72F5-E1A89895B0D1}"/>
            </a:ext>
          </a:extLst>
        </cdr:cNvPr>
        <cdr:cNvCxnSpPr/>
      </cdr:nvCxnSpPr>
      <cdr:spPr>
        <a:xfrm xmlns:a="http://schemas.openxmlformats.org/drawingml/2006/main" flipV="1">
          <a:off x="7439025" y="533400"/>
          <a:ext cx="161925" cy="4572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0.72718</cdr:x>
      <cdr:y>0.20283</cdr:y>
    </cdr:from>
    <cdr:to>
      <cdr:x>0.79365</cdr:x>
      <cdr:y>0.2135</cdr:y>
    </cdr:to>
    <cdr:sp macro="" textlink="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332EA4A6-9FE7-3067-EF2F-11E8023DB7BE}"/>
            </a:ext>
          </a:extLst>
        </cdr:cNvPr>
        <cdr:cNvSpPr txBox="1"/>
      </cdr:nvSpPr>
      <cdr:spPr>
        <a:xfrm xmlns:a="http://schemas.openxmlformats.org/drawingml/2006/main">
          <a:off x="6981825" y="1230631"/>
          <a:ext cx="638175" cy="64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0.7123</cdr:x>
      <cdr:y>0.21664</cdr:y>
    </cdr:from>
    <cdr:to>
      <cdr:x>0.79762</cdr:x>
      <cdr:y>0.26217</cdr:y>
    </cdr:to>
    <cdr:sp macro="" textlink="">
      <cdr:nvSpPr>
        <cdr:cNvPr id="14" name="TextBox 13">
          <a:extLst xmlns:a="http://schemas.openxmlformats.org/drawingml/2006/main">
            <a:ext uri="{FF2B5EF4-FFF2-40B4-BE49-F238E27FC236}">
              <a16:creationId xmlns:a16="http://schemas.microsoft.com/office/drawing/2014/main" id="{343BC2C9-F56F-0801-3E13-BF2AD65FFA01}"/>
            </a:ext>
          </a:extLst>
        </cdr:cNvPr>
        <cdr:cNvSpPr txBox="1"/>
      </cdr:nvSpPr>
      <cdr:spPr>
        <a:xfrm xmlns:a="http://schemas.openxmlformats.org/drawingml/2006/main">
          <a:off x="6838950" y="1314449"/>
          <a:ext cx="8191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0.3006</cdr:x>
      <cdr:y>0.02229</cdr:y>
    </cdr:from>
    <cdr:to>
      <cdr:x>0.7004</cdr:x>
      <cdr:y>0.0471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82654786-1B00-E594-C52B-661593BE5EF9}"/>
            </a:ext>
          </a:extLst>
        </cdr:cNvPr>
        <cdr:cNvSpPr txBox="1"/>
      </cdr:nvSpPr>
      <cdr:spPr>
        <a:xfrm xmlns:a="http://schemas.openxmlformats.org/drawingml/2006/main">
          <a:off x="2886074" y="135256"/>
          <a:ext cx="3838576" cy="1504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0.25992</cdr:x>
      <cdr:y>0.02983</cdr:y>
    </cdr:from>
    <cdr:to>
      <cdr:x>0.75198</cdr:x>
      <cdr:y>0.06436</cdr:y>
    </cdr:to>
    <cdr:sp macro="" textlink="">
      <cdr:nvSpPr>
        <cdr:cNvPr id="15" name="TextBox 14">
          <a:extLst xmlns:a="http://schemas.openxmlformats.org/drawingml/2006/main">
            <a:ext uri="{FF2B5EF4-FFF2-40B4-BE49-F238E27FC236}">
              <a16:creationId xmlns:a16="http://schemas.microsoft.com/office/drawing/2014/main" id="{FA51B075-E003-C772-9719-881128DADD62}"/>
            </a:ext>
          </a:extLst>
        </cdr:cNvPr>
        <cdr:cNvSpPr txBox="1"/>
      </cdr:nvSpPr>
      <cdr:spPr>
        <a:xfrm xmlns:a="http://schemas.openxmlformats.org/drawingml/2006/main" flipV="1">
          <a:off x="2495550" y="180975"/>
          <a:ext cx="4724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0.20337</cdr:x>
      <cdr:y>0.0314</cdr:y>
    </cdr:from>
    <cdr:to>
      <cdr:x>0.74405</cdr:x>
      <cdr:y>0.03893</cdr:y>
    </cdr:to>
    <cdr:sp macro="" textlink="">
      <cdr:nvSpPr>
        <cdr:cNvPr id="16" name="TextBox 15">
          <a:extLst xmlns:a="http://schemas.openxmlformats.org/drawingml/2006/main">
            <a:ext uri="{FF2B5EF4-FFF2-40B4-BE49-F238E27FC236}">
              <a16:creationId xmlns:a16="http://schemas.microsoft.com/office/drawing/2014/main" id="{6ECFFC37-8633-508E-80C7-5E0288B5B2EA}"/>
            </a:ext>
          </a:extLst>
        </cdr:cNvPr>
        <cdr:cNvSpPr txBox="1"/>
      </cdr:nvSpPr>
      <cdr:spPr>
        <a:xfrm xmlns:a="http://schemas.openxmlformats.org/drawingml/2006/main">
          <a:off x="1952625" y="190500"/>
          <a:ext cx="5191125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0.37798</cdr:x>
      <cdr:y>0.0314</cdr:y>
    </cdr:from>
    <cdr:to>
      <cdr:x>0.66567</cdr:x>
      <cdr:y>0.05651</cdr:y>
    </cdr:to>
    <cdr:sp macro="" textlink="">
      <cdr:nvSpPr>
        <cdr:cNvPr id="17" name="TextBox 16">
          <a:extLst xmlns:a="http://schemas.openxmlformats.org/drawingml/2006/main">
            <a:ext uri="{FF2B5EF4-FFF2-40B4-BE49-F238E27FC236}">
              <a16:creationId xmlns:a16="http://schemas.microsoft.com/office/drawing/2014/main" id="{B9D1EAE8-E0C0-215A-FE8E-302CA7DEEC69}"/>
            </a:ext>
          </a:extLst>
        </cdr:cNvPr>
        <cdr:cNvSpPr txBox="1"/>
      </cdr:nvSpPr>
      <cdr:spPr>
        <a:xfrm xmlns:a="http://schemas.openxmlformats.org/drawingml/2006/main">
          <a:off x="3629025" y="190500"/>
          <a:ext cx="276225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2B7E-8A85-465B-B446-62EBAB936285}">
  <dimension ref="A1:AP134"/>
  <sheetViews>
    <sheetView topLeftCell="R1" workbookViewId="0">
      <selection activeCell="AO17" sqref="AO17"/>
    </sheetView>
  </sheetViews>
  <sheetFormatPr baseColWidth="10" defaultColWidth="8.83203125" defaultRowHeight="15" x14ac:dyDescent="0.2"/>
  <cols>
    <col min="33" max="33" width="9" customWidth="1"/>
    <col min="34" max="34" width="7.5" bestFit="1" customWidth="1"/>
    <col min="35" max="36" width="17.5" customWidth="1"/>
    <col min="37" max="37" width="14.83203125" customWidth="1"/>
    <col min="38" max="38" width="14" bestFit="1" customWidth="1"/>
    <col min="39" max="39" width="15.6640625" customWidth="1"/>
    <col min="40" max="40" width="14.5" customWidth="1"/>
    <col min="41" max="41" width="15.6640625" customWidth="1"/>
  </cols>
  <sheetData>
    <row r="1" spans="1:42" x14ac:dyDescent="0.2">
      <c r="AH1" s="5" t="s">
        <v>0</v>
      </c>
      <c r="AI1" s="75">
        <v>1</v>
      </c>
      <c r="AJ1" s="75">
        <v>2</v>
      </c>
      <c r="AK1" s="75">
        <v>3</v>
      </c>
      <c r="AL1" s="75">
        <v>4</v>
      </c>
      <c r="AM1" s="75">
        <v>5</v>
      </c>
      <c r="AN1" s="75">
        <v>6</v>
      </c>
      <c r="AO1" s="75">
        <v>7</v>
      </c>
    </row>
    <row r="2" spans="1:42" ht="21" customHeight="1" x14ac:dyDescent="0.2">
      <c r="AH2" s="5" t="s">
        <v>1</v>
      </c>
      <c r="AI2" s="80">
        <v>4</v>
      </c>
      <c r="AJ2" s="80">
        <v>5</v>
      </c>
      <c r="AK2" s="80">
        <v>15</v>
      </c>
      <c r="AL2" s="80">
        <v>24</v>
      </c>
      <c r="AM2" s="80">
        <v>33</v>
      </c>
      <c r="AN2" s="80">
        <v>34</v>
      </c>
      <c r="AO2" s="80">
        <v>44</v>
      </c>
    </row>
    <row r="3" spans="1:42" s="24" customFormat="1" ht="57" customHeight="1" x14ac:dyDescent="0.2">
      <c r="T3" s="312" t="s">
        <v>2</v>
      </c>
      <c r="U3" s="313"/>
      <c r="V3" s="313"/>
      <c r="W3" s="313"/>
      <c r="X3" s="313"/>
      <c r="Y3" s="313"/>
      <c r="Z3" s="313"/>
      <c r="AA3" s="314"/>
      <c r="AI3" s="92" t="s">
        <v>3</v>
      </c>
      <c r="AJ3" s="92" t="s">
        <v>4</v>
      </c>
      <c r="AK3" s="92" t="s">
        <v>5</v>
      </c>
      <c r="AL3" s="92" t="s">
        <v>6</v>
      </c>
      <c r="AM3" s="92" t="s">
        <v>7</v>
      </c>
      <c r="AN3" s="92" t="s">
        <v>8</v>
      </c>
      <c r="AO3" s="92" t="s">
        <v>9</v>
      </c>
      <c r="AP3"/>
    </row>
    <row r="4" spans="1:42" s="24" customFormat="1" ht="16" thickBot="1" x14ac:dyDescent="0.25">
      <c r="AI4" s="93"/>
      <c r="AJ4" s="93"/>
      <c r="AK4" s="93"/>
      <c r="AL4" s="93"/>
      <c r="AM4" s="93"/>
      <c r="AN4" s="93"/>
      <c r="AO4" s="93"/>
      <c r="AP4"/>
    </row>
    <row r="5" spans="1:42" ht="16" thickBot="1" x14ac:dyDescent="0.25">
      <c r="AJ5" s="89" t="s">
        <v>10</v>
      </c>
      <c r="AK5" s="90"/>
      <c r="AL5" s="91"/>
    </row>
    <row r="6" spans="1:42" ht="16" thickBot="1" x14ac:dyDescent="0.25">
      <c r="B6" s="69" t="s">
        <v>11</v>
      </c>
      <c r="C6" s="72">
        <v>1</v>
      </c>
      <c r="D6" s="70">
        <f t="shared" ref="D6:I6" si="0">C6+1</f>
        <v>2</v>
      </c>
      <c r="E6" s="70">
        <f t="shared" si="0"/>
        <v>3</v>
      </c>
      <c r="F6" s="70">
        <f t="shared" si="0"/>
        <v>4</v>
      </c>
      <c r="G6" s="70">
        <f t="shared" si="0"/>
        <v>5</v>
      </c>
      <c r="H6" s="70">
        <f t="shared" si="0"/>
        <v>6</v>
      </c>
      <c r="I6" s="71">
        <f t="shared" si="0"/>
        <v>7</v>
      </c>
      <c r="J6" s="73" t="s">
        <v>12</v>
      </c>
      <c r="K6" s="5" t="s">
        <v>13</v>
      </c>
      <c r="L6" s="74" t="s">
        <v>14</v>
      </c>
      <c r="M6" s="70" t="s">
        <v>15</v>
      </c>
      <c r="N6" s="70" t="s">
        <v>16</v>
      </c>
      <c r="O6" s="70" t="s">
        <v>17</v>
      </c>
      <c r="P6" s="70" t="s">
        <v>18</v>
      </c>
      <c r="Q6" s="70" t="s">
        <v>19</v>
      </c>
      <c r="R6" s="71" t="s">
        <v>20</v>
      </c>
      <c r="U6" s="74">
        <v>1</v>
      </c>
      <c r="V6" s="70">
        <f t="shared" ref="V6:AA6" si="1">U6+1</f>
        <v>2</v>
      </c>
      <c r="W6" s="70">
        <f t="shared" si="1"/>
        <v>3</v>
      </c>
      <c r="X6" s="70">
        <f t="shared" si="1"/>
        <v>4</v>
      </c>
      <c r="Y6" s="70">
        <f t="shared" si="1"/>
        <v>5</v>
      </c>
      <c r="Z6" s="70">
        <f t="shared" si="1"/>
        <v>6</v>
      </c>
      <c r="AA6" s="71">
        <f t="shared" si="1"/>
        <v>7</v>
      </c>
      <c r="AC6" s="75" t="s">
        <v>21</v>
      </c>
      <c r="AD6" s="75" t="s">
        <v>14</v>
      </c>
      <c r="AE6" s="75" t="s">
        <v>15</v>
      </c>
      <c r="AF6" s="75" t="s">
        <v>16</v>
      </c>
      <c r="AI6" s="95" t="s">
        <v>21</v>
      </c>
      <c r="AJ6" s="94" t="s">
        <v>14</v>
      </c>
      <c r="AK6" s="88" t="s">
        <v>15</v>
      </c>
      <c r="AL6" s="88" t="s">
        <v>16</v>
      </c>
    </row>
    <row r="7" spans="1:42" x14ac:dyDescent="0.2">
      <c r="A7" s="5">
        <v>1</v>
      </c>
      <c r="B7" s="5" t="str">
        <f>DEC2BIN(A7,7)</f>
        <v>0000001</v>
      </c>
      <c r="C7" s="4" t="str">
        <f>MID($B7,COLUMN()-(COLUMN($C7)-1),1)</f>
        <v>0</v>
      </c>
      <c r="D7" s="4" t="str">
        <f t="shared" ref="D7:I22" si="2">MID($B7,COLUMN()-(COLUMN($C7)-1),1)</f>
        <v>0</v>
      </c>
      <c r="E7" s="4" t="str">
        <f t="shared" si="2"/>
        <v>0</v>
      </c>
      <c r="F7" s="4" t="str">
        <f t="shared" si="2"/>
        <v>0</v>
      </c>
      <c r="G7" s="4" t="str">
        <f t="shared" si="2"/>
        <v>0</v>
      </c>
      <c r="H7" s="4" t="str">
        <f t="shared" si="2"/>
        <v>0</v>
      </c>
      <c r="I7" s="4" t="str">
        <f t="shared" si="2"/>
        <v>1</v>
      </c>
      <c r="J7" s="5" t="str">
        <f>IF(C7+D7+E7+F7+G7+H7+I7=3,"Y","")</f>
        <v/>
      </c>
      <c r="K7" s="76">
        <v>1</v>
      </c>
      <c r="L7" s="77">
        <f t="shared" ref="L7:R7" si="3">IF($J13="Y",C13*1,"")</f>
        <v>0</v>
      </c>
      <c r="M7" s="78">
        <f t="shared" si="3"/>
        <v>0</v>
      </c>
      <c r="N7" s="78">
        <f t="shared" si="3"/>
        <v>0</v>
      </c>
      <c r="O7" s="78">
        <f t="shared" si="3"/>
        <v>0</v>
      </c>
      <c r="P7" s="78">
        <f t="shared" si="3"/>
        <v>1</v>
      </c>
      <c r="Q7" s="78">
        <f t="shared" si="3"/>
        <v>1</v>
      </c>
      <c r="R7" s="79">
        <f t="shared" si="3"/>
        <v>1</v>
      </c>
      <c r="T7" s="80">
        <v>1</v>
      </c>
      <c r="U7" s="77" t="str">
        <f>IF(L7=1,U$6,"")</f>
        <v/>
      </c>
      <c r="V7" s="77" t="str">
        <f t="shared" ref="V7:AA22" si="4">IF(M7=1,V$6,"")</f>
        <v/>
      </c>
      <c r="W7" s="77" t="str">
        <f t="shared" si="4"/>
        <v/>
      </c>
      <c r="X7" s="77" t="str">
        <f t="shared" si="4"/>
        <v/>
      </c>
      <c r="Y7" s="77">
        <f t="shared" si="4"/>
        <v>5</v>
      </c>
      <c r="Z7" s="77">
        <f t="shared" si="4"/>
        <v>6</v>
      </c>
      <c r="AA7" s="77">
        <f t="shared" si="4"/>
        <v>7</v>
      </c>
      <c r="AC7" s="109">
        <v>1</v>
      </c>
      <c r="AD7" s="80">
        <v>5</v>
      </c>
      <c r="AE7" s="80">
        <v>6</v>
      </c>
      <c r="AF7" s="80">
        <v>7</v>
      </c>
      <c r="AI7" s="84">
        <v>1</v>
      </c>
      <c r="AJ7" s="80">
        <f ca="1">OFFSET($AI$1,1,AD7-1)</f>
        <v>33</v>
      </c>
      <c r="AK7" s="110">
        <f ca="1">OFFSET($AI$1,1,AE7-1)</f>
        <v>34</v>
      </c>
      <c r="AL7" s="80">
        <f ca="1">OFFSET($AI$1,1,AO1-1)</f>
        <v>44</v>
      </c>
    </row>
    <row r="8" spans="1:42" x14ac:dyDescent="0.2">
      <c r="A8" s="5">
        <f>A7+1</f>
        <v>2</v>
      </c>
      <c r="B8" s="5" t="str">
        <f t="shared" ref="B8:B71" si="5">DEC2BIN(A8,7)</f>
        <v>0000010</v>
      </c>
      <c r="C8" s="4" t="str">
        <f t="shared" ref="C8:I39" si="6">MID($B8,COLUMN()-(COLUMN($C8)-1),1)</f>
        <v>0</v>
      </c>
      <c r="D8" s="4" t="str">
        <f t="shared" si="2"/>
        <v>0</v>
      </c>
      <c r="E8" s="4" t="str">
        <f t="shared" si="2"/>
        <v>0</v>
      </c>
      <c r="F8" s="4" t="str">
        <f t="shared" si="2"/>
        <v>0</v>
      </c>
      <c r="G8" s="4" t="str">
        <f t="shared" si="2"/>
        <v>0</v>
      </c>
      <c r="H8" s="4" t="str">
        <f t="shared" si="2"/>
        <v>1</v>
      </c>
      <c r="I8" s="4" t="str">
        <f t="shared" si="2"/>
        <v>0</v>
      </c>
      <c r="J8" s="5" t="str">
        <f t="shared" ref="J8:J71" si="7">IF(C8+D8+E8+F8+G8+H8+I8=3,"Y","")</f>
        <v/>
      </c>
      <c r="K8" s="81">
        <v>2</v>
      </c>
      <c r="L8" s="82">
        <f t="shared" ref="L8:R8" si="8">IF($J17="Y",C17*1,"")</f>
        <v>0</v>
      </c>
      <c r="M8" s="5">
        <f t="shared" si="8"/>
        <v>0</v>
      </c>
      <c r="N8" s="5">
        <f t="shared" si="8"/>
        <v>0</v>
      </c>
      <c r="O8" s="5">
        <f t="shared" si="8"/>
        <v>1</v>
      </c>
      <c r="P8" s="5">
        <f t="shared" si="8"/>
        <v>0</v>
      </c>
      <c r="Q8" s="5">
        <f t="shared" si="8"/>
        <v>1</v>
      </c>
      <c r="R8" s="83">
        <f t="shared" si="8"/>
        <v>1</v>
      </c>
      <c r="T8" s="80">
        <v>2</v>
      </c>
      <c r="U8" s="77" t="str">
        <f t="shared" ref="U8:AA41" si="9">IF(L8=1,U$6,"")</f>
        <v/>
      </c>
      <c r="V8" s="77" t="str">
        <f t="shared" si="4"/>
        <v/>
      </c>
      <c r="W8" s="77" t="str">
        <f t="shared" si="4"/>
        <v/>
      </c>
      <c r="X8" s="77">
        <f t="shared" si="4"/>
        <v>4</v>
      </c>
      <c r="Y8" s="77" t="str">
        <f t="shared" si="4"/>
        <v/>
      </c>
      <c r="Z8" s="77">
        <f t="shared" si="4"/>
        <v>6</v>
      </c>
      <c r="AA8" s="77">
        <f t="shared" si="4"/>
        <v>7</v>
      </c>
      <c r="AC8" s="109">
        <v>2</v>
      </c>
      <c r="AD8" s="80">
        <v>4</v>
      </c>
      <c r="AE8" s="80">
        <v>6</v>
      </c>
      <c r="AF8" s="80">
        <v>7</v>
      </c>
      <c r="AI8" s="80">
        <v>2</v>
      </c>
      <c r="AJ8" s="80">
        <f ca="1">OFFSET($AI$1,1,AD8-1)</f>
        <v>24</v>
      </c>
      <c r="AK8" s="110">
        <f t="shared" ref="AK8:AK41" ca="1" si="10">OFFSET($AI$1,1,AE8-1)</f>
        <v>34</v>
      </c>
      <c r="AL8" s="80">
        <f t="shared" ref="AL8:AL41" ca="1" si="11">OFFSET($AI$1,1,AF8-1)</f>
        <v>44</v>
      </c>
    </row>
    <row r="9" spans="1:42" x14ac:dyDescent="0.2">
      <c r="A9" s="5">
        <f t="shared" ref="A9:A72" si="12">A8+1</f>
        <v>3</v>
      </c>
      <c r="B9" s="5" t="str">
        <f t="shared" si="5"/>
        <v>0000011</v>
      </c>
      <c r="C9" s="54" t="str">
        <f t="shared" si="6"/>
        <v>0</v>
      </c>
      <c r="D9" s="54" t="str">
        <f t="shared" si="2"/>
        <v>0</v>
      </c>
      <c r="E9" s="54" t="str">
        <f t="shared" si="2"/>
        <v>0</v>
      </c>
      <c r="F9" s="54" t="str">
        <f t="shared" si="2"/>
        <v>0</v>
      </c>
      <c r="G9" s="54" t="str">
        <f t="shared" si="2"/>
        <v>0</v>
      </c>
      <c r="H9" s="54" t="str">
        <f t="shared" si="2"/>
        <v>1</v>
      </c>
      <c r="I9" s="54" t="str">
        <f t="shared" si="2"/>
        <v>1</v>
      </c>
      <c r="J9" s="5" t="str">
        <f t="shared" si="7"/>
        <v/>
      </c>
      <c r="K9" s="81">
        <v>3</v>
      </c>
      <c r="L9" s="82">
        <f t="shared" ref="L9:R10" si="13">IF($J19="Y",C19*1,"")</f>
        <v>0</v>
      </c>
      <c r="M9" s="5">
        <f t="shared" si="13"/>
        <v>0</v>
      </c>
      <c r="N9" s="5">
        <f t="shared" si="13"/>
        <v>0</v>
      </c>
      <c r="O9" s="5">
        <f t="shared" si="13"/>
        <v>1</v>
      </c>
      <c r="P9" s="5">
        <f t="shared" si="13"/>
        <v>1</v>
      </c>
      <c r="Q9" s="5">
        <f t="shared" si="13"/>
        <v>0</v>
      </c>
      <c r="R9" s="83">
        <f t="shared" si="13"/>
        <v>1</v>
      </c>
      <c r="T9" s="80">
        <v>3</v>
      </c>
      <c r="U9" s="77" t="str">
        <f t="shared" si="9"/>
        <v/>
      </c>
      <c r="V9" s="77" t="str">
        <f t="shared" si="4"/>
        <v/>
      </c>
      <c r="W9" s="77" t="str">
        <f t="shared" si="4"/>
        <v/>
      </c>
      <c r="X9" s="77">
        <f t="shared" si="4"/>
        <v>4</v>
      </c>
      <c r="Y9" s="77">
        <f t="shared" si="4"/>
        <v>5</v>
      </c>
      <c r="Z9" s="77" t="str">
        <f t="shared" si="4"/>
        <v/>
      </c>
      <c r="AA9" s="77">
        <f t="shared" si="4"/>
        <v>7</v>
      </c>
      <c r="AC9" s="80">
        <v>3</v>
      </c>
      <c r="AD9" s="80">
        <v>4</v>
      </c>
      <c r="AE9" s="80">
        <v>5</v>
      </c>
      <c r="AF9" s="80">
        <v>7</v>
      </c>
      <c r="AI9" s="80">
        <v>3</v>
      </c>
      <c r="AJ9" s="80">
        <f t="shared" ref="AJ9:AJ41" ca="1" si="14">OFFSET($AI$1,1,AD9-1)</f>
        <v>24</v>
      </c>
      <c r="AK9" s="80">
        <f t="shared" ca="1" si="10"/>
        <v>33</v>
      </c>
      <c r="AL9" s="80">
        <f t="shared" ca="1" si="11"/>
        <v>44</v>
      </c>
    </row>
    <row r="10" spans="1:42" x14ac:dyDescent="0.2">
      <c r="A10" s="5">
        <f t="shared" si="12"/>
        <v>4</v>
      </c>
      <c r="B10" s="5" t="str">
        <f t="shared" si="5"/>
        <v>0000100</v>
      </c>
      <c r="C10" s="4" t="str">
        <f t="shared" si="6"/>
        <v>0</v>
      </c>
      <c r="D10" s="4" t="str">
        <f t="shared" si="2"/>
        <v>0</v>
      </c>
      <c r="E10" s="4" t="str">
        <f t="shared" si="2"/>
        <v>0</v>
      </c>
      <c r="F10" s="4" t="str">
        <f t="shared" si="2"/>
        <v>0</v>
      </c>
      <c r="G10" s="4" t="str">
        <f t="shared" si="2"/>
        <v>1</v>
      </c>
      <c r="H10" s="4" t="str">
        <f t="shared" si="2"/>
        <v>0</v>
      </c>
      <c r="I10" s="4" t="str">
        <f t="shared" si="2"/>
        <v>0</v>
      </c>
      <c r="J10" s="5" t="str">
        <f t="shared" si="7"/>
        <v/>
      </c>
      <c r="K10" s="81">
        <v>4</v>
      </c>
      <c r="L10" s="82">
        <f t="shared" si="13"/>
        <v>0</v>
      </c>
      <c r="M10" s="5">
        <f t="shared" si="13"/>
        <v>0</v>
      </c>
      <c r="N10" s="5">
        <f t="shared" si="13"/>
        <v>0</v>
      </c>
      <c r="O10" s="5">
        <f t="shared" si="13"/>
        <v>1</v>
      </c>
      <c r="P10" s="5">
        <f t="shared" si="13"/>
        <v>1</v>
      </c>
      <c r="Q10" s="5">
        <f t="shared" si="13"/>
        <v>1</v>
      </c>
      <c r="R10" s="83">
        <f t="shared" si="13"/>
        <v>0</v>
      </c>
      <c r="T10" s="80">
        <v>4</v>
      </c>
      <c r="U10" s="77" t="str">
        <f t="shared" si="9"/>
        <v/>
      </c>
      <c r="V10" s="77" t="str">
        <f t="shared" si="4"/>
        <v/>
      </c>
      <c r="W10" s="77" t="str">
        <f t="shared" si="4"/>
        <v/>
      </c>
      <c r="X10" s="77">
        <f t="shared" si="4"/>
        <v>4</v>
      </c>
      <c r="Y10" s="77">
        <f t="shared" si="4"/>
        <v>5</v>
      </c>
      <c r="Z10" s="77">
        <f t="shared" si="4"/>
        <v>6</v>
      </c>
      <c r="AA10" s="77" t="str">
        <f t="shared" si="4"/>
        <v/>
      </c>
      <c r="AC10" s="109">
        <v>4</v>
      </c>
      <c r="AD10" s="80">
        <v>4</v>
      </c>
      <c r="AE10" s="80">
        <v>5</v>
      </c>
      <c r="AF10" s="80">
        <v>6</v>
      </c>
      <c r="AI10" s="80">
        <v>4</v>
      </c>
      <c r="AJ10" s="80">
        <f t="shared" ca="1" si="14"/>
        <v>24</v>
      </c>
      <c r="AK10" s="80">
        <f t="shared" ca="1" si="10"/>
        <v>33</v>
      </c>
      <c r="AL10" s="110">
        <f t="shared" ca="1" si="11"/>
        <v>34</v>
      </c>
    </row>
    <row r="11" spans="1:42" x14ac:dyDescent="0.2">
      <c r="A11" s="5">
        <f t="shared" si="12"/>
        <v>5</v>
      </c>
      <c r="B11" s="5" t="str">
        <f t="shared" si="5"/>
        <v>0000101</v>
      </c>
      <c r="C11" s="4" t="str">
        <f t="shared" si="6"/>
        <v>0</v>
      </c>
      <c r="D11" s="4" t="str">
        <f t="shared" si="2"/>
        <v>0</v>
      </c>
      <c r="E11" s="4" t="str">
        <f t="shared" si="2"/>
        <v>0</v>
      </c>
      <c r="F11" s="4" t="str">
        <f t="shared" si="2"/>
        <v>0</v>
      </c>
      <c r="G11" s="4" t="str">
        <f t="shared" si="2"/>
        <v>1</v>
      </c>
      <c r="H11" s="4" t="str">
        <f t="shared" si="2"/>
        <v>0</v>
      </c>
      <c r="I11" s="4" t="str">
        <f t="shared" si="2"/>
        <v>1</v>
      </c>
      <c r="J11" s="5" t="str">
        <f t="shared" si="7"/>
        <v/>
      </c>
      <c r="K11" s="81">
        <v>5</v>
      </c>
      <c r="L11" s="82">
        <f t="shared" ref="L11:R11" si="15">IF($J25="Y",C25*1,"")</f>
        <v>0</v>
      </c>
      <c r="M11" s="5">
        <f t="shared" si="15"/>
        <v>0</v>
      </c>
      <c r="N11" s="5">
        <f t="shared" si="15"/>
        <v>1</v>
      </c>
      <c r="O11" s="5">
        <f t="shared" si="15"/>
        <v>0</v>
      </c>
      <c r="P11" s="5">
        <f t="shared" si="15"/>
        <v>0</v>
      </c>
      <c r="Q11" s="5">
        <f t="shared" si="15"/>
        <v>1</v>
      </c>
      <c r="R11" s="83">
        <f t="shared" si="15"/>
        <v>1</v>
      </c>
      <c r="T11" s="80">
        <v>5</v>
      </c>
      <c r="U11" s="77" t="str">
        <f t="shared" si="9"/>
        <v/>
      </c>
      <c r="V11" s="77" t="str">
        <f t="shared" si="4"/>
        <v/>
      </c>
      <c r="W11" s="77">
        <f t="shared" si="4"/>
        <v>3</v>
      </c>
      <c r="X11" s="77" t="str">
        <f t="shared" si="4"/>
        <v/>
      </c>
      <c r="Y11" s="77" t="str">
        <f t="shared" si="4"/>
        <v/>
      </c>
      <c r="Z11" s="77">
        <f t="shared" si="4"/>
        <v>6</v>
      </c>
      <c r="AA11" s="77">
        <f t="shared" si="4"/>
        <v>7</v>
      </c>
      <c r="AC11" s="109">
        <v>5</v>
      </c>
      <c r="AD11" s="80">
        <v>3</v>
      </c>
      <c r="AE11" s="80">
        <v>6</v>
      </c>
      <c r="AF11" s="80">
        <v>7</v>
      </c>
      <c r="AI11" s="80">
        <v>5</v>
      </c>
      <c r="AJ11" s="80">
        <f t="shared" ca="1" si="14"/>
        <v>15</v>
      </c>
      <c r="AK11" s="110">
        <f t="shared" ca="1" si="10"/>
        <v>34</v>
      </c>
      <c r="AL11" s="80">
        <f t="shared" ca="1" si="11"/>
        <v>44</v>
      </c>
    </row>
    <row r="12" spans="1:42" x14ac:dyDescent="0.2">
      <c r="A12" s="5">
        <f t="shared" si="12"/>
        <v>6</v>
      </c>
      <c r="B12" s="5" t="str">
        <f t="shared" si="5"/>
        <v>0000110</v>
      </c>
      <c r="C12" s="4" t="str">
        <f t="shared" si="6"/>
        <v>0</v>
      </c>
      <c r="D12" s="4" t="str">
        <f t="shared" si="2"/>
        <v>0</v>
      </c>
      <c r="E12" s="4" t="str">
        <f t="shared" si="2"/>
        <v>0</v>
      </c>
      <c r="F12" s="4" t="str">
        <f t="shared" si="2"/>
        <v>0</v>
      </c>
      <c r="G12" s="4" t="str">
        <f t="shared" si="2"/>
        <v>1</v>
      </c>
      <c r="H12" s="4" t="str">
        <f t="shared" si="2"/>
        <v>1</v>
      </c>
      <c r="I12" s="4" t="str">
        <f t="shared" si="2"/>
        <v>0</v>
      </c>
      <c r="J12" s="5" t="str">
        <f t="shared" si="7"/>
        <v/>
      </c>
      <c r="K12" s="81">
        <v>6</v>
      </c>
      <c r="L12" s="82">
        <f t="shared" ref="L12:R12" si="16">IF($J27="Y",C27*1,"")</f>
        <v>0</v>
      </c>
      <c r="M12" s="5">
        <f t="shared" si="16"/>
        <v>0</v>
      </c>
      <c r="N12" s="5">
        <f t="shared" si="16"/>
        <v>1</v>
      </c>
      <c r="O12" s="5">
        <f t="shared" si="16"/>
        <v>0</v>
      </c>
      <c r="P12" s="5">
        <f t="shared" si="16"/>
        <v>1</v>
      </c>
      <c r="Q12" s="5">
        <f t="shared" si="16"/>
        <v>0</v>
      </c>
      <c r="R12" s="83">
        <f t="shared" si="16"/>
        <v>1</v>
      </c>
      <c r="T12" s="80">
        <v>6</v>
      </c>
      <c r="U12" s="77" t="str">
        <f t="shared" si="9"/>
        <v/>
      </c>
      <c r="V12" s="77" t="str">
        <f t="shared" si="4"/>
        <v/>
      </c>
      <c r="W12" s="77">
        <f t="shared" si="4"/>
        <v>3</v>
      </c>
      <c r="X12" s="77" t="str">
        <f t="shared" si="4"/>
        <v/>
      </c>
      <c r="Y12" s="77">
        <f t="shared" si="4"/>
        <v>5</v>
      </c>
      <c r="Z12" s="77" t="str">
        <f t="shared" si="4"/>
        <v/>
      </c>
      <c r="AA12" s="77">
        <f t="shared" si="4"/>
        <v>7</v>
      </c>
      <c r="AC12" s="80">
        <v>6</v>
      </c>
      <c r="AD12" s="80">
        <v>3</v>
      </c>
      <c r="AE12" s="80">
        <v>5</v>
      </c>
      <c r="AF12" s="80">
        <v>7</v>
      </c>
      <c r="AI12" s="80">
        <v>6</v>
      </c>
      <c r="AJ12" s="80">
        <f t="shared" ca="1" si="14"/>
        <v>15</v>
      </c>
      <c r="AK12" s="80">
        <f t="shared" ca="1" si="10"/>
        <v>33</v>
      </c>
      <c r="AL12" s="80">
        <f t="shared" ca="1" si="11"/>
        <v>44</v>
      </c>
    </row>
    <row r="13" spans="1:42" x14ac:dyDescent="0.2">
      <c r="A13" s="5">
        <f>A12+1</f>
        <v>7</v>
      </c>
      <c r="B13" s="5" t="str">
        <f t="shared" si="5"/>
        <v>0000111</v>
      </c>
      <c r="C13" s="4" t="str">
        <f t="shared" si="6"/>
        <v>0</v>
      </c>
      <c r="D13" s="4" t="str">
        <f t="shared" si="2"/>
        <v>0</v>
      </c>
      <c r="E13" s="4" t="str">
        <f t="shared" si="2"/>
        <v>0</v>
      </c>
      <c r="F13" s="4" t="str">
        <f t="shared" si="2"/>
        <v>0</v>
      </c>
      <c r="G13" s="4" t="str">
        <f t="shared" si="2"/>
        <v>1</v>
      </c>
      <c r="H13" s="4" t="str">
        <f t="shared" si="2"/>
        <v>1</v>
      </c>
      <c r="I13" s="4" t="str">
        <f t="shared" si="2"/>
        <v>1</v>
      </c>
      <c r="J13" s="5" t="str">
        <f t="shared" si="7"/>
        <v>Y</v>
      </c>
      <c r="K13" s="81">
        <v>7</v>
      </c>
      <c r="L13" s="82">
        <f t="shared" ref="L13:R13" si="17">IF($J28="Y",C28*1,"")</f>
        <v>0</v>
      </c>
      <c r="M13" s="5">
        <f t="shared" si="17"/>
        <v>0</v>
      </c>
      <c r="N13" s="5">
        <f t="shared" si="17"/>
        <v>1</v>
      </c>
      <c r="O13" s="5">
        <f t="shared" si="17"/>
        <v>0</v>
      </c>
      <c r="P13" s="5">
        <f t="shared" si="17"/>
        <v>1</v>
      </c>
      <c r="Q13" s="5">
        <f t="shared" si="17"/>
        <v>1</v>
      </c>
      <c r="R13" s="83">
        <f t="shared" si="17"/>
        <v>0</v>
      </c>
      <c r="T13" s="80">
        <v>7</v>
      </c>
      <c r="U13" s="77" t="str">
        <f t="shared" si="9"/>
        <v/>
      </c>
      <c r="V13" s="77" t="str">
        <f t="shared" si="4"/>
        <v/>
      </c>
      <c r="W13" s="77">
        <f t="shared" si="4"/>
        <v>3</v>
      </c>
      <c r="X13" s="77" t="str">
        <f t="shared" si="4"/>
        <v/>
      </c>
      <c r="Y13" s="77">
        <f t="shared" si="4"/>
        <v>5</v>
      </c>
      <c r="Z13" s="77">
        <f t="shared" si="4"/>
        <v>6</v>
      </c>
      <c r="AA13" s="77" t="str">
        <f t="shared" si="4"/>
        <v/>
      </c>
      <c r="AC13" s="109">
        <v>7</v>
      </c>
      <c r="AD13" s="80">
        <v>3</v>
      </c>
      <c r="AE13" s="80">
        <v>5</v>
      </c>
      <c r="AF13" s="80">
        <v>6</v>
      </c>
      <c r="AI13" s="80">
        <v>7</v>
      </c>
      <c r="AJ13" s="80">
        <f t="shared" ca="1" si="14"/>
        <v>15</v>
      </c>
      <c r="AK13" s="80">
        <f t="shared" ca="1" si="10"/>
        <v>33</v>
      </c>
      <c r="AL13" s="110">
        <f t="shared" ca="1" si="11"/>
        <v>34</v>
      </c>
    </row>
    <row r="14" spans="1:42" x14ac:dyDescent="0.2">
      <c r="A14" s="5">
        <f t="shared" si="12"/>
        <v>8</v>
      </c>
      <c r="B14" s="5" t="str">
        <f t="shared" si="5"/>
        <v>0001000</v>
      </c>
      <c r="C14" s="4" t="str">
        <f t="shared" si="6"/>
        <v>0</v>
      </c>
      <c r="D14" s="4" t="str">
        <f t="shared" si="2"/>
        <v>0</v>
      </c>
      <c r="E14" s="4" t="str">
        <f t="shared" si="2"/>
        <v>0</v>
      </c>
      <c r="F14" s="4" t="str">
        <f t="shared" si="2"/>
        <v>1</v>
      </c>
      <c r="G14" s="4" t="str">
        <f t="shared" si="2"/>
        <v>0</v>
      </c>
      <c r="H14" s="4" t="str">
        <f t="shared" si="2"/>
        <v>0</v>
      </c>
      <c r="I14" s="4" t="str">
        <f t="shared" si="2"/>
        <v>0</v>
      </c>
      <c r="J14" s="5" t="str">
        <f t="shared" si="7"/>
        <v/>
      </c>
      <c r="K14" s="81">
        <v>8</v>
      </c>
      <c r="L14" s="82">
        <f t="shared" ref="L14:R15" si="18">IF($J31="Y",C31*1,"")</f>
        <v>0</v>
      </c>
      <c r="M14" s="5">
        <f t="shared" si="18"/>
        <v>0</v>
      </c>
      <c r="N14" s="5">
        <f t="shared" si="18"/>
        <v>1</v>
      </c>
      <c r="O14" s="5">
        <f t="shared" si="18"/>
        <v>1</v>
      </c>
      <c r="P14" s="5">
        <f t="shared" si="18"/>
        <v>0</v>
      </c>
      <c r="Q14" s="5">
        <f t="shared" si="18"/>
        <v>0</v>
      </c>
      <c r="R14" s="83">
        <f t="shared" si="18"/>
        <v>1</v>
      </c>
      <c r="T14" s="80">
        <v>8</v>
      </c>
      <c r="U14" s="77" t="str">
        <f t="shared" si="9"/>
        <v/>
      </c>
      <c r="V14" s="77" t="str">
        <f t="shared" si="4"/>
        <v/>
      </c>
      <c r="W14" s="77">
        <f t="shared" si="4"/>
        <v>3</v>
      </c>
      <c r="X14" s="77">
        <f t="shared" si="4"/>
        <v>4</v>
      </c>
      <c r="Y14" s="77" t="str">
        <f t="shared" si="4"/>
        <v/>
      </c>
      <c r="Z14" s="77" t="str">
        <f t="shared" si="4"/>
        <v/>
      </c>
      <c r="AA14" s="77">
        <f t="shared" si="4"/>
        <v>7</v>
      </c>
      <c r="AC14" s="80">
        <v>8</v>
      </c>
      <c r="AD14" s="80">
        <v>3</v>
      </c>
      <c r="AE14" s="80">
        <v>4</v>
      </c>
      <c r="AF14" s="80">
        <v>7</v>
      </c>
      <c r="AI14" s="80">
        <v>8</v>
      </c>
      <c r="AJ14" s="80">
        <f t="shared" ca="1" si="14"/>
        <v>15</v>
      </c>
      <c r="AK14" s="80">
        <f t="shared" ca="1" si="10"/>
        <v>24</v>
      </c>
      <c r="AL14" s="80">
        <f t="shared" ca="1" si="11"/>
        <v>44</v>
      </c>
    </row>
    <row r="15" spans="1:42" x14ac:dyDescent="0.2">
      <c r="A15" s="5">
        <f t="shared" si="12"/>
        <v>9</v>
      </c>
      <c r="B15" s="5" t="str">
        <f t="shared" si="5"/>
        <v>0001001</v>
      </c>
      <c r="C15" s="4" t="str">
        <f t="shared" si="6"/>
        <v>0</v>
      </c>
      <c r="D15" s="4" t="str">
        <f t="shared" si="2"/>
        <v>0</v>
      </c>
      <c r="E15" s="4" t="str">
        <f t="shared" si="2"/>
        <v>0</v>
      </c>
      <c r="F15" s="4" t="str">
        <f t="shared" si="2"/>
        <v>1</v>
      </c>
      <c r="G15" s="4" t="str">
        <f t="shared" si="2"/>
        <v>0</v>
      </c>
      <c r="H15" s="4" t="str">
        <f t="shared" si="2"/>
        <v>0</v>
      </c>
      <c r="I15" s="4" t="str">
        <f t="shared" si="2"/>
        <v>1</v>
      </c>
      <c r="J15" s="5" t="str">
        <f t="shared" si="7"/>
        <v/>
      </c>
      <c r="K15" s="81">
        <v>9</v>
      </c>
      <c r="L15" s="82">
        <f t="shared" si="18"/>
        <v>0</v>
      </c>
      <c r="M15" s="5">
        <f t="shared" si="18"/>
        <v>0</v>
      </c>
      <c r="N15" s="5">
        <f t="shared" si="18"/>
        <v>1</v>
      </c>
      <c r="O15" s="5">
        <f t="shared" si="18"/>
        <v>1</v>
      </c>
      <c r="P15" s="5">
        <f t="shared" si="18"/>
        <v>0</v>
      </c>
      <c r="Q15" s="5">
        <f t="shared" si="18"/>
        <v>1</v>
      </c>
      <c r="R15" s="83">
        <f t="shared" si="18"/>
        <v>0</v>
      </c>
      <c r="T15" s="80">
        <v>9</v>
      </c>
      <c r="U15" s="77" t="str">
        <f t="shared" si="9"/>
        <v/>
      </c>
      <c r="V15" s="77" t="str">
        <f t="shared" si="4"/>
        <v/>
      </c>
      <c r="W15" s="77">
        <f t="shared" si="4"/>
        <v>3</v>
      </c>
      <c r="X15" s="77">
        <f t="shared" si="4"/>
        <v>4</v>
      </c>
      <c r="Y15" s="77" t="str">
        <f t="shared" si="4"/>
        <v/>
      </c>
      <c r="Z15" s="77">
        <f t="shared" si="4"/>
        <v>6</v>
      </c>
      <c r="AA15" s="77" t="str">
        <f t="shared" si="4"/>
        <v/>
      </c>
      <c r="AC15" s="109">
        <v>9</v>
      </c>
      <c r="AD15" s="80">
        <v>3</v>
      </c>
      <c r="AE15" s="80">
        <v>4</v>
      </c>
      <c r="AF15" s="80">
        <v>6</v>
      </c>
      <c r="AI15" s="80">
        <v>9</v>
      </c>
      <c r="AJ15" s="80">
        <f t="shared" ca="1" si="14"/>
        <v>15</v>
      </c>
      <c r="AK15" s="80">
        <f t="shared" ca="1" si="10"/>
        <v>24</v>
      </c>
      <c r="AL15" s="110">
        <f t="shared" ca="1" si="11"/>
        <v>34</v>
      </c>
    </row>
    <row r="16" spans="1:42" x14ac:dyDescent="0.2">
      <c r="A16" s="5">
        <f t="shared" si="12"/>
        <v>10</v>
      </c>
      <c r="B16" s="5" t="str">
        <f t="shared" si="5"/>
        <v>0001010</v>
      </c>
      <c r="C16" s="4" t="str">
        <f t="shared" si="6"/>
        <v>0</v>
      </c>
      <c r="D16" s="4" t="str">
        <f t="shared" si="2"/>
        <v>0</v>
      </c>
      <c r="E16" s="4" t="str">
        <f t="shared" si="2"/>
        <v>0</v>
      </c>
      <c r="F16" s="4" t="str">
        <f t="shared" si="2"/>
        <v>1</v>
      </c>
      <c r="G16" s="4" t="str">
        <f t="shared" si="2"/>
        <v>0</v>
      </c>
      <c r="H16" s="4" t="str">
        <f t="shared" si="2"/>
        <v>1</v>
      </c>
      <c r="I16" s="4" t="str">
        <f t="shared" si="2"/>
        <v>0</v>
      </c>
      <c r="J16" s="5" t="str">
        <f t="shared" si="7"/>
        <v/>
      </c>
      <c r="K16" s="81">
        <v>10</v>
      </c>
      <c r="L16" s="82">
        <f t="shared" ref="L16:R16" si="19">IF($J34="Y",C34*1,"")</f>
        <v>0</v>
      </c>
      <c r="M16" s="5">
        <f t="shared" si="19"/>
        <v>0</v>
      </c>
      <c r="N16" s="5">
        <f t="shared" si="19"/>
        <v>1</v>
      </c>
      <c r="O16" s="5">
        <f t="shared" si="19"/>
        <v>1</v>
      </c>
      <c r="P16" s="5">
        <f t="shared" si="19"/>
        <v>1</v>
      </c>
      <c r="Q16" s="5">
        <f t="shared" si="19"/>
        <v>0</v>
      </c>
      <c r="R16" s="83">
        <f t="shared" si="19"/>
        <v>0</v>
      </c>
      <c r="T16" s="80">
        <v>10</v>
      </c>
      <c r="U16" s="77" t="str">
        <f t="shared" si="9"/>
        <v/>
      </c>
      <c r="V16" s="77" t="str">
        <f t="shared" si="4"/>
        <v/>
      </c>
      <c r="W16" s="77">
        <f t="shared" si="4"/>
        <v>3</v>
      </c>
      <c r="X16" s="77">
        <f t="shared" si="4"/>
        <v>4</v>
      </c>
      <c r="Y16" s="77">
        <f t="shared" si="4"/>
        <v>5</v>
      </c>
      <c r="Z16" s="77" t="str">
        <f t="shared" si="4"/>
        <v/>
      </c>
      <c r="AA16" s="77" t="str">
        <f t="shared" si="4"/>
        <v/>
      </c>
      <c r="AC16" s="80">
        <v>10</v>
      </c>
      <c r="AD16" s="80">
        <v>3</v>
      </c>
      <c r="AE16" s="80">
        <v>4</v>
      </c>
      <c r="AF16" s="80">
        <v>5</v>
      </c>
      <c r="AI16" s="80">
        <v>10</v>
      </c>
      <c r="AJ16" s="80">
        <f t="shared" ca="1" si="14"/>
        <v>15</v>
      </c>
      <c r="AK16" s="80">
        <f t="shared" ca="1" si="10"/>
        <v>24</v>
      </c>
      <c r="AL16" s="80">
        <f t="shared" ca="1" si="11"/>
        <v>33</v>
      </c>
    </row>
    <row r="17" spans="1:38" x14ac:dyDescent="0.2">
      <c r="A17" s="5">
        <f t="shared" si="12"/>
        <v>11</v>
      </c>
      <c r="B17" s="5" t="str">
        <f t="shared" si="5"/>
        <v>0001011</v>
      </c>
      <c r="C17" s="4" t="str">
        <f t="shared" si="6"/>
        <v>0</v>
      </c>
      <c r="D17" s="4" t="str">
        <f t="shared" si="2"/>
        <v>0</v>
      </c>
      <c r="E17" s="4" t="str">
        <f t="shared" si="2"/>
        <v>0</v>
      </c>
      <c r="F17" s="4" t="str">
        <f t="shared" si="2"/>
        <v>1</v>
      </c>
      <c r="G17" s="4" t="str">
        <f t="shared" si="2"/>
        <v>0</v>
      </c>
      <c r="H17" s="4" t="str">
        <f t="shared" si="2"/>
        <v>1</v>
      </c>
      <c r="I17" s="4" t="str">
        <f t="shared" si="2"/>
        <v>1</v>
      </c>
      <c r="J17" s="5" t="str">
        <f t="shared" si="7"/>
        <v>Y</v>
      </c>
      <c r="K17" s="81">
        <v>11</v>
      </c>
      <c r="L17" s="82">
        <f t="shared" ref="L17:R17" si="20">IF($J41="Y",C41*1,"")</f>
        <v>0</v>
      </c>
      <c r="M17" s="5">
        <f t="shared" si="20"/>
        <v>1</v>
      </c>
      <c r="N17" s="5">
        <f t="shared" si="20"/>
        <v>0</v>
      </c>
      <c r="O17" s="5">
        <f t="shared" si="20"/>
        <v>0</v>
      </c>
      <c r="P17" s="5">
        <f t="shared" si="20"/>
        <v>0</v>
      </c>
      <c r="Q17" s="5">
        <f t="shared" si="20"/>
        <v>1</v>
      </c>
      <c r="R17" s="83">
        <f t="shared" si="20"/>
        <v>1</v>
      </c>
      <c r="T17" s="80">
        <v>11</v>
      </c>
      <c r="U17" s="77" t="str">
        <f t="shared" si="9"/>
        <v/>
      </c>
      <c r="V17" s="77">
        <f t="shared" si="4"/>
        <v>2</v>
      </c>
      <c r="W17" s="77" t="str">
        <f t="shared" si="4"/>
        <v/>
      </c>
      <c r="X17" s="77" t="str">
        <f t="shared" si="4"/>
        <v/>
      </c>
      <c r="Y17" s="77" t="str">
        <f t="shared" si="4"/>
        <v/>
      </c>
      <c r="Z17" s="77">
        <f t="shared" si="4"/>
        <v>6</v>
      </c>
      <c r="AA17" s="77">
        <f t="shared" si="4"/>
        <v>7</v>
      </c>
      <c r="AC17" s="109">
        <v>11</v>
      </c>
      <c r="AD17" s="80">
        <v>2</v>
      </c>
      <c r="AE17" s="80">
        <v>6</v>
      </c>
      <c r="AF17" s="80">
        <v>7</v>
      </c>
      <c r="AI17" s="80">
        <v>11</v>
      </c>
      <c r="AJ17" s="80">
        <f t="shared" ca="1" si="14"/>
        <v>5</v>
      </c>
      <c r="AK17" s="110">
        <f t="shared" ca="1" si="10"/>
        <v>34</v>
      </c>
      <c r="AL17" s="80">
        <f t="shared" ca="1" si="11"/>
        <v>44</v>
      </c>
    </row>
    <row r="18" spans="1:38" x14ac:dyDescent="0.2">
      <c r="A18" s="5">
        <f t="shared" si="12"/>
        <v>12</v>
      </c>
      <c r="B18" s="5" t="str">
        <f t="shared" si="5"/>
        <v>0001100</v>
      </c>
      <c r="C18" s="4" t="str">
        <f t="shared" si="6"/>
        <v>0</v>
      </c>
      <c r="D18" s="4" t="str">
        <f t="shared" si="2"/>
        <v>0</v>
      </c>
      <c r="E18" s="4" t="str">
        <f t="shared" si="2"/>
        <v>0</v>
      </c>
      <c r="F18" s="4" t="str">
        <f t="shared" si="2"/>
        <v>1</v>
      </c>
      <c r="G18" s="4" t="str">
        <f t="shared" si="2"/>
        <v>1</v>
      </c>
      <c r="H18" s="4" t="str">
        <f t="shared" si="2"/>
        <v>0</v>
      </c>
      <c r="I18" s="4" t="str">
        <f t="shared" si="2"/>
        <v>0</v>
      </c>
      <c r="J18" s="5" t="str">
        <f t="shared" si="7"/>
        <v/>
      </c>
      <c r="K18" s="81">
        <v>12</v>
      </c>
      <c r="L18" s="82">
        <f t="shared" ref="L18:R19" si="21">IF($J43="Y",C43*1,"")</f>
        <v>0</v>
      </c>
      <c r="M18" s="5">
        <f t="shared" si="21"/>
        <v>1</v>
      </c>
      <c r="N18" s="5">
        <f t="shared" si="21"/>
        <v>0</v>
      </c>
      <c r="O18" s="5">
        <f t="shared" si="21"/>
        <v>0</v>
      </c>
      <c r="P18" s="5">
        <f t="shared" si="21"/>
        <v>1</v>
      </c>
      <c r="Q18" s="5">
        <f t="shared" si="21"/>
        <v>0</v>
      </c>
      <c r="R18" s="83">
        <f t="shared" si="21"/>
        <v>1</v>
      </c>
      <c r="T18" s="80">
        <v>12</v>
      </c>
      <c r="U18" s="77" t="str">
        <f t="shared" si="9"/>
        <v/>
      </c>
      <c r="V18" s="77">
        <f t="shared" si="4"/>
        <v>2</v>
      </c>
      <c r="W18" s="77" t="str">
        <f t="shared" si="4"/>
        <v/>
      </c>
      <c r="X18" s="77" t="str">
        <f t="shared" si="4"/>
        <v/>
      </c>
      <c r="Y18" s="77">
        <f t="shared" si="4"/>
        <v>5</v>
      </c>
      <c r="Z18" s="77" t="str">
        <f t="shared" si="4"/>
        <v/>
      </c>
      <c r="AA18" s="77">
        <f t="shared" si="4"/>
        <v>7</v>
      </c>
      <c r="AC18" s="80">
        <v>12</v>
      </c>
      <c r="AD18" s="80">
        <v>2</v>
      </c>
      <c r="AE18" s="80">
        <v>5</v>
      </c>
      <c r="AF18" s="80">
        <v>7</v>
      </c>
      <c r="AI18" s="80">
        <v>12</v>
      </c>
      <c r="AJ18" s="80">
        <f t="shared" ca="1" si="14"/>
        <v>5</v>
      </c>
      <c r="AK18" s="80">
        <f t="shared" ca="1" si="10"/>
        <v>33</v>
      </c>
      <c r="AL18" s="80">
        <f t="shared" ca="1" si="11"/>
        <v>44</v>
      </c>
    </row>
    <row r="19" spans="1:38" x14ac:dyDescent="0.2">
      <c r="A19" s="5">
        <f t="shared" si="12"/>
        <v>13</v>
      </c>
      <c r="B19" s="5" t="str">
        <f t="shared" si="5"/>
        <v>0001101</v>
      </c>
      <c r="C19" s="4" t="str">
        <f t="shared" si="6"/>
        <v>0</v>
      </c>
      <c r="D19" s="4" t="str">
        <f t="shared" si="2"/>
        <v>0</v>
      </c>
      <c r="E19" s="4" t="str">
        <f t="shared" si="2"/>
        <v>0</v>
      </c>
      <c r="F19" s="4" t="str">
        <f t="shared" si="2"/>
        <v>1</v>
      </c>
      <c r="G19" s="4" t="str">
        <f t="shared" si="2"/>
        <v>1</v>
      </c>
      <c r="H19" s="4" t="str">
        <f t="shared" si="2"/>
        <v>0</v>
      </c>
      <c r="I19" s="4" t="str">
        <f t="shared" si="2"/>
        <v>1</v>
      </c>
      <c r="J19" s="5" t="str">
        <f t="shared" si="7"/>
        <v>Y</v>
      </c>
      <c r="K19" s="81">
        <v>13</v>
      </c>
      <c r="L19" s="82">
        <f t="shared" si="21"/>
        <v>0</v>
      </c>
      <c r="M19" s="5">
        <f t="shared" si="21"/>
        <v>1</v>
      </c>
      <c r="N19" s="5">
        <f t="shared" si="21"/>
        <v>0</v>
      </c>
      <c r="O19" s="5">
        <f t="shared" si="21"/>
        <v>0</v>
      </c>
      <c r="P19" s="5">
        <f t="shared" si="21"/>
        <v>1</v>
      </c>
      <c r="Q19" s="5">
        <f t="shared" si="21"/>
        <v>1</v>
      </c>
      <c r="R19" s="83">
        <f t="shared" si="21"/>
        <v>0</v>
      </c>
      <c r="T19" s="80">
        <v>13</v>
      </c>
      <c r="U19" s="77" t="str">
        <f t="shared" si="9"/>
        <v/>
      </c>
      <c r="V19" s="77">
        <f t="shared" si="4"/>
        <v>2</v>
      </c>
      <c r="W19" s="77" t="str">
        <f t="shared" si="4"/>
        <v/>
      </c>
      <c r="X19" s="77" t="str">
        <f t="shared" si="4"/>
        <v/>
      </c>
      <c r="Y19" s="77">
        <f t="shared" si="4"/>
        <v>5</v>
      </c>
      <c r="Z19" s="77">
        <f t="shared" si="4"/>
        <v>6</v>
      </c>
      <c r="AA19" s="77" t="str">
        <f t="shared" si="4"/>
        <v/>
      </c>
      <c r="AC19" s="109">
        <v>13</v>
      </c>
      <c r="AD19" s="80">
        <v>2</v>
      </c>
      <c r="AE19" s="80">
        <v>5</v>
      </c>
      <c r="AF19" s="80">
        <v>6</v>
      </c>
      <c r="AI19" s="80">
        <v>13</v>
      </c>
      <c r="AJ19" s="80">
        <f t="shared" ca="1" si="14"/>
        <v>5</v>
      </c>
      <c r="AK19" s="80">
        <f t="shared" ca="1" si="10"/>
        <v>33</v>
      </c>
      <c r="AL19" s="110">
        <f t="shared" ca="1" si="11"/>
        <v>34</v>
      </c>
    </row>
    <row r="20" spans="1:38" x14ac:dyDescent="0.2">
      <c r="A20" s="5">
        <f t="shared" si="12"/>
        <v>14</v>
      </c>
      <c r="B20" s="5" t="str">
        <f t="shared" si="5"/>
        <v>0001110</v>
      </c>
      <c r="C20" s="4" t="str">
        <f t="shared" si="6"/>
        <v>0</v>
      </c>
      <c r="D20" s="4" t="str">
        <f t="shared" si="2"/>
        <v>0</v>
      </c>
      <c r="E20" s="4" t="str">
        <f t="shared" si="2"/>
        <v>0</v>
      </c>
      <c r="F20" s="4" t="str">
        <f t="shared" si="2"/>
        <v>1</v>
      </c>
      <c r="G20" s="4" t="str">
        <f t="shared" si="2"/>
        <v>1</v>
      </c>
      <c r="H20" s="4" t="str">
        <f t="shared" si="2"/>
        <v>1</v>
      </c>
      <c r="I20" s="4" t="str">
        <f t="shared" si="2"/>
        <v>0</v>
      </c>
      <c r="J20" s="5" t="str">
        <f t="shared" si="7"/>
        <v>Y</v>
      </c>
      <c r="K20" s="81">
        <v>14</v>
      </c>
      <c r="L20" s="82">
        <f t="shared" ref="L20:R21" si="22">IF($J47="Y",C47*1,"")</f>
        <v>0</v>
      </c>
      <c r="M20" s="5">
        <f t="shared" si="22"/>
        <v>1</v>
      </c>
      <c r="N20" s="5">
        <f t="shared" si="22"/>
        <v>0</v>
      </c>
      <c r="O20" s="5">
        <f t="shared" si="22"/>
        <v>1</v>
      </c>
      <c r="P20" s="5">
        <f t="shared" si="22"/>
        <v>0</v>
      </c>
      <c r="Q20" s="5">
        <f t="shared" si="22"/>
        <v>0</v>
      </c>
      <c r="R20" s="83">
        <f t="shared" si="22"/>
        <v>1</v>
      </c>
      <c r="T20" s="80">
        <v>14</v>
      </c>
      <c r="U20" s="77" t="str">
        <f t="shared" si="9"/>
        <v/>
      </c>
      <c r="V20" s="77">
        <f t="shared" si="4"/>
        <v>2</v>
      </c>
      <c r="W20" s="77" t="str">
        <f t="shared" si="4"/>
        <v/>
      </c>
      <c r="X20" s="77">
        <f t="shared" si="4"/>
        <v>4</v>
      </c>
      <c r="Y20" s="77" t="str">
        <f t="shared" si="4"/>
        <v/>
      </c>
      <c r="Z20" s="77" t="str">
        <f t="shared" si="4"/>
        <v/>
      </c>
      <c r="AA20" s="77">
        <f t="shared" si="4"/>
        <v>7</v>
      </c>
      <c r="AC20" s="80">
        <v>14</v>
      </c>
      <c r="AD20" s="80">
        <v>2</v>
      </c>
      <c r="AE20" s="80">
        <v>4</v>
      </c>
      <c r="AF20" s="80">
        <v>7</v>
      </c>
      <c r="AI20" s="80">
        <v>14</v>
      </c>
      <c r="AJ20" s="80">
        <f t="shared" ca="1" si="14"/>
        <v>5</v>
      </c>
      <c r="AK20" s="80">
        <f t="shared" ca="1" si="10"/>
        <v>24</v>
      </c>
      <c r="AL20" s="80">
        <f t="shared" ca="1" si="11"/>
        <v>44</v>
      </c>
    </row>
    <row r="21" spans="1:38" x14ac:dyDescent="0.2">
      <c r="A21" s="5">
        <f t="shared" si="12"/>
        <v>15</v>
      </c>
      <c r="B21" s="5" t="str">
        <f t="shared" si="5"/>
        <v>0001111</v>
      </c>
      <c r="C21" s="4" t="str">
        <f t="shared" si="6"/>
        <v>0</v>
      </c>
      <c r="D21" s="4" t="str">
        <f t="shared" si="2"/>
        <v>0</v>
      </c>
      <c r="E21" s="4" t="str">
        <f t="shared" si="2"/>
        <v>0</v>
      </c>
      <c r="F21" s="4" t="str">
        <f t="shared" si="2"/>
        <v>1</v>
      </c>
      <c r="G21" s="4" t="str">
        <f t="shared" si="2"/>
        <v>1</v>
      </c>
      <c r="H21" s="4" t="str">
        <f t="shared" si="2"/>
        <v>1</v>
      </c>
      <c r="I21" s="4" t="str">
        <f t="shared" si="2"/>
        <v>1</v>
      </c>
      <c r="J21" s="5" t="str">
        <f t="shared" si="7"/>
        <v/>
      </c>
      <c r="K21" s="81">
        <v>15</v>
      </c>
      <c r="L21" s="82">
        <f t="shared" si="22"/>
        <v>0</v>
      </c>
      <c r="M21" s="5">
        <f t="shared" si="22"/>
        <v>1</v>
      </c>
      <c r="N21" s="5">
        <f t="shared" si="22"/>
        <v>0</v>
      </c>
      <c r="O21" s="5">
        <f t="shared" si="22"/>
        <v>1</v>
      </c>
      <c r="P21" s="5">
        <f t="shared" si="22"/>
        <v>0</v>
      </c>
      <c r="Q21" s="5">
        <f t="shared" si="22"/>
        <v>1</v>
      </c>
      <c r="R21" s="83">
        <f t="shared" si="22"/>
        <v>0</v>
      </c>
      <c r="T21" s="80">
        <v>15</v>
      </c>
      <c r="U21" s="77" t="str">
        <f t="shared" si="9"/>
        <v/>
      </c>
      <c r="V21" s="77">
        <f t="shared" si="4"/>
        <v>2</v>
      </c>
      <c r="W21" s="77" t="str">
        <f t="shared" si="4"/>
        <v/>
      </c>
      <c r="X21" s="77">
        <f t="shared" si="4"/>
        <v>4</v>
      </c>
      <c r="Y21" s="77" t="str">
        <f t="shared" si="4"/>
        <v/>
      </c>
      <c r="Z21" s="77">
        <f t="shared" si="4"/>
        <v>6</v>
      </c>
      <c r="AA21" s="77" t="str">
        <f t="shared" si="4"/>
        <v/>
      </c>
      <c r="AC21" s="80">
        <v>15</v>
      </c>
      <c r="AD21" s="80">
        <v>2</v>
      </c>
      <c r="AE21" s="80">
        <v>4</v>
      </c>
      <c r="AF21" s="80">
        <v>6</v>
      </c>
      <c r="AI21" s="80">
        <v>15</v>
      </c>
      <c r="AJ21" s="80">
        <f t="shared" ca="1" si="14"/>
        <v>5</v>
      </c>
      <c r="AK21" s="80">
        <f t="shared" ca="1" si="10"/>
        <v>24</v>
      </c>
      <c r="AL21" s="110">
        <f t="shared" ca="1" si="11"/>
        <v>34</v>
      </c>
    </row>
    <row r="22" spans="1:38" x14ac:dyDescent="0.2">
      <c r="A22" s="5">
        <f t="shared" si="12"/>
        <v>16</v>
      </c>
      <c r="B22" s="5" t="str">
        <f t="shared" si="5"/>
        <v>0010000</v>
      </c>
      <c r="C22" s="4" t="str">
        <f t="shared" si="6"/>
        <v>0</v>
      </c>
      <c r="D22" s="4" t="str">
        <f t="shared" si="2"/>
        <v>0</v>
      </c>
      <c r="E22" s="4" t="str">
        <f t="shared" si="2"/>
        <v>1</v>
      </c>
      <c r="F22" s="4" t="str">
        <f t="shared" si="2"/>
        <v>0</v>
      </c>
      <c r="G22" s="4" t="str">
        <f t="shared" si="2"/>
        <v>0</v>
      </c>
      <c r="H22" s="4" t="str">
        <f t="shared" si="2"/>
        <v>0</v>
      </c>
      <c r="I22" s="4" t="str">
        <f t="shared" si="2"/>
        <v>0</v>
      </c>
      <c r="J22" s="5" t="str">
        <f t="shared" si="7"/>
        <v/>
      </c>
      <c r="K22" s="81">
        <v>16</v>
      </c>
      <c r="L22" s="82">
        <f t="shared" ref="L22:R22" si="23">IF($J50="Y",C50*1,"")</f>
        <v>0</v>
      </c>
      <c r="M22" s="5">
        <f t="shared" si="23"/>
        <v>1</v>
      </c>
      <c r="N22" s="5">
        <f t="shared" si="23"/>
        <v>0</v>
      </c>
      <c r="O22" s="5">
        <f t="shared" si="23"/>
        <v>1</v>
      </c>
      <c r="P22" s="5">
        <f t="shared" si="23"/>
        <v>1</v>
      </c>
      <c r="Q22" s="5">
        <f t="shared" si="23"/>
        <v>0</v>
      </c>
      <c r="R22" s="83">
        <f t="shared" si="23"/>
        <v>0</v>
      </c>
      <c r="T22" s="80">
        <v>16</v>
      </c>
      <c r="U22" s="77" t="str">
        <f t="shared" si="9"/>
        <v/>
      </c>
      <c r="V22" s="77">
        <f t="shared" si="4"/>
        <v>2</v>
      </c>
      <c r="W22" s="77" t="str">
        <f t="shared" si="4"/>
        <v/>
      </c>
      <c r="X22" s="77">
        <f t="shared" si="4"/>
        <v>4</v>
      </c>
      <c r="Y22" s="77">
        <f t="shared" si="4"/>
        <v>5</v>
      </c>
      <c r="Z22" s="77" t="str">
        <f t="shared" si="4"/>
        <v/>
      </c>
      <c r="AA22" s="77" t="str">
        <f t="shared" si="4"/>
        <v/>
      </c>
      <c r="AC22" s="109">
        <v>16</v>
      </c>
      <c r="AD22" s="80">
        <v>2</v>
      </c>
      <c r="AE22" s="80">
        <v>4</v>
      </c>
      <c r="AF22" s="80">
        <v>5</v>
      </c>
      <c r="AI22" s="80">
        <v>16</v>
      </c>
      <c r="AJ22" s="80">
        <f t="shared" ca="1" si="14"/>
        <v>5</v>
      </c>
      <c r="AK22" s="80">
        <f t="shared" ca="1" si="10"/>
        <v>24</v>
      </c>
      <c r="AL22" s="80">
        <f t="shared" ca="1" si="11"/>
        <v>33</v>
      </c>
    </row>
    <row r="23" spans="1:38" x14ac:dyDescent="0.2">
      <c r="A23" s="5">
        <f t="shared" si="12"/>
        <v>17</v>
      </c>
      <c r="B23" s="5" t="str">
        <f t="shared" si="5"/>
        <v>0010001</v>
      </c>
      <c r="C23" s="4" t="str">
        <f t="shared" si="6"/>
        <v>0</v>
      </c>
      <c r="D23" s="4" t="str">
        <f t="shared" si="6"/>
        <v>0</v>
      </c>
      <c r="E23" s="4" t="str">
        <f t="shared" si="6"/>
        <v>1</v>
      </c>
      <c r="F23" s="4" t="str">
        <f t="shared" si="6"/>
        <v>0</v>
      </c>
      <c r="G23" s="4" t="str">
        <f t="shared" si="6"/>
        <v>0</v>
      </c>
      <c r="H23" s="4" t="str">
        <f t="shared" si="6"/>
        <v>0</v>
      </c>
      <c r="I23" s="4" t="str">
        <f t="shared" si="6"/>
        <v>1</v>
      </c>
      <c r="J23" s="5" t="str">
        <f t="shared" si="7"/>
        <v/>
      </c>
      <c r="K23" s="81">
        <v>17</v>
      </c>
      <c r="L23" s="82">
        <f t="shared" ref="L23:R24" si="24">IF($J55="Y",C55*1,"")</f>
        <v>0</v>
      </c>
      <c r="M23" s="5">
        <f t="shared" si="24"/>
        <v>1</v>
      </c>
      <c r="N23" s="5">
        <f t="shared" si="24"/>
        <v>1</v>
      </c>
      <c r="O23" s="5">
        <f t="shared" si="24"/>
        <v>0</v>
      </c>
      <c r="P23" s="5">
        <f t="shared" si="24"/>
        <v>0</v>
      </c>
      <c r="Q23" s="5">
        <f t="shared" si="24"/>
        <v>0</v>
      </c>
      <c r="R23" s="83">
        <f t="shared" si="24"/>
        <v>1</v>
      </c>
      <c r="T23" s="80">
        <v>17</v>
      </c>
      <c r="U23" s="77" t="str">
        <f t="shared" si="9"/>
        <v/>
      </c>
      <c r="V23" s="77">
        <f t="shared" si="9"/>
        <v>2</v>
      </c>
      <c r="W23" s="77">
        <f t="shared" si="9"/>
        <v>3</v>
      </c>
      <c r="X23" s="77" t="str">
        <f t="shared" si="9"/>
        <v/>
      </c>
      <c r="Y23" s="77" t="str">
        <f t="shared" si="9"/>
        <v/>
      </c>
      <c r="Z23" s="77" t="str">
        <f t="shared" si="9"/>
        <v/>
      </c>
      <c r="AA23" s="77">
        <f t="shared" si="9"/>
        <v>7</v>
      </c>
      <c r="AC23" s="80">
        <v>17</v>
      </c>
      <c r="AD23" s="80">
        <v>2</v>
      </c>
      <c r="AE23" s="80">
        <v>3</v>
      </c>
      <c r="AF23" s="80">
        <v>7</v>
      </c>
      <c r="AI23" s="80">
        <v>17</v>
      </c>
      <c r="AJ23" s="80">
        <f t="shared" ca="1" si="14"/>
        <v>5</v>
      </c>
      <c r="AK23" s="80">
        <f t="shared" ca="1" si="10"/>
        <v>15</v>
      </c>
      <c r="AL23" s="80">
        <f t="shared" ca="1" si="11"/>
        <v>44</v>
      </c>
    </row>
    <row r="24" spans="1:38" x14ac:dyDescent="0.2">
      <c r="A24" s="5">
        <f t="shared" si="12"/>
        <v>18</v>
      </c>
      <c r="B24" s="5" t="str">
        <f t="shared" si="5"/>
        <v>0010010</v>
      </c>
      <c r="C24" s="4" t="str">
        <f t="shared" si="6"/>
        <v>0</v>
      </c>
      <c r="D24" s="4" t="str">
        <f t="shared" si="6"/>
        <v>0</v>
      </c>
      <c r="E24" s="4" t="str">
        <f t="shared" si="6"/>
        <v>1</v>
      </c>
      <c r="F24" s="4" t="str">
        <f t="shared" si="6"/>
        <v>0</v>
      </c>
      <c r="G24" s="4" t="str">
        <f t="shared" si="6"/>
        <v>0</v>
      </c>
      <c r="H24" s="4" t="str">
        <f t="shared" si="6"/>
        <v>1</v>
      </c>
      <c r="I24" s="4" t="str">
        <f t="shared" si="6"/>
        <v>0</v>
      </c>
      <c r="J24" s="5" t="str">
        <f t="shared" si="7"/>
        <v/>
      </c>
      <c r="K24" s="81">
        <v>18</v>
      </c>
      <c r="L24" s="82">
        <f t="shared" si="24"/>
        <v>0</v>
      </c>
      <c r="M24" s="5">
        <f t="shared" si="24"/>
        <v>1</v>
      </c>
      <c r="N24" s="5">
        <f t="shared" si="24"/>
        <v>1</v>
      </c>
      <c r="O24" s="5">
        <f t="shared" si="24"/>
        <v>0</v>
      </c>
      <c r="P24" s="5">
        <f t="shared" si="24"/>
        <v>0</v>
      </c>
      <c r="Q24" s="5">
        <f t="shared" si="24"/>
        <v>1</v>
      </c>
      <c r="R24" s="83">
        <f t="shared" si="24"/>
        <v>0</v>
      </c>
      <c r="T24" s="80">
        <v>18</v>
      </c>
      <c r="U24" s="77" t="str">
        <f t="shared" si="9"/>
        <v/>
      </c>
      <c r="V24" s="77">
        <f t="shared" si="9"/>
        <v>2</v>
      </c>
      <c r="W24" s="77">
        <f t="shared" si="9"/>
        <v>3</v>
      </c>
      <c r="X24" s="77" t="str">
        <f t="shared" si="9"/>
        <v/>
      </c>
      <c r="Y24" s="77" t="str">
        <f t="shared" si="9"/>
        <v/>
      </c>
      <c r="Z24" s="77">
        <f t="shared" si="9"/>
        <v>6</v>
      </c>
      <c r="AA24" s="77" t="str">
        <f t="shared" si="9"/>
        <v/>
      </c>
      <c r="AC24" s="109">
        <v>18</v>
      </c>
      <c r="AD24" s="80">
        <v>2</v>
      </c>
      <c r="AE24" s="80">
        <v>3</v>
      </c>
      <c r="AF24" s="80">
        <v>6</v>
      </c>
      <c r="AI24" s="80">
        <v>18</v>
      </c>
      <c r="AJ24" s="80">
        <f t="shared" ca="1" si="14"/>
        <v>5</v>
      </c>
      <c r="AK24" s="80">
        <f t="shared" ca="1" si="10"/>
        <v>15</v>
      </c>
      <c r="AL24" s="110">
        <f t="shared" ca="1" si="11"/>
        <v>34</v>
      </c>
    </row>
    <row r="25" spans="1:38" x14ac:dyDescent="0.2">
      <c r="A25" s="5">
        <f t="shared" si="12"/>
        <v>19</v>
      </c>
      <c r="B25" s="5" t="str">
        <f t="shared" si="5"/>
        <v>0010011</v>
      </c>
      <c r="C25" s="4" t="str">
        <f t="shared" si="6"/>
        <v>0</v>
      </c>
      <c r="D25" s="4" t="str">
        <f t="shared" si="6"/>
        <v>0</v>
      </c>
      <c r="E25" s="4" t="str">
        <f t="shared" si="6"/>
        <v>1</v>
      </c>
      <c r="F25" s="4" t="str">
        <f t="shared" si="6"/>
        <v>0</v>
      </c>
      <c r="G25" s="4" t="str">
        <f t="shared" si="6"/>
        <v>0</v>
      </c>
      <c r="H25" s="4" t="str">
        <f t="shared" si="6"/>
        <v>1</v>
      </c>
      <c r="I25" s="4" t="str">
        <f t="shared" si="6"/>
        <v>1</v>
      </c>
      <c r="J25" s="5" t="str">
        <f t="shared" si="7"/>
        <v>Y</v>
      </c>
      <c r="K25" s="81">
        <v>19</v>
      </c>
      <c r="L25" s="82">
        <f t="shared" ref="L25:R25" si="25">IF($J58="Y",C58*1,"")</f>
        <v>0</v>
      </c>
      <c r="M25" s="5">
        <f t="shared" si="25"/>
        <v>1</v>
      </c>
      <c r="N25" s="5">
        <f t="shared" si="25"/>
        <v>1</v>
      </c>
      <c r="O25" s="5">
        <f t="shared" si="25"/>
        <v>0</v>
      </c>
      <c r="P25" s="5">
        <f t="shared" si="25"/>
        <v>1</v>
      </c>
      <c r="Q25" s="5">
        <f t="shared" si="25"/>
        <v>0</v>
      </c>
      <c r="R25" s="83">
        <f t="shared" si="25"/>
        <v>0</v>
      </c>
      <c r="T25" s="80">
        <v>19</v>
      </c>
      <c r="U25" s="77" t="str">
        <f t="shared" si="9"/>
        <v/>
      </c>
      <c r="V25" s="77">
        <f t="shared" si="9"/>
        <v>2</v>
      </c>
      <c r="W25" s="77">
        <f t="shared" si="9"/>
        <v>3</v>
      </c>
      <c r="X25" s="77" t="str">
        <f t="shared" si="9"/>
        <v/>
      </c>
      <c r="Y25" s="77">
        <f t="shared" si="9"/>
        <v>5</v>
      </c>
      <c r="Z25" s="77" t="str">
        <f t="shared" si="9"/>
        <v/>
      </c>
      <c r="AA25" s="77" t="str">
        <f t="shared" si="9"/>
        <v/>
      </c>
      <c r="AC25" s="80">
        <v>19</v>
      </c>
      <c r="AD25" s="80">
        <v>2</v>
      </c>
      <c r="AE25" s="80">
        <v>3</v>
      </c>
      <c r="AF25" s="80">
        <v>5</v>
      </c>
      <c r="AI25" s="80">
        <v>19</v>
      </c>
      <c r="AJ25" s="80">
        <f t="shared" ca="1" si="14"/>
        <v>5</v>
      </c>
      <c r="AK25" s="80">
        <f t="shared" ca="1" si="10"/>
        <v>15</v>
      </c>
      <c r="AL25" s="80">
        <f t="shared" ca="1" si="11"/>
        <v>33</v>
      </c>
    </row>
    <row r="26" spans="1:38" x14ac:dyDescent="0.2">
      <c r="A26" s="5">
        <f t="shared" si="12"/>
        <v>20</v>
      </c>
      <c r="B26" s="5" t="str">
        <f t="shared" si="5"/>
        <v>0010100</v>
      </c>
      <c r="C26" s="4" t="str">
        <f t="shared" si="6"/>
        <v>0</v>
      </c>
      <c r="D26" s="4" t="str">
        <f t="shared" si="6"/>
        <v>0</v>
      </c>
      <c r="E26" s="4" t="str">
        <f t="shared" si="6"/>
        <v>1</v>
      </c>
      <c r="F26" s="4" t="str">
        <f t="shared" si="6"/>
        <v>0</v>
      </c>
      <c r="G26" s="4" t="str">
        <f t="shared" si="6"/>
        <v>1</v>
      </c>
      <c r="H26" s="4" t="str">
        <f t="shared" si="6"/>
        <v>0</v>
      </c>
      <c r="I26" s="4" t="str">
        <f t="shared" si="6"/>
        <v>0</v>
      </c>
      <c r="J26" s="5" t="str">
        <f t="shared" si="7"/>
        <v/>
      </c>
      <c r="K26" s="81">
        <v>20</v>
      </c>
      <c r="L26" s="82">
        <f t="shared" ref="L26:R26" si="26">IF($J62="Y",C62*1,"")</f>
        <v>0</v>
      </c>
      <c r="M26" s="5">
        <f t="shared" si="26"/>
        <v>1</v>
      </c>
      <c r="N26" s="5">
        <f t="shared" si="26"/>
        <v>1</v>
      </c>
      <c r="O26" s="5">
        <f t="shared" si="26"/>
        <v>1</v>
      </c>
      <c r="P26" s="5">
        <f t="shared" si="26"/>
        <v>0</v>
      </c>
      <c r="Q26" s="5">
        <f t="shared" si="26"/>
        <v>0</v>
      </c>
      <c r="R26" s="83">
        <f t="shared" si="26"/>
        <v>0</v>
      </c>
      <c r="T26" s="80">
        <v>20</v>
      </c>
      <c r="U26" s="77" t="str">
        <f t="shared" si="9"/>
        <v/>
      </c>
      <c r="V26" s="77">
        <f t="shared" si="9"/>
        <v>2</v>
      </c>
      <c r="W26" s="77">
        <f t="shared" si="9"/>
        <v>3</v>
      </c>
      <c r="X26" s="77">
        <f t="shared" si="9"/>
        <v>4</v>
      </c>
      <c r="Y26" s="77" t="str">
        <f t="shared" si="9"/>
        <v/>
      </c>
      <c r="Z26" s="77" t="str">
        <f t="shared" si="9"/>
        <v/>
      </c>
      <c r="AA26" s="77" t="str">
        <f t="shared" si="9"/>
        <v/>
      </c>
      <c r="AC26" s="80">
        <v>20</v>
      </c>
      <c r="AD26" s="80">
        <v>2</v>
      </c>
      <c r="AE26" s="80">
        <v>3</v>
      </c>
      <c r="AF26" s="80">
        <v>4</v>
      </c>
      <c r="AI26" s="80">
        <v>20</v>
      </c>
      <c r="AJ26" s="80">
        <f t="shared" ca="1" si="14"/>
        <v>5</v>
      </c>
      <c r="AK26" s="80">
        <f t="shared" ca="1" si="10"/>
        <v>15</v>
      </c>
      <c r="AL26" s="80">
        <f t="shared" ca="1" si="11"/>
        <v>24</v>
      </c>
    </row>
    <row r="27" spans="1:38" x14ac:dyDescent="0.2">
      <c r="A27" s="5">
        <f t="shared" si="12"/>
        <v>21</v>
      </c>
      <c r="B27" s="5" t="str">
        <f t="shared" si="5"/>
        <v>0010101</v>
      </c>
      <c r="C27" s="4" t="str">
        <f t="shared" si="6"/>
        <v>0</v>
      </c>
      <c r="D27" s="4" t="str">
        <f t="shared" si="6"/>
        <v>0</v>
      </c>
      <c r="E27" s="4" t="str">
        <f t="shared" si="6"/>
        <v>1</v>
      </c>
      <c r="F27" s="4" t="str">
        <f t="shared" si="6"/>
        <v>0</v>
      </c>
      <c r="G27" s="4" t="str">
        <f t="shared" si="6"/>
        <v>1</v>
      </c>
      <c r="H27" s="4" t="str">
        <f t="shared" si="6"/>
        <v>0</v>
      </c>
      <c r="I27" s="4" t="str">
        <f t="shared" si="6"/>
        <v>1</v>
      </c>
      <c r="J27" s="5" t="str">
        <f t="shared" si="7"/>
        <v>Y</v>
      </c>
      <c r="K27" s="81">
        <v>21</v>
      </c>
      <c r="L27" s="82">
        <f t="shared" ref="L27:R27" si="27">IF($J73="Y",C73*1,"")</f>
        <v>1</v>
      </c>
      <c r="M27" s="5">
        <f t="shared" si="27"/>
        <v>0</v>
      </c>
      <c r="N27" s="5">
        <f t="shared" si="27"/>
        <v>0</v>
      </c>
      <c r="O27" s="5">
        <f t="shared" si="27"/>
        <v>0</v>
      </c>
      <c r="P27" s="5">
        <f t="shared" si="27"/>
        <v>0</v>
      </c>
      <c r="Q27" s="5">
        <f t="shared" si="27"/>
        <v>1</v>
      </c>
      <c r="R27" s="83">
        <f t="shared" si="27"/>
        <v>1</v>
      </c>
      <c r="T27" s="80">
        <v>21</v>
      </c>
      <c r="U27" s="77">
        <f t="shared" si="9"/>
        <v>1</v>
      </c>
      <c r="V27" s="77" t="str">
        <f t="shared" si="9"/>
        <v/>
      </c>
      <c r="W27" s="77" t="str">
        <f t="shared" si="9"/>
        <v/>
      </c>
      <c r="X27" s="77" t="str">
        <f t="shared" si="9"/>
        <v/>
      </c>
      <c r="Y27" s="77" t="str">
        <f t="shared" si="9"/>
        <v/>
      </c>
      <c r="Z27" s="77">
        <f t="shared" si="9"/>
        <v>6</v>
      </c>
      <c r="AA27" s="77">
        <f t="shared" si="9"/>
        <v>7</v>
      </c>
      <c r="AC27" s="109">
        <v>21</v>
      </c>
      <c r="AD27" s="80">
        <v>1</v>
      </c>
      <c r="AE27" s="80">
        <v>6</v>
      </c>
      <c r="AF27" s="80">
        <v>7</v>
      </c>
      <c r="AI27" s="80">
        <v>21</v>
      </c>
      <c r="AJ27" s="80">
        <f t="shared" ca="1" si="14"/>
        <v>4</v>
      </c>
      <c r="AK27" s="110">
        <f t="shared" ca="1" si="10"/>
        <v>34</v>
      </c>
      <c r="AL27" s="80">
        <f t="shared" ca="1" si="11"/>
        <v>44</v>
      </c>
    </row>
    <row r="28" spans="1:38" x14ac:dyDescent="0.2">
      <c r="A28" s="5">
        <f t="shared" si="12"/>
        <v>22</v>
      </c>
      <c r="B28" s="5" t="str">
        <f t="shared" si="5"/>
        <v>0010110</v>
      </c>
      <c r="C28" s="4" t="str">
        <f t="shared" si="6"/>
        <v>0</v>
      </c>
      <c r="D28" s="4" t="str">
        <f t="shared" si="6"/>
        <v>0</v>
      </c>
      <c r="E28" s="4" t="str">
        <f t="shared" si="6"/>
        <v>1</v>
      </c>
      <c r="F28" s="4" t="str">
        <f t="shared" si="6"/>
        <v>0</v>
      </c>
      <c r="G28" s="4" t="str">
        <f t="shared" si="6"/>
        <v>1</v>
      </c>
      <c r="H28" s="4" t="str">
        <f t="shared" si="6"/>
        <v>1</v>
      </c>
      <c r="I28" s="4" t="str">
        <f t="shared" si="6"/>
        <v>0</v>
      </c>
      <c r="J28" s="5" t="str">
        <f t="shared" si="7"/>
        <v>Y</v>
      </c>
      <c r="K28" s="81">
        <v>22</v>
      </c>
      <c r="L28" s="82">
        <f t="shared" ref="L28:R29" si="28">IF($J75="Y",C75*1,"")</f>
        <v>1</v>
      </c>
      <c r="M28" s="5">
        <f t="shared" si="28"/>
        <v>0</v>
      </c>
      <c r="N28" s="5">
        <f t="shared" si="28"/>
        <v>0</v>
      </c>
      <c r="O28" s="5">
        <f t="shared" si="28"/>
        <v>0</v>
      </c>
      <c r="P28" s="5">
        <f t="shared" si="28"/>
        <v>1</v>
      </c>
      <c r="Q28" s="5">
        <f t="shared" si="28"/>
        <v>0</v>
      </c>
      <c r="R28" s="83">
        <f t="shared" si="28"/>
        <v>1</v>
      </c>
      <c r="T28" s="80">
        <v>22</v>
      </c>
      <c r="U28" s="77">
        <f t="shared" si="9"/>
        <v>1</v>
      </c>
      <c r="V28" s="77" t="str">
        <f t="shared" si="9"/>
        <v/>
      </c>
      <c r="W28" s="77" t="str">
        <f t="shared" si="9"/>
        <v/>
      </c>
      <c r="X28" s="77" t="str">
        <f t="shared" si="9"/>
        <v/>
      </c>
      <c r="Y28" s="77">
        <f t="shared" si="9"/>
        <v>5</v>
      </c>
      <c r="Z28" s="77" t="str">
        <f t="shared" si="9"/>
        <v/>
      </c>
      <c r="AA28" s="77">
        <f t="shared" si="9"/>
        <v>7</v>
      </c>
      <c r="AC28" s="80">
        <v>22</v>
      </c>
      <c r="AD28" s="80">
        <v>1</v>
      </c>
      <c r="AE28" s="80">
        <v>5</v>
      </c>
      <c r="AF28" s="80">
        <v>7</v>
      </c>
      <c r="AI28" s="80">
        <v>22</v>
      </c>
      <c r="AJ28" s="80">
        <f t="shared" ca="1" si="14"/>
        <v>4</v>
      </c>
      <c r="AK28" s="80">
        <f t="shared" ca="1" si="10"/>
        <v>33</v>
      </c>
      <c r="AL28" s="80">
        <f t="shared" ca="1" si="11"/>
        <v>44</v>
      </c>
    </row>
    <row r="29" spans="1:38" x14ac:dyDescent="0.2">
      <c r="A29" s="5">
        <f t="shared" si="12"/>
        <v>23</v>
      </c>
      <c r="B29" s="5" t="str">
        <f t="shared" si="5"/>
        <v>0010111</v>
      </c>
      <c r="C29" s="4" t="str">
        <f t="shared" si="6"/>
        <v>0</v>
      </c>
      <c r="D29" s="4" t="str">
        <f t="shared" si="6"/>
        <v>0</v>
      </c>
      <c r="E29" s="4" t="str">
        <f t="shared" si="6"/>
        <v>1</v>
      </c>
      <c r="F29" s="4" t="str">
        <f t="shared" si="6"/>
        <v>0</v>
      </c>
      <c r="G29" s="4" t="str">
        <f t="shared" si="6"/>
        <v>1</v>
      </c>
      <c r="H29" s="4" t="str">
        <f t="shared" si="6"/>
        <v>1</v>
      </c>
      <c r="I29" s="4" t="str">
        <f t="shared" si="6"/>
        <v>1</v>
      </c>
      <c r="J29" s="5" t="str">
        <f t="shared" si="7"/>
        <v/>
      </c>
      <c r="K29" s="81">
        <v>23</v>
      </c>
      <c r="L29" s="82">
        <f t="shared" si="28"/>
        <v>1</v>
      </c>
      <c r="M29" s="5">
        <f t="shared" si="28"/>
        <v>0</v>
      </c>
      <c r="N29" s="5">
        <f t="shared" si="28"/>
        <v>0</v>
      </c>
      <c r="O29" s="5">
        <f t="shared" si="28"/>
        <v>0</v>
      </c>
      <c r="P29" s="5">
        <f t="shared" si="28"/>
        <v>1</v>
      </c>
      <c r="Q29" s="5">
        <f t="shared" si="28"/>
        <v>1</v>
      </c>
      <c r="R29" s="83">
        <f t="shared" si="28"/>
        <v>0</v>
      </c>
      <c r="T29" s="80">
        <v>23</v>
      </c>
      <c r="U29" s="77">
        <f t="shared" si="9"/>
        <v>1</v>
      </c>
      <c r="V29" s="77" t="str">
        <f t="shared" si="9"/>
        <v/>
      </c>
      <c r="W29" s="77" t="str">
        <f t="shared" si="9"/>
        <v/>
      </c>
      <c r="X29" s="77" t="str">
        <f t="shared" si="9"/>
        <v/>
      </c>
      <c r="Y29" s="77">
        <f t="shared" si="9"/>
        <v>5</v>
      </c>
      <c r="Z29" s="77">
        <f t="shared" si="9"/>
        <v>6</v>
      </c>
      <c r="AA29" s="77" t="str">
        <f t="shared" si="9"/>
        <v/>
      </c>
      <c r="AC29" s="109">
        <v>23</v>
      </c>
      <c r="AD29" s="80">
        <v>1</v>
      </c>
      <c r="AE29" s="80">
        <v>5</v>
      </c>
      <c r="AF29" s="80">
        <v>6</v>
      </c>
      <c r="AI29" s="80">
        <v>23</v>
      </c>
      <c r="AJ29" s="80">
        <f t="shared" ca="1" si="14"/>
        <v>4</v>
      </c>
      <c r="AK29" s="80">
        <f t="shared" ca="1" si="10"/>
        <v>33</v>
      </c>
      <c r="AL29" s="110">
        <f t="shared" ca="1" si="11"/>
        <v>34</v>
      </c>
    </row>
    <row r="30" spans="1:38" x14ac:dyDescent="0.2">
      <c r="A30" s="5">
        <f t="shared" si="12"/>
        <v>24</v>
      </c>
      <c r="B30" s="5" t="str">
        <f t="shared" si="5"/>
        <v>0011000</v>
      </c>
      <c r="C30" s="4" t="str">
        <f t="shared" si="6"/>
        <v>0</v>
      </c>
      <c r="D30" s="4" t="str">
        <f t="shared" si="6"/>
        <v>0</v>
      </c>
      <c r="E30" s="4" t="str">
        <f t="shared" si="6"/>
        <v>1</v>
      </c>
      <c r="F30" s="4" t="str">
        <f t="shared" si="6"/>
        <v>1</v>
      </c>
      <c r="G30" s="4" t="str">
        <f t="shared" si="6"/>
        <v>0</v>
      </c>
      <c r="H30" s="4" t="str">
        <f t="shared" si="6"/>
        <v>0</v>
      </c>
      <c r="I30" s="4" t="str">
        <f t="shared" si="6"/>
        <v>0</v>
      </c>
      <c r="J30" s="5" t="str">
        <f t="shared" si="7"/>
        <v/>
      </c>
      <c r="K30" s="81">
        <v>24</v>
      </c>
      <c r="L30" s="82">
        <f t="shared" ref="L30:R31" si="29">IF($J79="Y",C79*1,"")</f>
        <v>1</v>
      </c>
      <c r="M30" s="5">
        <f t="shared" si="29"/>
        <v>0</v>
      </c>
      <c r="N30" s="5">
        <f t="shared" si="29"/>
        <v>0</v>
      </c>
      <c r="O30" s="5">
        <f t="shared" si="29"/>
        <v>1</v>
      </c>
      <c r="P30" s="5">
        <f t="shared" si="29"/>
        <v>0</v>
      </c>
      <c r="Q30" s="5">
        <f t="shared" si="29"/>
        <v>0</v>
      </c>
      <c r="R30" s="83">
        <f t="shared" si="29"/>
        <v>1</v>
      </c>
      <c r="T30" s="80">
        <v>24</v>
      </c>
      <c r="U30" s="77">
        <f t="shared" si="9"/>
        <v>1</v>
      </c>
      <c r="V30" s="77" t="str">
        <f t="shared" si="9"/>
        <v/>
      </c>
      <c r="W30" s="77" t="str">
        <f t="shared" si="9"/>
        <v/>
      </c>
      <c r="X30" s="77">
        <f t="shared" si="9"/>
        <v>4</v>
      </c>
      <c r="Y30" s="77" t="str">
        <f t="shared" si="9"/>
        <v/>
      </c>
      <c r="Z30" s="77" t="str">
        <f t="shared" si="9"/>
        <v/>
      </c>
      <c r="AA30" s="77">
        <f t="shared" si="9"/>
        <v>7</v>
      </c>
      <c r="AC30" s="80">
        <v>24</v>
      </c>
      <c r="AD30" s="80">
        <v>1</v>
      </c>
      <c r="AE30" s="80">
        <v>4</v>
      </c>
      <c r="AF30" s="80">
        <v>7</v>
      </c>
      <c r="AI30" s="80">
        <v>24</v>
      </c>
      <c r="AJ30" s="80">
        <f t="shared" ca="1" si="14"/>
        <v>4</v>
      </c>
      <c r="AK30" s="80">
        <f t="shared" ca="1" si="10"/>
        <v>24</v>
      </c>
      <c r="AL30" s="80">
        <f t="shared" ca="1" si="11"/>
        <v>44</v>
      </c>
    </row>
    <row r="31" spans="1:38" x14ac:dyDescent="0.2">
      <c r="A31" s="5">
        <f t="shared" si="12"/>
        <v>25</v>
      </c>
      <c r="B31" s="5" t="str">
        <f t="shared" si="5"/>
        <v>0011001</v>
      </c>
      <c r="C31" s="4" t="str">
        <f t="shared" si="6"/>
        <v>0</v>
      </c>
      <c r="D31" s="4" t="str">
        <f t="shared" si="6"/>
        <v>0</v>
      </c>
      <c r="E31" s="4" t="str">
        <f t="shared" si="6"/>
        <v>1</v>
      </c>
      <c r="F31" s="4" t="str">
        <f t="shared" si="6"/>
        <v>1</v>
      </c>
      <c r="G31" s="4" t="str">
        <f t="shared" si="6"/>
        <v>0</v>
      </c>
      <c r="H31" s="4" t="str">
        <f t="shared" si="6"/>
        <v>0</v>
      </c>
      <c r="I31" s="4" t="str">
        <f t="shared" si="6"/>
        <v>1</v>
      </c>
      <c r="J31" s="5" t="str">
        <f t="shared" si="7"/>
        <v>Y</v>
      </c>
      <c r="K31" s="81">
        <v>25</v>
      </c>
      <c r="L31" s="82">
        <f t="shared" si="29"/>
        <v>1</v>
      </c>
      <c r="M31" s="5">
        <f t="shared" si="29"/>
        <v>0</v>
      </c>
      <c r="N31" s="5">
        <f t="shared" si="29"/>
        <v>0</v>
      </c>
      <c r="O31" s="5">
        <f t="shared" si="29"/>
        <v>1</v>
      </c>
      <c r="P31" s="5">
        <f t="shared" si="29"/>
        <v>0</v>
      </c>
      <c r="Q31" s="5">
        <f t="shared" si="29"/>
        <v>1</v>
      </c>
      <c r="R31" s="83">
        <f t="shared" si="29"/>
        <v>0</v>
      </c>
      <c r="T31" s="80">
        <v>25</v>
      </c>
      <c r="U31" s="77">
        <f t="shared" si="9"/>
        <v>1</v>
      </c>
      <c r="V31" s="77" t="str">
        <f t="shared" si="9"/>
        <v/>
      </c>
      <c r="W31" s="77" t="str">
        <f t="shared" si="9"/>
        <v/>
      </c>
      <c r="X31" s="77">
        <f t="shared" si="9"/>
        <v>4</v>
      </c>
      <c r="Y31" s="77" t="str">
        <f t="shared" si="9"/>
        <v/>
      </c>
      <c r="Z31" s="77">
        <f t="shared" si="9"/>
        <v>6</v>
      </c>
      <c r="AA31" s="77" t="str">
        <f t="shared" si="9"/>
        <v/>
      </c>
      <c r="AC31" s="109">
        <v>25</v>
      </c>
      <c r="AD31" s="80">
        <v>1</v>
      </c>
      <c r="AE31" s="80">
        <v>4</v>
      </c>
      <c r="AF31" s="80">
        <v>6</v>
      </c>
      <c r="AI31" s="80">
        <v>25</v>
      </c>
      <c r="AJ31" s="80">
        <f t="shared" ca="1" si="14"/>
        <v>4</v>
      </c>
      <c r="AK31" s="80">
        <f t="shared" ca="1" si="10"/>
        <v>24</v>
      </c>
      <c r="AL31" s="110">
        <f t="shared" ca="1" si="11"/>
        <v>34</v>
      </c>
    </row>
    <row r="32" spans="1:38" x14ac:dyDescent="0.2">
      <c r="A32" s="5">
        <f t="shared" si="12"/>
        <v>26</v>
      </c>
      <c r="B32" s="5" t="str">
        <f t="shared" si="5"/>
        <v>0011010</v>
      </c>
      <c r="C32" s="4" t="str">
        <f t="shared" si="6"/>
        <v>0</v>
      </c>
      <c r="D32" s="4" t="str">
        <f t="shared" si="6"/>
        <v>0</v>
      </c>
      <c r="E32" s="4" t="str">
        <f t="shared" si="6"/>
        <v>1</v>
      </c>
      <c r="F32" s="4" t="str">
        <f t="shared" si="6"/>
        <v>1</v>
      </c>
      <c r="G32" s="4" t="str">
        <f t="shared" si="6"/>
        <v>0</v>
      </c>
      <c r="H32" s="4" t="str">
        <f t="shared" si="6"/>
        <v>1</v>
      </c>
      <c r="I32" s="4" t="str">
        <f t="shared" si="6"/>
        <v>0</v>
      </c>
      <c r="J32" s="5" t="str">
        <f t="shared" si="7"/>
        <v>Y</v>
      </c>
      <c r="K32" s="81">
        <v>26</v>
      </c>
      <c r="L32" s="82">
        <f t="shared" ref="L32:R32" si="30">IF($J82="Y",C82*1,"")</f>
        <v>1</v>
      </c>
      <c r="M32" s="5">
        <f t="shared" si="30"/>
        <v>0</v>
      </c>
      <c r="N32" s="5">
        <f t="shared" si="30"/>
        <v>0</v>
      </c>
      <c r="O32" s="5">
        <f t="shared" si="30"/>
        <v>1</v>
      </c>
      <c r="P32" s="5">
        <f t="shared" si="30"/>
        <v>1</v>
      </c>
      <c r="Q32" s="5">
        <f t="shared" si="30"/>
        <v>0</v>
      </c>
      <c r="R32" s="83">
        <f t="shared" si="30"/>
        <v>0</v>
      </c>
      <c r="T32" s="80">
        <v>26</v>
      </c>
      <c r="U32" s="77">
        <f t="shared" si="9"/>
        <v>1</v>
      </c>
      <c r="V32" s="77" t="str">
        <f t="shared" si="9"/>
        <v/>
      </c>
      <c r="W32" s="77" t="str">
        <f t="shared" si="9"/>
        <v/>
      </c>
      <c r="X32" s="77">
        <f t="shared" si="9"/>
        <v>4</v>
      </c>
      <c r="Y32" s="77">
        <f t="shared" si="9"/>
        <v>5</v>
      </c>
      <c r="Z32" s="77" t="str">
        <f t="shared" si="9"/>
        <v/>
      </c>
      <c r="AA32" s="77" t="str">
        <f t="shared" si="9"/>
        <v/>
      </c>
      <c r="AC32" s="80">
        <v>26</v>
      </c>
      <c r="AD32" s="80">
        <v>1</v>
      </c>
      <c r="AE32" s="80">
        <v>4</v>
      </c>
      <c r="AF32" s="80">
        <v>5</v>
      </c>
      <c r="AI32" s="80">
        <v>26</v>
      </c>
      <c r="AJ32" s="80">
        <f t="shared" ca="1" si="14"/>
        <v>4</v>
      </c>
      <c r="AK32" s="80">
        <f t="shared" ca="1" si="10"/>
        <v>24</v>
      </c>
      <c r="AL32" s="80">
        <f t="shared" ca="1" si="11"/>
        <v>33</v>
      </c>
    </row>
    <row r="33" spans="1:38" x14ac:dyDescent="0.2">
      <c r="A33" s="5">
        <f t="shared" si="12"/>
        <v>27</v>
      </c>
      <c r="B33" s="5" t="str">
        <f t="shared" si="5"/>
        <v>0011011</v>
      </c>
      <c r="C33" s="4" t="str">
        <f t="shared" si="6"/>
        <v>0</v>
      </c>
      <c r="D33" s="4" t="str">
        <f t="shared" si="6"/>
        <v>0</v>
      </c>
      <c r="E33" s="4" t="str">
        <f t="shared" si="6"/>
        <v>1</v>
      </c>
      <c r="F33" s="4" t="str">
        <f t="shared" si="6"/>
        <v>1</v>
      </c>
      <c r="G33" s="4" t="str">
        <f t="shared" si="6"/>
        <v>0</v>
      </c>
      <c r="H33" s="4" t="str">
        <f t="shared" si="6"/>
        <v>1</v>
      </c>
      <c r="I33" s="4" t="str">
        <f t="shared" si="6"/>
        <v>1</v>
      </c>
      <c r="J33" s="5" t="str">
        <f t="shared" si="7"/>
        <v/>
      </c>
      <c r="K33" s="81">
        <v>27</v>
      </c>
      <c r="L33" s="82">
        <f t="shared" ref="L33:R34" si="31">IF($J87="Y",C87*1,"")</f>
        <v>1</v>
      </c>
      <c r="M33" s="5">
        <f t="shared" si="31"/>
        <v>0</v>
      </c>
      <c r="N33" s="5">
        <f t="shared" si="31"/>
        <v>1</v>
      </c>
      <c r="O33" s="5">
        <f t="shared" si="31"/>
        <v>0</v>
      </c>
      <c r="P33" s="5">
        <f t="shared" si="31"/>
        <v>0</v>
      </c>
      <c r="Q33" s="5">
        <f t="shared" si="31"/>
        <v>0</v>
      </c>
      <c r="R33" s="83">
        <f t="shared" si="31"/>
        <v>1</v>
      </c>
      <c r="T33" s="80">
        <v>27</v>
      </c>
      <c r="U33" s="77">
        <f t="shared" si="9"/>
        <v>1</v>
      </c>
      <c r="V33" s="77" t="str">
        <f t="shared" si="9"/>
        <v/>
      </c>
      <c r="W33" s="77">
        <f t="shared" si="9"/>
        <v>3</v>
      </c>
      <c r="X33" s="77" t="str">
        <f t="shared" si="9"/>
        <v/>
      </c>
      <c r="Y33" s="77" t="str">
        <f t="shared" si="9"/>
        <v/>
      </c>
      <c r="Z33" s="77" t="str">
        <f t="shared" si="9"/>
        <v/>
      </c>
      <c r="AA33" s="77">
        <f t="shared" si="9"/>
        <v>7</v>
      </c>
      <c r="AC33" s="80">
        <v>27</v>
      </c>
      <c r="AD33" s="80">
        <v>1</v>
      </c>
      <c r="AE33" s="80">
        <v>3</v>
      </c>
      <c r="AF33" s="80">
        <v>7</v>
      </c>
      <c r="AI33" s="80">
        <v>27</v>
      </c>
      <c r="AJ33" s="80">
        <f t="shared" ca="1" si="14"/>
        <v>4</v>
      </c>
      <c r="AK33" s="80">
        <f t="shared" ca="1" si="10"/>
        <v>15</v>
      </c>
      <c r="AL33" s="80">
        <f t="shared" ca="1" si="11"/>
        <v>44</v>
      </c>
    </row>
    <row r="34" spans="1:38" x14ac:dyDescent="0.2">
      <c r="A34" s="5">
        <f t="shared" si="12"/>
        <v>28</v>
      </c>
      <c r="B34" s="5" t="str">
        <f t="shared" si="5"/>
        <v>0011100</v>
      </c>
      <c r="C34" s="4" t="str">
        <f t="shared" si="6"/>
        <v>0</v>
      </c>
      <c r="D34" s="4" t="str">
        <f t="shared" si="6"/>
        <v>0</v>
      </c>
      <c r="E34" s="4" t="str">
        <f t="shared" si="6"/>
        <v>1</v>
      </c>
      <c r="F34" s="4" t="str">
        <f t="shared" si="6"/>
        <v>1</v>
      </c>
      <c r="G34" s="4" t="str">
        <f t="shared" si="6"/>
        <v>1</v>
      </c>
      <c r="H34" s="4" t="str">
        <f t="shared" si="6"/>
        <v>0</v>
      </c>
      <c r="I34" s="4" t="str">
        <f t="shared" si="6"/>
        <v>0</v>
      </c>
      <c r="J34" s="5" t="str">
        <f t="shared" si="7"/>
        <v>Y</v>
      </c>
      <c r="K34" s="81">
        <v>28</v>
      </c>
      <c r="L34" s="82">
        <f t="shared" si="31"/>
        <v>1</v>
      </c>
      <c r="M34" s="5">
        <f t="shared" si="31"/>
        <v>0</v>
      </c>
      <c r="N34" s="5">
        <f t="shared" si="31"/>
        <v>1</v>
      </c>
      <c r="O34" s="5">
        <f t="shared" si="31"/>
        <v>0</v>
      </c>
      <c r="P34" s="5">
        <f t="shared" si="31"/>
        <v>0</v>
      </c>
      <c r="Q34" s="5">
        <f t="shared" si="31"/>
        <v>1</v>
      </c>
      <c r="R34" s="83">
        <f t="shared" si="31"/>
        <v>0</v>
      </c>
      <c r="T34" s="80">
        <v>28</v>
      </c>
      <c r="U34" s="77">
        <f t="shared" si="9"/>
        <v>1</v>
      </c>
      <c r="V34" s="77" t="str">
        <f t="shared" si="9"/>
        <v/>
      </c>
      <c r="W34" s="77">
        <f t="shared" si="9"/>
        <v>3</v>
      </c>
      <c r="X34" s="77" t="str">
        <f t="shared" si="9"/>
        <v/>
      </c>
      <c r="Y34" s="77" t="str">
        <f t="shared" si="9"/>
        <v/>
      </c>
      <c r="Z34" s="77">
        <f t="shared" si="9"/>
        <v>6</v>
      </c>
      <c r="AA34" s="77" t="str">
        <f t="shared" si="9"/>
        <v/>
      </c>
      <c r="AC34" s="109">
        <v>28</v>
      </c>
      <c r="AD34" s="80">
        <v>1</v>
      </c>
      <c r="AE34" s="80">
        <v>3</v>
      </c>
      <c r="AF34" s="80">
        <v>6</v>
      </c>
      <c r="AI34" s="80">
        <v>28</v>
      </c>
      <c r="AJ34" s="80">
        <f t="shared" ca="1" si="14"/>
        <v>4</v>
      </c>
      <c r="AK34" s="80">
        <f t="shared" ca="1" si="10"/>
        <v>15</v>
      </c>
      <c r="AL34" s="110">
        <f t="shared" ca="1" si="11"/>
        <v>34</v>
      </c>
    </row>
    <row r="35" spans="1:38" x14ac:dyDescent="0.2">
      <c r="A35" s="5">
        <f t="shared" si="12"/>
        <v>29</v>
      </c>
      <c r="B35" s="5" t="str">
        <f t="shared" si="5"/>
        <v>0011101</v>
      </c>
      <c r="C35" s="4" t="str">
        <f t="shared" si="6"/>
        <v>0</v>
      </c>
      <c r="D35" s="4" t="str">
        <f t="shared" si="6"/>
        <v>0</v>
      </c>
      <c r="E35" s="4" t="str">
        <f t="shared" si="6"/>
        <v>1</v>
      </c>
      <c r="F35" s="4" t="str">
        <f t="shared" si="6"/>
        <v>1</v>
      </c>
      <c r="G35" s="4" t="str">
        <f t="shared" si="6"/>
        <v>1</v>
      </c>
      <c r="H35" s="4" t="str">
        <f t="shared" si="6"/>
        <v>0</v>
      </c>
      <c r="I35" s="4" t="str">
        <f t="shared" si="6"/>
        <v>1</v>
      </c>
      <c r="J35" s="5" t="str">
        <f t="shared" si="7"/>
        <v/>
      </c>
      <c r="K35" s="81">
        <v>29</v>
      </c>
      <c r="L35" s="82">
        <f t="shared" ref="L35:R35" si="32">IF($J90="Y",C90*1,"")</f>
        <v>1</v>
      </c>
      <c r="M35" s="5">
        <f t="shared" si="32"/>
        <v>0</v>
      </c>
      <c r="N35" s="5">
        <f t="shared" si="32"/>
        <v>1</v>
      </c>
      <c r="O35" s="5">
        <f t="shared" si="32"/>
        <v>0</v>
      </c>
      <c r="P35" s="5">
        <f t="shared" si="32"/>
        <v>1</v>
      </c>
      <c r="Q35" s="5">
        <f t="shared" si="32"/>
        <v>0</v>
      </c>
      <c r="R35" s="83">
        <f t="shared" si="32"/>
        <v>0</v>
      </c>
      <c r="T35" s="80">
        <v>29</v>
      </c>
      <c r="U35" s="77">
        <f t="shared" si="9"/>
        <v>1</v>
      </c>
      <c r="V35" s="77" t="str">
        <f t="shared" si="9"/>
        <v/>
      </c>
      <c r="W35" s="77">
        <f t="shared" si="9"/>
        <v>3</v>
      </c>
      <c r="X35" s="77" t="str">
        <f t="shared" si="9"/>
        <v/>
      </c>
      <c r="Y35" s="77">
        <f t="shared" si="9"/>
        <v>5</v>
      </c>
      <c r="Z35" s="77" t="str">
        <f t="shared" si="9"/>
        <v/>
      </c>
      <c r="AA35" s="77" t="str">
        <f t="shared" si="9"/>
        <v/>
      </c>
      <c r="AC35" s="80">
        <v>29</v>
      </c>
      <c r="AD35" s="80">
        <v>1</v>
      </c>
      <c r="AE35" s="80">
        <v>3</v>
      </c>
      <c r="AF35" s="80">
        <v>5</v>
      </c>
      <c r="AI35" s="80">
        <v>29</v>
      </c>
      <c r="AJ35" s="80">
        <f t="shared" ca="1" si="14"/>
        <v>4</v>
      </c>
      <c r="AK35" s="80">
        <f t="shared" ca="1" si="10"/>
        <v>15</v>
      </c>
      <c r="AL35" s="80">
        <f t="shared" ca="1" si="11"/>
        <v>33</v>
      </c>
    </row>
    <row r="36" spans="1:38" x14ac:dyDescent="0.2">
      <c r="A36" s="5">
        <f t="shared" si="12"/>
        <v>30</v>
      </c>
      <c r="B36" s="5" t="str">
        <f t="shared" si="5"/>
        <v>0011110</v>
      </c>
      <c r="C36" s="4" t="str">
        <f t="shared" si="6"/>
        <v>0</v>
      </c>
      <c r="D36" s="4" t="str">
        <f t="shared" si="6"/>
        <v>0</v>
      </c>
      <c r="E36" s="4" t="str">
        <f t="shared" si="6"/>
        <v>1</v>
      </c>
      <c r="F36" s="4" t="str">
        <f t="shared" si="6"/>
        <v>1</v>
      </c>
      <c r="G36" s="4" t="str">
        <f t="shared" si="6"/>
        <v>1</v>
      </c>
      <c r="H36" s="4" t="str">
        <f t="shared" si="6"/>
        <v>1</v>
      </c>
      <c r="I36" s="4" t="str">
        <f t="shared" si="6"/>
        <v>0</v>
      </c>
      <c r="J36" s="5" t="str">
        <f t="shared" si="7"/>
        <v/>
      </c>
      <c r="K36" s="81">
        <v>30</v>
      </c>
      <c r="L36" s="82">
        <f t="shared" ref="L36:R36" si="33">IF($J94="Y",C94*1,"")</f>
        <v>1</v>
      </c>
      <c r="M36" s="5">
        <f t="shared" si="33"/>
        <v>0</v>
      </c>
      <c r="N36" s="5">
        <f t="shared" si="33"/>
        <v>1</v>
      </c>
      <c r="O36" s="5">
        <f t="shared" si="33"/>
        <v>1</v>
      </c>
      <c r="P36" s="5">
        <f t="shared" si="33"/>
        <v>0</v>
      </c>
      <c r="Q36" s="5">
        <f t="shared" si="33"/>
        <v>0</v>
      </c>
      <c r="R36" s="83">
        <f t="shared" si="33"/>
        <v>0</v>
      </c>
      <c r="T36" s="80">
        <v>30</v>
      </c>
      <c r="U36" s="77">
        <f t="shared" si="9"/>
        <v>1</v>
      </c>
      <c r="V36" s="77" t="str">
        <f t="shared" si="9"/>
        <v/>
      </c>
      <c r="W36" s="77">
        <f t="shared" si="9"/>
        <v>3</v>
      </c>
      <c r="X36" s="77">
        <f t="shared" si="9"/>
        <v>4</v>
      </c>
      <c r="Y36" s="77" t="str">
        <f t="shared" si="9"/>
        <v/>
      </c>
      <c r="Z36" s="77" t="str">
        <f t="shared" si="9"/>
        <v/>
      </c>
      <c r="AA36" s="77" t="str">
        <f t="shared" si="9"/>
        <v/>
      </c>
      <c r="AC36" s="80">
        <v>30</v>
      </c>
      <c r="AD36" s="80">
        <v>1</v>
      </c>
      <c r="AE36" s="80">
        <v>3</v>
      </c>
      <c r="AF36" s="80">
        <v>4</v>
      </c>
      <c r="AI36" s="80">
        <v>30</v>
      </c>
      <c r="AJ36" s="80">
        <f t="shared" ca="1" si="14"/>
        <v>4</v>
      </c>
      <c r="AK36" s="80">
        <f t="shared" ca="1" si="10"/>
        <v>15</v>
      </c>
      <c r="AL36" s="80">
        <f t="shared" ca="1" si="11"/>
        <v>24</v>
      </c>
    </row>
    <row r="37" spans="1:38" x14ac:dyDescent="0.2">
      <c r="A37" s="5">
        <f t="shared" si="12"/>
        <v>31</v>
      </c>
      <c r="B37" s="5" t="str">
        <f t="shared" si="5"/>
        <v>0011111</v>
      </c>
      <c r="C37" s="4" t="str">
        <f t="shared" si="6"/>
        <v>0</v>
      </c>
      <c r="D37" s="4" t="str">
        <f t="shared" si="6"/>
        <v>0</v>
      </c>
      <c r="E37" s="4" t="str">
        <f t="shared" si="6"/>
        <v>1</v>
      </c>
      <c r="F37" s="4" t="str">
        <f t="shared" si="6"/>
        <v>1</v>
      </c>
      <c r="G37" s="4" t="str">
        <f t="shared" si="6"/>
        <v>1</v>
      </c>
      <c r="H37" s="4" t="str">
        <f t="shared" si="6"/>
        <v>1</v>
      </c>
      <c r="I37" s="4" t="str">
        <f t="shared" si="6"/>
        <v>1</v>
      </c>
      <c r="J37" s="5" t="str">
        <f t="shared" si="7"/>
        <v/>
      </c>
      <c r="K37" s="81">
        <v>31</v>
      </c>
      <c r="L37" s="82">
        <f t="shared" ref="L37:R38" si="34">IF($J103="Y",C103*1,"")</f>
        <v>1</v>
      </c>
      <c r="M37" s="5">
        <f t="shared" si="34"/>
        <v>1</v>
      </c>
      <c r="N37" s="5">
        <f t="shared" si="34"/>
        <v>0</v>
      </c>
      <c r="O37" s="5">
        <f t="shared" si="34"/>
        <v>0</v>
      </c>
      <c r="P37" s="5">
        <f t="shared" si="34"/>
        <v>0</v>
      </c>
      <c r="Q37" s="5">
        <f t="shared" si="34"/>
        <v>0</v>
      </c>
      <c r="R37" s="83">
        <f t="shared" si="34"/>
        <v>1</v>
      </c>
      <c r="T37" s="80">
        <v>31</v>
      </c>
      <c r="U37" s="77">
        <f t="shared" si="9"/>
        <v>1</v>
      </c>
      <c r="V37" s="77">
        <f t="shared" si="9"/>
        <v>2</v>
      </c>
      <c r="W37" s="77" t="str">
        <f t="shared" si="9"/>
        <v/>
      </c>
      <c r="X37" s="77" t="str">
        <f t="shared" si="9"/>
        <v/>
      </c>
      <c r="Y37" s="77" t="str">
        <f t="shared" si="9"/>
        <v/>
      </c>
      <c r="Z37" s="77" t="str">
        <f t="shared" si="9"/>
        <v/>
      </c>
      <c r="AA37" s="77">
        <f t="shared" si="9"/>
        <v>7</v>
      </c>
      <c r="AC37" s="80">
        <v>31</v>
      </c>
      <c r="AD37" s="80">
        <v>1</v>
      </c>
      <c r="AE37" s="80">
        <v>2</v>
      </c>
      <c r="AF37" s="80">
        <v>7</v>
      </c>
      <c r="AI37" s="80">
        <v>31</v>
      </c>
      <c r="AJ37" s="80">
        <f t="shared" ca="1" si="14"/>
        <v>4</v>
      </c>
      <c r="AK37" s="80">
        <f t="shared" ca="1" si="10"/>
        <v>5</v>
      </c>
      <c r="AL37" s="80">
        <f t="shared" ca="1" si="11"/>
        <v>44</v>
      </c>
    </row>
    <row r="38" spans="1:38" x14ac:dyDescent="0.2">
      <c r="A38" s="5">
        <f t="shared" si="12"/>
        <v>32</v>
      </c>
      <c r="B38" s="5" t="str">
        <f t="shared" si="5"/>
        <v>0100000</v>
      </c>
      <c r="C38" s="4" t="str">
        <f t="shared" si="6"/>
        <v>0</v>
      </c>
      <c r="D38" s="4" t="str">
        <f t="shared" si="6"/>
        <v>1</v>
      </c>
      <c r="E38" s="4" t="str">
        <f t="shared" si="6"/>
        <v>0</v>
      </c>
      <c r="F38" s="4" t="str">
        <f t="shared" si="6"/>
        <v>0</v>
      </c>
      <c r="G38" s="4" t="str">
        <f t="shared" si="6"/>
        <v>0</v>
      </c>
      <c r="H38" s="4" t="str">
        <f t="shared" si="6"/>
        <v>0</v>
      </c>
      <c r="I38" s="4" t="str">
        <f t="shared" si="6"/>
        <v>0</v>
      </c>
      <c r="J38" s="5" t="str">
        <f t="shared" si="7"/>
        <v/>
      </c>
      <c r="K38" s="81">
        <v>32</v>
      </c>
      <c r="L38" s="82">
        <f t="shared" si="34"/>
        <v>1</v>
      </c>
      <c r="M38" s="5">
        <f t="shared" si="34"/>
        <v>1</v>
      </c>
      <c r="N38" s="5">
        <f t="shared" si="34"/>
        <v>0</v>
      </c>
      <c r="O38" s="5">
        <f t="shared" si="34"/>
        <v>0</v>
      </c>
      <c r="P38" s="5">
        <f t="shared" si="34"/>
        <v>0</v>
      </c>
      <c r="Q38" s="5">
        <f t="shared" si="34"/>
        <v>1</v>
      </c>
      <c r="R38" s="83">
        <f t="shared" si="34"/>
        <v>0</v>
      </c>
      <c r="T38" s="80">
        <v>32</v>
      </c>
      <c r="U38" s="77">
        <f t="shared" si="9"/>
        <v>1</v>
      </c>
      <c r="V38" s="77">
        <f t="shared" si="9"/>
        <v>2</v>
      </c>
      <c r="W38" s="77" t="str">
        <f t="shared" si="9"/>
        <v/>
      </c>
      <c r="X38" s="77" t="str">
        <f t="shared" si="9"/>
        <v/>
      </c>
      <c r="Y38" s="77" t="str">
        <f t="shared" si="9"/>
        <v/>
      </c>
      <c r="Z38" s="77">
        <f t="shared" si="9"/>
        <v>6</v>
      </c>
      <c r="AA38" s="77" t="str">
        <f t="shared" si="9"/>
        <v/>
      </c>
      <c r="AC38" s="109">
        <v>32</v>
      </c>
      <c r="AD38" s="80">
        <v>1</v>
      </c>
      <c r="AE38" s="80">
        <v>2</v>
      </c>
      <c r="AF38" s="80">
        <v>6</v>
      </c>
      <c r="AI38" s="80">
        <v>32</v>
      </c>
      <c r="AJ38" s="80">
        <f t="shared" ca="1" si="14"/>
        <v>4</v>
      </c>
      <c r="AK38" s="80">
        <f t="shared" ca="1" si="10"/>
        <v>5</v>
      </c>
      <c r="AL38" s="110">
        <f t="shared" ca="1" si="11"/>
        <v>34</v>
      </c>
    </row>
    <row r="39" spans="1:38" x14ac:dyDescent="0.2">
      <c r="A39" s="5">
        <f t="shared" si="12"/>
        <v>33</v>
      </c>
      <c r="B39" s="5" t="str">
        <f t="shared" si="5"/>
        <v>0100001</v>
      </c>
      <c r="C39" s="4" t="str">
        <f t="shared" si="6"/>
        <v>0</v>
      </c>
      <c r="D39" s="4" t="str">
        <f t="shared" si="6"/>
        <v>1</v>
      </c>
      <c r="E39" s="4" t="str">
        <f t="shared" si="6"/>
        <v>0</v>
      </c>
      <c r="F39" s="4" t="str">
        <f t="shared" si="6"/>
        <v>0</v>
      </c>
      <c r="G39" s="4" t="str">
        <f t="shared" si="6"/>
        <v>0</v>
      </c>
      <c r="H39" s="4" t="str">
        <f t="shared" si="6"/>
        <v>0</v>
      </c>
      <c r="I39" s="4" t="str">
        <f t="shared" si="6"/>
        <v>1</v>
      </c>
      <c r="J39" s="5" t="str">
        <f t="shared" si="7"/>
        <v/>
      </c>
      <c r="K39" s="81">
        <v>33</v>
      </c>
      <c r="L39" s="82">
        <f t="shared" ref="L39:R39" si="35">IF($J106="Y",C106*1,"")</f>
        <v>1</v>
      </c>
      <c r="M39" s="5">
        <f t="shared" si="35"/>
        <v>1</v>
      </c>
      <c r="N39" s="5">
        <f t="shared" si="35"/>
        <v>0</v>
      </c>
      <c r="O39" s="5">
        <f t="shared" si="35"/>
        <v>0</v>
      </c>
      <c r="P39" s="5">
        <f t="shared" si="35"/>
        <v>1</v>
      </c>
      <c r="Q39" s="5">
        <f t="shared" si="35"/>
        <v>0</v>
      </c>
      <c r="R39" s="83">
        <f t="shared" si="35"/>
        <v>0</v>
      </c>
      <c r="T39" s="80">
        <v>33</v>
      </c>
      <c r="U39" s="77">
        <f t="shared" si="9"/>
        <v>1</v>
      </c>
      <c r="V39" s="77">
        <f t="shared" si="9"/>
        <v>2</v>
      </c>
      <c r="W39" s="77" t="str">
        <f t="shared" si="9"/>
        <v/>
      </c>
      <c r="X39" s="77" t="str">
        <f t="shared" si="9"/>
        <v/>
      </c>
      <c r="Y39" s="77">
        <f t="shared" si="9"/>
        <v>5</v>
      </c>
      <c r="Z39" s="77" t="str">
        <f t="shared" si="9"/>
        <v/>
      </c>
      <c r="AA39" s="77" t="str">
        <f t="shared" si="9"/>
        <v/>
      </c>
      <c r="AC39" s="80">
        <v>33</v>
      </c>
      <c r="AD39" s="80">
        <v>1</v>
      </c>
      <c r="AE39" s="80">
        <v>2</v>
      </c>
      <c r="AF39" s="80">
        <v>5</v>
      </c>
      <c r="AI39" s="80">
        <v>33</v>
      </c>
      <c r="AJ39" s="80">
        <f t="shared" ca="1" si="14"/>
        <v>4</v>
      </c>
      <c r="AK39" s="80">
        <f t="shared" ca="1" si="10"/>
        <v>5</v>
      </c>
      <c r="AL39" s="80">
        <f t="shared" ca="1" si="11"/>
        <v>33</v>
      </c>
    </row>
    <row r="40" spans="1:38" x14ac:dyDescent="0.2">
      <c r="A40" s="5">
        <f t="shared" si="12"/>
        <v>34</v>
      </c>
      <c r="B40" s="5" t="str">
        <f t="shared" si="5"/>
        <v>0100010</v>
      </c>
      <c r="C40" s="4" t="str">
        <f t="shared" ref="C40:I71" si="36">MID($B40,COLUMN()-(COLUMN($C40)-1),1)</f>
        <v>0</v>
      </c>
      <c r="D40" s="4" t="str">
        <f t="shared" si="36"/>
        <v>1</v>
      </c>
      <c r="E40" s="4" t="str">
        <f t="shared" si="36"/>
        <v>0</v>
      </c>
      <c r="F40" s="4" t="str">
        <f t="shared" si="36"/>
        <v>0</v>
      </c>
      <c r="G40" s="4" t="str">
        <f t="shared" si="36"/>
        <v>0</v>
      </c>
      <c r="H40" s="4" t="str">
        <f t="shared" si="36"/>
        <v>1</v>
      </c>
      <c r="I40" s="4" t="str">
        <f t="shared" si="36"/>
        <v>0</v>
      </c>
      <c r="J40" s="5" t="str">
        <f t="shared" si="7"/>
        <v/>
      </c>
      <c r="K40" s="81">
        <v>34</v>
      </c>
      <c r="L40" s="82">
        <f t="shared" ref="L40:R40" si="37">IF($J110="Y",C110*1,"")</f>
        <v>1</v>
      </c>
      <c r="M40" s="5">
        <f t="shared" si="37"/>
        <v>1</v>
      </c>
      <c r="N40" s="5">
        <f t="shared" si="37"/>
        <v>0</v>
      </c>
      <c r="O40" s="5">
        <f t="shared" si="37"/>
        <v>1</v>
      </c>
      <c r="P40" s="5">
        <f t="shared" si="37"/>
        <v>0</v>
      </c>
      <c r="Q40" s="5">
        <f t="shared" si="37"/>
        <v>0</v>
      </c>
      <c r="R40" s="83">
        <f t="shared" si="37"/>
        <v>0</v>
      </c>
      <c r="T40" s="80">
        <v>34</v>
      </c>
      <c r="U40" s="77">
        <f t="shared" si="9"/>
        <v>1</v>
      </c>
      <c r="V40" s="77">
        <f t="shared" si="9"/>
        <v>2</v>
      </c>
      <c r="W40" s="77" t="str">
        <f t="shared" si="9"/>
        <v/>
      </c>
      <c r="X40" s="77">
        <f t="shared" si="9"/>
        <v>4</v>
      </c>
      <c r="Y40" s="77" t="str">
        <f t="shared" si="9"/>
        <v/>
      </c>
      <c r="Z40" s="77" t="str">
        <f t="shared" si="9"/>
        <v/>
      </c>
      <c r="AA40" s="77" t="str">
        <f t="shared" si="9"/>
        <v/>
      </c>
      <c r="AC40" s="80">
        <v>34</v>
      </c>
      <c r="AD40" s="80">
        <v>1</v>
      </c>
      <c r="AE40" s="80">
        <v>2</v>
      </c>
      <c r="AF40" s="80">
        <v>4</v>
      </c>
      <c r="AI40" s="80">
        <v>34</v>
      </c>
      <c r="AJ40" s="80">
        <f t="shared" ca="1" si="14"/>
        <v>4</v>
      </c>
      <c r="AK40" s="80">
        <f t="shared" ca="1" si="10"/>
        <v>5</v>
      </c>
      <c r="AL40" s="80">
        <f t="shared" ca="1" si="11"/>
        <v>24</v>
      </c>
    </row>
    <row r="41" spans="1:38" x14ac:dyDescent="0.2">
      <c r="A41" s="5">
        <f t="shared" si="12"/>
        <v>35</v>
      </c>
      <c r="B41" s="5" t="str">
        <f t="shared" si="5"/>
        <v>0100011</v>
      </c>
      <c r="C41" s="4" t="str">
        <f t="shared" si="36"/>
        <v>0</v>
      </c>
      <c r="D41" s="4" t="str">
        <f t="shared" si="36"/>
        <v>1</v>
      </c>
      <c r="E41" s="4" t="str">
        <f t="shared" si="36"/>
        <v>0</v>
      </c>
      <c r="F41" s="4" t="str">
        <f t="shared" si="36"/>
        <v>0</v>
      </c>
      <c r="G41" s="4" t="str">
        <f t="shared" si="36"/>
        <v>0</v>
      </c>
      <c r="H41" s="4" t="str">
        <f t="shared" si="36"/>
        <v>1</v>
      </c>
      <c r="I41" s="4" t="str">
        <f t="shared" si="36"/>
        <v>1</v>
      </c>
      <c r="J41" s="5" t="str">
        <f t="shared" si="7"/>
        <v>Y</v>
      </c>
      <c r="K41" s="84">
        <v>35</v>
      </c>
      <c r="L41" s="85">
        <f t="shared" ref="L41:R41" si="38">IF($J118="Y",C118*1,"")</f>
        <v>1</v>
      </c>
      <c r="M41" s="86">
        <f t="shared" si="38"/>
        <v>1</v>
      </c>
      <c r="N41" s="86">
        <f t="shared" si="38"/>
        <v>1</v>
      </c>
      <c r="O41" s="86">
        <f t="shared" si="38"/>
        <v>0</v>
      </c>
      <c r="P41" s="86">
        <f t="shared" si="38"/>
        <v>0</v>
      </c>
      <c r="Q41" s="86">
        <f t="shared" si="38"/>
        <v>0</v>
      </c>
      <c r="R41" s="87">
        <f t="shared" si="38"/>
        <v>0</v>
      </c>
      <c r="T41" s="80">
        <v>35</v>
      </c>
      <c r="U41" s="77">
        <f t="shared" si="9"/>
        <v>1</v>
      </c>
      <c r="V41" s="77">
        <f t="shared" si="9"/>
        <v>2</v>
      </c>
      <c r="W41" s="77">
        <f t="shared" si="9"/>
        <v>3</v>
      </c>
      <c r="X41" s="77" t="str">
        <f t="shared" si="9"/>
        <v/>
      </c>
      <c r="Y41" s="77" t="str">
        <f t="shared" si="9"/>
        <v/>
      </c>
      <c r="Z41" s="77" t="str">
        <f t="shared" si="9"/>
        <v/>
      </c>
      <c r="AA41" s="77" t="str">
        <f t="shared" si="9"/>
        <v/>
      </c>
      <c r="AC41" s="80">
        <v>35</v>
      </c>
      <c r="AD41" s="80">
        <v>1</v>
      </c>
      <c r="AE41" s="80">
        <v>2</v>
      </c>
      <c r="AF41" s="80">
        <v>3</v>
      </c>
      <c r="AI41" s="80">
        <v>35</v>
      </c>
      <c r="AJ41" s="80">
        <f t="shared" ca="1" si="14"/>
        <v>4</v>
      </c>
      <c r="AK41" s="80">
        <f t="shared" ca="1" si="10"/>
        <v>5</v>
      </c>
      <c r="AL41" s="80">
        <f t="shared" ca="1" si="11"/>
        <v>15</v>
      </c>
    </row>
    <row r="42" spans="1:38" x14ac:dyDescent="0.2">
      <c r="A42" s="5">
        <f t="shared" si="12"/>
        <v>36</v>
      </c>
      <c r="B42" s="5" t="str">
        <f t="shared" si="5"/>
        <v>0100100</v>
      </c>
      <c r="C42" s="4" t="str">
        <f t="shared" si="36"/>
        <v>0</v>
      </c>
      <c r="D42" s="4" t="str">
        <f t="shared" si="36"/>
        <v>1</v>
      </c>
      <c r="E42" s="4" t="str">
        <f t="shared" si="36"/>
        <v>0</v>
      </c>
      <c r="F42" s="4" t="str">
        <f t="shared" si="36"/>
        <v>0</v>
      </c>
      <c r="G42" s="4" t="str">
        <f t="shared" si="36"/>
        <v>1</v>
      </c>
      <c r="H42" s="4" t="str">
        <f t="shared" si="36"/>
        <v>0</v>
      </c>
      <c r="I42" s="4" t="str">
        <f t="shared" si="36"/>
        <v>0</v>
      </c>
      <c r="J42" s="5" t="str">
        <f t="shared" si="7"/>
        <v/>
      </c>
      <c r="L42" t="str">
        <f t="shared" ref="L42:R43" si="39">IF($J108="Y",C108*1,"")</f>
        <v/>
      </c>
      <c r="M42" t="str">
        <f t="shared" si="39"/>
        <v/>
      </c>
      <c r="N42" t="str">
        <f t="shared" si="39"/>
        <v/>
      </c>
      <c r="O42" t="str">
        <f t="shared" si="39"/>
        <v/>
      </c>
      <c r="P42" t="str">
        <f t="shared" si="39"/>
        <v/>
      </c>
      <c r="Q42" t="str">
        <f t="shared" si="39"/>
        <v/>
      </c>
      <c r="R42" t="str">
        <f t="shared" si="39"/>
        <v/>
      </c>
    </row>
    <row r="43" spans="1:38" x14ac:dyDescent="0.2">
      <c r="A43" s="5">
        <f t="shared" si="12"/>
        <v>37</v>
      </c>
      <c r="B43" s="5" t="str">
        <f t="shared" si="5"/>
        <v>0100101</v>
      </c>
      <c r="C43" s="4" t="str">
        <f t="shared" si="36"/>
        <v>0</v>
      </c>
      <c r="D43" s="4" t="str">
        <f t="shared" si="36"/>
        <v>1</v>
      </c>
      <c r="E43" s="4" t="str">
        <f t="shared" si="36"/>
        <v>0</v>
      </c>
      <c r="F43" s="4" t="str">
        <f t="shared" si="36"/>
        <v>0</v>
      </c>
      <c r="G43" s="4" t="str">
        <f t="shared" si="36"/>
        <v>1</v>
      </c>
      <c r="H43" s="4" t="str">
        <f t="shared" si="36"/>
        <v>0</v>
      </c>
      <c r="I43" s="4" t="str">
        <f t="shared" si="36"/>
        <v>1</v>
      </c>
      <c r="J43" s="5" t="str">
        <f t="shared" si="7"/>
        <v>Y</v>
      </c>
      <c r="L43" t="str">
        <f t="shared" si="39"/>
        <v/>
      </c>
      <c r="M43" t="str">
        <f t="shared" si="39"/>
        <v/>
      </c>
      <c r="N43" t="str">
        <f t="shared" si="39"/>
        <v/>
      </c>
      <c r="O43" t="str">
        <f t="shared" si="39"/>
        <v/>
      </c>
      <c r="P43" t="str">
        <f t="shared" si="39"/>
        <v/>
      </c>
      <c r="Q43" t="str">
        <f t="shared" si="39"/>
        <v/>
      </c>
      <c r="R43" t="str">
        <f t="shared" si="39"/>
        <v/>
      </c>
    </row>
    <row r="44" spans="1:38" x14ac:dyDescent="0.2">
      <c r="A44" s="5">
        <f t="shared" si="12"/>
        <v>38</v>
      </c>
      <c r="B44" s="5" t="str">
        <f t="shared" si="5"/>
        <v>0100110</v>
      </c>
      <c r="C44" s="4" t="str">
        <f t="shared" si="36"/>
        <v>0</v>
      </c>
      <c r="D44" s="4" t="str">
        <f t="shared" si="36"/>
        <v>1</v>
      </c>
      <c r="E44" s="4" t="str">
        <f t="shared" si="36"/>
        <v>0</v>
      </c>
      <c r="F44" s="4" t="str">
        <f t="shared" si="36"/>
        <v>0</v>
      </c>
      <c r="G44" s="4" t="str">
        <f t="shared" si="36"/>
        <v>1</v>
      </c>
      <c r="H44" s="4" t="str">
        <f t="shared" si="36"/>
        <v>1</v>
      </c>
      <c r="I44" s="4" t="str">
        <f t="shared" si="36"/>
        <v>0</v>
      </c>
      <c r="J44" s="5" t="str">
        <f t="shared" si="7"/>
        <v>Y</v>
      </c>
    </row>
    <row r="45" spans="1:38" x14ac:dyDescent="0.2">
      <c r="A45" s="5">
        <f t="shared" si="12"/>
        <v>39</v>
      </c>
      <c r="B45" s="5" t="str">
        <f t="shared" si="5"/>
        <v>0100111</v>
      </c>
      <c r="C45" s="4" t="str">
        <f t="shared" si="36"/>
        <v>0</v>
      </c>
      <c r="D45" s="4" t="str">
        <f t="shared" si="36"/>
        <v>1</v>
      </c>
      <c r="E45" s="4" t="str">
        <f t="shared" si="36"/>
        <v>0</v>
      </c>
      <c r="F45" s="4" t="str">
        <f t="shared" si="36"/>
        <v>0</v>
      </c>
      <c r="G45" s="4" t="str">
        <f t="shared" si="36"/>
        <v>1</v>
      </c>
      <c r="H45" s="4" t="str">
        <f t="shared" si="36"/>
        <v>1</v>
      </c>
      <c r="I45" s="4" t="str">
        <f t="shared" si="36"/>
        <v>1</v>
      </c>
      <c r="J45" s="5" t="str">
        <f t="shared" si="7"/>
        <v/>
      </c>
      <c r="L45" t="str">
        <f t="shared" ref="L45:R51" si="40">IF($J111="Y",C111*1,"")</f>
        <v/>
      </c>
      <c r="M45" t="str">
        <f t="shared" si="40"/>
        <v/>
      </c>
      <c r="N45" t="str">
        <f t="shared" si="40"/>
        <v/>
      </c>
      <c r="O45" t="str">
        <f t="shared" si="40"/>
        <v/>
      </c>
      <c r="P45" t="str">
        <f t="shared" si="40"/>
        <v/>
      </c>
      <c r="Q45" t="str">
        <f t="shared" si="40"/>
        <v/>
      </c>
      <c r="R45" t="str">
        <f t="shared" si="40"/>
        <v/>
      </c>
    </row>
    <row r="46" spans="1:38" x14ac:dyDescent="0.2">
      <c r="A46" s="5">
        <f t="shared" si="12"/>
        <v>40</v>
      </c>
      <c r="B46" s="5" t="str">
        <f t="shared" si="5"/>
        <v>0101000</v>
      </c>
      <c r="C46" s="4" t="str">
        <f t="shared" si="36"/>
        <v>0</v>
      </c>
      <c r="D46" s="4" t="str">
        <f t="shared" si="36"/>
        <v>1</v>
      </c>
      <c r="E46" s="4" t="str">
        <f t="shared" si="36"/>
        <v>0</v>
      </c>
      <c r="F46" s="4" t="str">
        <f t="shared" si="36"/>
        <v>1</v>
      </c>
      <c r="G46" s="4" t="str">
        <f t="shared" si="36"/>
        <v>0</v>
      </c>
      <c r="H46" s="4" t="str">
        <f t="shared" si="36"/>
        <v>0</v>
      </c>
      <c r="I46" s="4" t="str">
        <f t="shared" si="36"/>
        <v>0</v>
      </c>
      <c r="J46" s="5" t="str">
        <f t="shared" si="7"/>
        <v/>
      </c>
      <c r="L46" t="str">
        <f t="shared" si="40"/>
        <v/>
      </c>
      <c r="M46" t="str">
        <f t="shared" si="40"/>
        <v/>
      </c>
      <c r="N46" t="str">
        <f t="shared" si="40"/>
        <v/>
      </c>
      <c r="O46" t="str">
        <f t="shared" si="40"/>
        <v/>
      </c>
      <c r="P46" t="str">
        <f t="shared" si="40"/>
        <v/>
      </c>
      <c r="Q46" t="str">
        <f t="shared" si="40"/>
        <v/>
      </c>
      <c r="R46" t="str">
        <f t="shared" si="40"/>
        <v/>
      </c>
    </row>
    <row r="47" spans="1:38" x14ac:dyDescent="0.2">
      <c r="A47" s="5">
        <f t="shared" si="12"/>
        <v>41</v>
      </c>
      <c r="B47" s="5" t="str">
        <f t="shared" si="5"/>
        <v>0101001</v>
      </c>
      <c r="C47" s="4" t="str">
        <f t="shared" si="36"/>
        <v>0</v>
      </c>
      <c r="D47" s="4" t="str">
        <f t="shared" si="36"/>
        <v>1</v>
      </c>
      <c r="E47" s="4" t="str">
        <f t="shared" si="36"/>
        <v>0</v>
      </c>
      <c r="F47" s="4" t="str">
        <f t="shared" si="36"/>
        <v>1</v>
      </c>
      <c r="G47" s="4" t="str">
        <f t="shared" si="36"/>
        <v>0</v>
      </c>
      <c r="H47" s="4" t="str">
        <f t="shared" si="36"/>
        <v>0</v>
      </c>
      <c r="I47" s="4" t="str">
        <f t="shared" si="36"/>
        <v>1</v>
      </c>
      <c r="J47" s="5" t="str">
        <f t="shared" si="7"/>
        <v>Y</v>
      </c>
      <c r="L47" t="str">
        <f t="shared" si="40"/>
        <v/>
      </c>
      <c r="M47" t="str">
        <f t="shared" si="40"/>
        <v/>
      </c>
      <c r="N47" t="str">
        <f t="shared" si="40"/>
        <v/>
      </c>
      <c r="O47" t="str">
        <f t="shared" si="40"/>
        <v/>
      </c>
      <c r="P47" t="str">
        <f t="shared" si="40"/>
        <v/>
      </c>
      <c r="Q47" t="str">
        <f t="shared" si="40"/>
        <v/>
      </c>
      <c r="R47" t="str">
        <f t="shared" si="40"/>
        <v/>
      </c>
    </row>
    <row r="48" spans="1:38" x14ac:dyDescent="0.2">
      <c r="A48" s="5">
        <f t="shared" si="12"/>
        <v>42</v>
      </c>
      <c r="B48" s="5" t="str">
        <f t="shared" si="5"/>
        <v>0101010</v>
      </c>
      <c r="C48" s="4" t="str">
        <f t="shared" si="36"/>
        <v>0</v>
      </c>
      <c r="D48" s="4" t="str">
        <f t="shared" si="36"/>
        <v>1</v>
      </c>
      <c r="E48" s="4" t="str">
        <f t="shared" si="36"/>
        <v>0</v>
      </c>
      <c r="F48" s="4" t="str">
        <f t="shared" si="36"/>
        <v>1</v>
      </c>
      <c r="G48" s="4" t="str">
        <f t="shared" si="36"/>
        <v>0</v>
      </c>
      <c r="H48" s="4" t="str">
        <f t="shared" si="36"/>
        <v>1</v>
      </c>
      <c r="I48" s="4" t="str">
        <f t="shared" si="36"/>
        <v>0</v>
      </c>
      <c r="J48" s="5" t="str">
        <f t="shared" si="7"/>
        <v>Y</v>
      </c>
      <c r="L48" t="str">
        <f t="shared" si="40"/>
        <v/>
      </c>
      <c r="M48" t="str">
        <f t="shared" si="40"/>
        <v/>
      </c>
      <c r="N48" t="str">
        <f t="shared" si="40"/>
        <v/>
      </c>
      <c r="O48" t="str">
        <f t="shared" si="40"/>
        <v/>
      </c>
      <c r="P48" t="str">
        <f t="shared" si="40"/>
        <v/>
      </c>
      <c r="Q48" t="str">
        <f t="shared" si="40"/>
        <v/>
      </c>
      <c r="R48" t="str">
        <f t="shared" si="40"/>
        <v/>
      </c>
    </row>
    <row r="49" spans="1:18" x14ac:dyDescent="0.2">
      <c r="A49" s="5">
        <f t="shared" si="12"/>
        <v>43</v>
      </c>
      <c r="B49" s="5" t="str">
        <f t="shared" si="5"/>
        <v>0101011</v>
      </c>
      <c r="C49" s="4" t="str">
        <f t="shared" si="36"/>
        <v>0</v>
      </c>
      <c r="D49" s="4" t="str">
        <f t="shared" si="36"/>
        <v>1</v>
      </c>
      <c r="E49" s="4" t="str">
        <f t="shared" si="36"/>
        <v>0</v>
      </c>
      <c r="F49" s="4" t="str">
        <f t="shared" si="36"/>
        <v>1</v>
      </c>
      <c r="G49" s="4" t="str">
        <f t="shared" si="36"/>
        <v>0</v>
      </c>
      <c r="H49" s="4" t="str">
        <f t="shared" si="36"/>
        <v>1</v>
      </c>
      <c r="I49" s="4" t="str">
        <f t="shared" si="36"/>
        <v>1</v>
      </c>
      <c r="J49" s="5" t="str">
        <f t="shared" si="7"/>
        <v/>
      </c>
      <c r="L49" t="str">
        <f t="shared" si="40"/>
        <v/>
      </c>
      <c r="M49" t="str">
        <f t="shared" si="40"/>
        <v/>
      </c>
      <c r="N49" t="str">
        <f t="shared" si="40"/>
        <v/>
      </c>
      <c r="O49" t="str">
        <f t="shared" si="40"/>
        <v/>
      </c>
      <c r="P49" t="str">
        <f t="shared" si="40"/>
        <v/>
      </c>
      <c r="Q49" t="str">
        <f t="shared" si="40"/>
        <v/>
      </c>
      <c r="R49" t="str">
        <f t="shared" si="40"/>
        <v/>
      </c>
    </row>
    <row r="50" spans="1:18" x14ac:dyDescent="0.2">
      <c r="A50" s="5">
        <f t="shared" si="12"/>
        <v>44</v>
      </c>
      <c r="B50" s="5" t="str">
        <f t="shared" si="5"/>
        <v>0101100</v>
      </c>
      <c r="C50" s="4" t="str">
        <f t="shared" si="36"/>
        <v>0</v>
      </c>
      <c r="D50" s="4" t="str">
        <f t="shared" si="36"/>
        <v>1</v>
      </c>
      <c r="E50" s="4" t="str">
        <f t="shared" si="36"/>
        <v>0</v>
      </c>
      <c r="F50" s="4" t="str">
        <f t="shared" si="36"/>
        <v>1</v>
      </c>
      <c r="G50" s="4" t="str">
        <f t="shared" si="36"/>
        <v>1</v>
      </c>
      <c r="H50" s="4" t="str">
        <f t="shared" si="36"/>
        <v>0</v>
      </c>
      <c r="I50" s="4" t="str">
        <f t="shared" si="36"/>
        <v>0</v>
      </c>
      <c r="J50" s="5" t="str">
        <f t="shared" si="7"/>
        <v>Y</v>
      </c>
      <c r="L50" t="str">
        <f t="shared" si="40"/>
        <v/>
      </c>
      <c r="M50" t="str">
        <f t="shared" si="40"/>
        <v/>
      </c>
      <c r="N50" t="str">
        <f t="shared" si="40"/>
        <v/>
      </c>
      <c r="O50" t="str">
        <f t="shared" si="40"/>
        <v/>
      </c>
      <c r="P50" t="str">
        <f t="shared" si="40"/>
        <v/>
      </c>
      <c r="Q50" t="str">
        <f t="shared" si="40"/>
        <v/>
      </c>
      <c r="R50" t="str">
        <f t="shared" si="40"/>
        <v/>
      </c>
    </row>
    <row r="51" spans="1:18" x14ac:dyDescent="0.2">
      <c r="A51" s="5">
        <f t="shared" si="12"/>
        <v>45</v>
      </c>
      <c r="B51" s="5" t="str">
        <f t="shared" si="5"/>
        <v>0101101</v>
      </c>
      <c r="C51" s="4" t="str">
        <f t="shared" si="36"/>
        <v>0</v>
      </c>
      <c r="D51" s="4" t="str">
        <f t="shared" si="36"/>
        <v>1</v>
      </c>
      <c r="E51" s="4" t="str">
        <f t="shared" si="36"/>
        <v>0</v>
      </c>
      <c r="F51" s="4" t="str">
        <f t="shared" si="36"/>
        <v>1</v>
      </c>
      <c r="G51" s="4" t="str">
        <f t="shared" si="36"/>
        <v>1</v>
      </c>
      <c r="H51" s="4" t="str">
        <f t="shared" si="36"/>
        <v>0</v>
      </c>
      <c r="I51" s="4" t="str">
        <f t="shared" si="36"/>
        <v>1</v>
      </c>
      <c r="J51" s="5" t="str">
        <f t="shared" si="7"/>
        <v/>
      </c>
      <c r="L51" t="str">
        <f t="shared" si="40"/>
        <v/>
      </c>
      <c r="M51" t="str">
        <f t="shared" si="40"/>
        <v/>
      </c>
      <c r="N51" t="str">
        <f t="shared" si="40"/>
        <v/>
      </c>
      <c r="O51" t="str">
        <f t="shared" si="40"/>
        <v/>
      </c>
      <c r="P51" t="str">
        <f t="shared" si="40"/>
        <v/>
      </c>
      <c r="Q51" t="str">
        <f t="shared" si="40"/>
        <v/>
      </c>
      <c r="R51" t="str">
        <f t="shared" si="40"/>
        <v/>
      </c>
    </row>
    <row r="52" spans="1:18" x14ac:dyDescent="0.2">
      <c r="A52" s="5">
        <f t="shared" si="12"/>
        <v>46</v>
      </c>
      <c r="B52" s="5" t="str">
        <f t="shared" si="5"/>
        <v>0101110</v>
      </c>
      <c r="C52" s="4" t="str">
        <f t="shared" si="36"/>
        <v>0</v>
      </c>
      <c r="D52" s="4" t="str">
        <f t="shared" si="36"/>
        <v>1</v>
      </c>
      <c r="E52" s="4" t="str">
        <f t="shared" si="36"/>
        <v>0</v>
      </c>
      <c r="F52" s="4" t="str">
        <f t="shared" si="36"/>
        <v>1</v>
      </c>
      <c r="G52" s="4" t="str">
        <f t="shared" si="36"/>
        <v>1</v>
      </c>
      <c r="H52" s="4" t="str">
        <f t="shared" si="36"/>
        <v>1</v>
      </c>
      <c r="I52" s="4" t="str">
        <f t="shared" si="36"/>
        <v>0</v>
      </c>
      <c r="J52" s="5" t="str">
        <f t="shared" si="7"/>
        <v/>
      </c>
    </row>
    <row r="53" spans="1:18" x14ac:dyDescent="0.2">
      <c r="A53" s="5">
        <f t="shared" si="12"/>
        <v>47</v>
      </c>
      <c r="B53" s="5" t="str">
        <f t="shared" si="5"/>
        <v>0101111</v>
      </c>
      <c r="C53" s="4" t="str">
        <f t="shared" si="36"/>
        <v>0</v>
      </c>
      <c r="D53" s="4" t="str">
        <f t="shared" si="36"/>
        <v>1</v>
      </c>
      <c r="E53" s="4" t="str">
        <f t="shared" si="36"/>
        <v>0</v>
      </c>
      <c r="F53" s="4" t="str">
        <f t="shared" si="36"/>
        <v>1</v>
      </c>
      <c r="G53" s="4" t="str">
        <f t="shared" si="36"/>
        <v>1</v>
      </c>
      <c r="H53" s="4" t="str">
        <f t="shared" si="36"/>
        <v>1</v>
      </c>
      <c r="I53" s="4" t="str">
        <f t="shared" si="36"/>
        <v>1</v>
      </c>
      <c r="J53" s="5" t="str">
        <f t="shared" si="7"/>
        <v/>
      </c>
      <c r="L53" t="str">
        <f t="shared" ref="L53:R77" si="41">IF($J53="Y",C53*1,"")</f>
        <v/>
      </c>
      <c r="M53" t="str">
        <f t="shared" si="41"/>
        <v/>
      </c>
      <c r="N53" t="str">
        <f t="shared" si="41"/>
        <v/>
      </c>
      <c r="O53" t="str">
        <f t="shared" si="41"/>
        <v/>
      </c>
      <c r="P53" t="str">
        <f t="shared" si="41"/>
        <v/>
      </c>
      <c r="Q53" t="str">
        <f t="shared" si="41"/>
        <v/>
      </c>
      <c r="R53" t="str">
        <f t="shared" si="41"/>
        <v/>
      </c>
    </row>
    <row r="54" spans="1:18" x14ac:dyDescent="0.2">
      <c r="A54" s="5">
        <f t="shared" si="12"/>
        <v>48</v>
      </c>
      <c r="B54" s="5" t="str">
        <f t="shared" si="5"/>
        <v>0110000</v>
      </c>
      <c r="C54" s="4" t="str">
        <f t="shared" si="36"/>
        <v>0</v>
      </c>
      <c r="D54" s="4" t="str">
        <f t="shared" si="36"/>
        <v>1</v>
      </c>
      <c r="E54" s="4" t="str">
        <f t="shared" si="36"/>
        <v>1</v>
      </c>
      <c r="F54" s="4" t="str">
        <f t="shared" si="36"/>
        <v>0</v>
      </c>
      <c r="G54" s="4" t="str">
        <f t="shared" si="36"/>
        <v>0</v>
      </c>
      <c r="H54" s="4" t="str">
        <f t="shared" si="36"/>
        <v>0</v>
      </c>
      <c r="I54" s="4" t="str">
        <f t="shared" si="36"/>
        <v>0</v>
      </c>
      <c r="J54" s="5" t="str">
        <f t="shared" si="7"/>
        <v/>
      </c>
      <c r="L54" t="str">
        <f t="shared" si="41"/>
        <v/>
      </c>
      <c r="M54" t="str">
        <f t="shared" si="41"/>
        <v/>
      </c>
      <c r="N54" t="str">
        <f t="shared" si="41"/>
        <v/>
      </c>
      <c r="O54" t="str">
        <f t="shared" si="41"/>
        <v/>
      </c>
      <c r="P54" t="str">
        <f t="shared" si="41"/>
        <v/>
      </c>
      <c r="Q54" t="str">
        <f t="shared" si="41"/>
        <v/>
      </c>
      <c r="R54" t="str">
        <f t="shared" si="41"/>
        <v/>
      </c>
    </row>
    <row r="55" spans="1:18" x14ac:dyDescent="0.2">
      <c r="A55" s="5">
        <f t="shared" si="12"/>
        <v>49</v>
      </c>
      <c r="B55" s="5" t="str">
        <f t="shared" si="5"/>
        <v>0110001</v>
      </c>
      <c r="C55" s="4" t="str">
        <f t="shared" si="36"/>
        <v>0</v>
      </c>
      <c r="D55" s="4" t="str">
        <f t="shared" si="36"/>
        <v>1</v>
      </c>
      <c r="E55" s="4" t="str">
        <f t="shared" si="36"/>
        <v>1</v>
      </c>
      <c r="F55" s="4" t="str">
        <f t="shared" si="36"/>
        <v>0</v>
      </c>
      <c r="G55" s="4" t="str">
        <f t="shared" si="36"/>
        <v>0</v>
      </c>
      <c r="H55" s="4" t="str">
        <f t="shared" si="36"/>
        <v>0</v>
      </c>
      <c r="I55" s="4" t="str">
        <f t="shared" si="36"/>
        <v>1</v>
      </c>
      <c r="J55" s="5" t="str">
        <f t="shared" si="7"/>
        <v>Y</v>
      </c>
    </row>
    <row r="56" spans="1:18" x14ac:dyDescent="0.2">
      <c r="A56" s="5">
        <f t="shared" si="12"/>
        <v>50</v>
      </c>
      <c r="B56" s="5" t="str">
        <f t="shared" si="5"/>
        <v>0110010</v>
      </c>
      <c r="C56" s="4" t="str">
        <f t="shared" si="36"/>
        <v>0</v>
      </c>
      <c r="D56" s="4" t="str">
        <f t="shared" si="36"/>
        <v>1</v>
      </c>
      <c r="E56" s="4" t="str">
        <f t="shared" si="36"/>
        <v>1</v>
      </c>
      <c r="F56" s="4" t="str">
        <f t="shared" si="36"/>
        <v>0</v>
      </c>
      <c r="G56" s="4" t="str">
        <f t="shared" si="36"/>
        <v>0</v>
      </c>
      <c r="H56" s="4" t="str">
        <f t="shared" si="36"/>
        <v>1</v>
      </c>
      <c r="I56" s="4" t="str">
        <f t="shared" si="36"/>
        <v>0</v>
      </c>
      <c r="J56" s="5" t="str">
        <f t="shared" si="7"/>
        <v>Y</v>
      </c>
    </row>
    <row r="57" spans="1:18" x14ac:dyDescent="0.2">
      <c r="A57" s="5">
        <f t="shared" si="12"/>
        <v>51</v>
      </c>
      <c r="B57" s="5" t="str">
        <f t="shared" si="5"/>
        <v>0110011</v>
      </c>
      <c r="C57" s="4" t="str">
        <f t="shared" si="36"/>
        <v>0</v>
      </c>
      <c r="D57" s="4" t="str">
        <f t="shared" si="36"/>
        <v>1</v>
      </c>
      <c r="E57" s="4" t="str">
        <f t="shared" si="36"/>
        <v>1</v>
      </c>
      <c r="F57" s="4" t="str">
        <f t="shared" si="36"/>
        <v>0</v>
      </c>
      <c r="G57" s="4" t="str">
        <f t="shared" si="36"/>
        <v>0</v>
      </c>
      <c r="H57" s="4" t="str">
        <f t="shared" si="36"/>
        <v>1</v>
      </c>
      <c r="I57" s="4" t="str">
        <f t="shared" si="36"/>
        <v>1</v>
      </c>
      <c r="J57" s="5" t="str">
        <f t="shared" si="7"/>
        <v/>
      </c>
      <c r="L57" t="str">
        <f t="shared" si="41"/>
        <v/>
      </c>
      <c r="M57" t="str">
        <f t="shared" si="41"/>
        <v/>
      </c>
      <c r="N57" t="str">
        <f t="shared" si="41"/>
        <v/>
      </c>
      <c r="O57" t="str">
        <f t="shared" si="41"/>
        <v/>
      </c>
      <c r="P57" t="str">
        <f t="shared" si="41"/>
        <v/>
      </c>
      <c r="Q57" t="str">
        <f t="shared" si="41"/>
        <v/>
      </c>
      <c r="R57" t="str">
        <f t="shared" si="41"/>
        <v/>
      </c>
    </row>
    <row r="58" spans="1:18" x14ac:dyDescent="0.2">
      <c r="A58" s="5">
        <f t="shared" si="12"/>
        <v>52</v>
      </c>
      <c r="B58" s="5" t="str">
        <f t="shared" si="5"/>
        <v>0110100</v>
      </c>
      <c r="C58" s="4" t="str">
        <f t="shared" si="36"/>
        <v>0</v>
      </c>
      <c r="D58" s="4" t="str">
        <f t="shared" si="36"/>
        <v>1</v>
      </c>
      <c r="E58" s="4" t="str">
        <f t="shared" si="36"/>
        <v>1</v>
      </c>
      <c r="F58" s="4" t="str">
        <f t="shared" si="36"/>
        <v>0</v>
      </c>
      <c r="G58" s="4" t="str">
        <f t="shared" si="36"/>
        <v>1</v>
      </c>
      <c r="H58" s="4" t="str">
        <f t="shared" si="36"/>
        <v>0</v>
      </c>
      <c r="I58" s="4" t="str">
        <f t="shared" si="36"/>
        <v>0</v>
      </c>
      <c r="J58" s="5" t="str">
        <f t="shared" si="7"/>
        <v>Y</v>
      </c>
    </row>
    <row r="59" spans="1:18" x14ac:dyDescent="0.2">
      <c r="A59" s="5">
        <f t="shared" si="12"/>
        <v>53</v>
      </c>
      <c r="B59" s="5" t="str">
        <f t="shared" si="5"/>
        <v>0110101</v>
      </c>
      <c r="C59" s="4" t="str">
        <f t="shared" si="36"/>
        <v>0</v>
      </c>
      <c r="D59" s="4" t="str">
        <f t="shared" si="36"/>
        <v>1</v>
      </c>
      <c r="E59" s="4" t="str">
        <f t="shared" si="36"/>
        <v>1</v>
      </c>
      <c r="F59" s="4" t="str">
        <f t="shared" si="36"/>
        <v>0</v>
      </c>
      <c r="G59" s="4" t="str">
        <f t="shared" si="36"/>
        <v>1</v>
      </c>
      <c r="H59" s="4" t="str">
        <f t="shared" si="36"/>
        <v>0</v>
      </c>
      <c r="I59" s="4" t="str">
        <f t="shared" si="36"/>
        <v>1</v>
      </c>
      <c r="J59" s="5" t="str">
        <f t="shared" si="7"/>
        <v/>
      </c>
      <c r="L59" t="str">
        <f t="shared" si="41"/>
        <v/>
      </c>
      <c r="M59" t="str">
        <f t="shared" si="41"/>
        <v/>
      </c>
      <c r="N59" t="str">
        <f t="shared" si="41"/>
        <v/>
      </c>
      <c r="O59" t="str">
        <f t="shared" si="41"/>
        <v/>
      </c>
      <c r="P59" t="str">
        <f t="shared" si="41"/>
        <v/>
      </c>
      <c r="Q59" t="str">
        <f t="shared" si="41"/>
        <v/>
      </c>
      <c r="R59" t="str">
        <f t="shared" si="41"/>
        <v/>
      </c>
    </row>
    <row r="60" spans="1:18" x14ac:dyDescent="0.2">
      <c r="A60" s="5">
        <f t="shared" si="12"/>
        <v>54</v>
      </c>
      <c r="B60" s="5" t="str">
        <f t="shared" si="5"/>
        <v>0110110</v>
      </c>
      <c r="C60" s="4" t="str">
        <f t="shared" si="36"/>
        <v>0</v>
      </c>
      <c r="D60" s="4" t="str">
        <f t="shared" si="36"/>
        <v>1</v>
      </c>
      <c r="E60" s="4" t="str">
        <f t="shared" si="36"/>
        <v>1</v>
      </c>
      <c r="F60" s="4" t="str">
        <f t="shared" si="36"/>
        <v>0</v>
      </c>
      <c r="G60" s="4" t="str">
        <f t="shared" si="36"/>
        <v>1</v>
      </c>
      <c r="H60" s="4" t="str">
        <f t="shared" si="36"/>
        <v>1</v>
      </c>
      <c r="I60" s="4" t="str">
        <f t="shared" si="36"/>
        <v>0</v>
      </c>
      <c r="J60" s="5" t="str">
        <f t="shared" si="7"/>
        <v/>
      </c>
      <c r="L60" t="str">
        <f t="shared" si="41"/>
        <v/>
      </c>
      <c r="M60" t="str">
        <f t="shared" si="41"/>
        <v/>
      </c>
      <c r="N60" t="str">
        <f t="shared" si="41"/>
        <v/>
      </c>
      <c r="O60" t="str">
        <f t="shared" si="41"/>
        <v/>
      </c>
      <c r="P60" t="str">
        <f t="shared" si="41"/>
        <v/>
      </c>
      <c r="Q60" t="str">
        <f t="shared" si="41"/>
        <v/>
      </c>
      <c r="R60" t="str">
        <f t="shared" si="41"/>
        <v/>
      </c>
    </row>
    <row r="61" spans="1:18" x14ac:dyDescent="0.2">
      <c r="A61" s="5">
        <f t="shared" si="12"/>
        <v>55</v>
      </c>
      <c r="B61" s="5" t="str">
        <f t="shared" si="5"/>
        <v>0110111</v>
      </c>
      <c r="C61" s="4" t="str">
        <f t="shared" si="36"/>
        <v>0</v>
      </c>
      <c r="D61" s="4" t="str">
        <f t="shared" si="36"/>
        <v>1</v>
      </c>
      <c r="E61" s="4" t="str">
        <f t="shared" si="36"/>
        <v>1</v>
      </c>
      <c r="F61" s="4" t="str">
        <f t="shared" si="36"/>
        <v>0</v>
      </c>
      <c r="G61" s="4" t="str">
        <f t="shared" si="36"/>
        <v>1</v>
      </c>
      <c r="H61" s="4" t="str">
        <f t="shared" si="36"/>
        <v>1</v>
      </c>
      <c r="I61" s="4" t="str">
        <f t="shared" si="36"/>
        <v>1</v>
      </c>
      <c r="J61" s="5" t="str">
        <f t="shared" si="7"/>
        <v/>
      </c>
      <c r="L61" t="str">
        <f t="shared" si="41"/>
        <v/>
      </c>
      <c r="M61" t="str">
        <f t="shared" si="41"/>
        <v/>
      </c>
      <c r="N61" t="str">
        <f t="shared" si="41"/>
        <v/>
      </c>
      <c r="O61" t="str">
        <f t="shared" si="41"/>
        <v/>
      </c>
      <c r="P61" t="str">
        <f t="shared" si="41"/>
        <v/>
      </c>
      <c r="Q61" t="str">
        <f t="shared" si="41"/>
        <v/>
      </c>
      <c r="R61" t="str">
        <f t="shared" si="41"/>
        <v/>
      </c>
    </row>
    <row r="62" spans="1:18" x14ac:dyDescent="0.2">
      <c r="A62" s="5">
        <f t="shared" si="12"/>
        <v>56</v>
      </c>
      <c r="B62" s="5" t="str">
        <f t="shared" si="5"/>
        <v>0111000</v>
      </c>
      <c r="C62" s="4" t="str">
        <f t="shared" si="36"/>
        <v>0</v>
      </c>
      <c r="D62" s="4" t="str">
        <f t="shared" si="36"/>
        <v>1</v>
      </c>
      <c r="E62" s="4" t="str">
        <f t="shared" si="36"/>
        <v>1</v>
      </c>
      <c r="F62" s="4" t="str">
        <f t="shared" si="36"/>
        <v>1</v>
      </c>
      <c r="G62" s="4" t="str">
        <f t="shared" si="36"/>
        <v>0</v>
      </c>
      <c r="H62" s="4" t="str">
        <f t="shared" si="36"/>
        <v>0</v>
      </c>
      <c r="I62" s="4" t="str">
        <f t="shared" si="36"/>
        <v>0</v>
      </c>
      <c r="J62" s="5" t="str">
        <f t="shared" si="7"/>
        <v>Y</v>
      </c>
    </row>
    <row r="63" spans="1:18" x14ac:dyDescent="0.2">
      <c r="A63" s="5">
        <f t="shared" si="12"/>
        <v>57</v>
      </c>
      <c r="B63" s="5" t="str">
        <f t="shared" si="5"/>
        <v>0111001</v>
      </c>
      <c r="C63" s="4" t="str">
        <f t="shared" si="36"/>
        <v>0</v>
      </c>
      <c r="D63" s="4" t="str">
        <f t="shared" si="36"/>
        <v>1</v>
      </c>
      <c r="E63" s="4" t="str">
        <f t="shared" si="36"/>
        <v>1</v>
      </c>
      <c r="F63" s="4" t="str">
        <f t="shared" si="36"/>
        <v>1</v>
      </c>
      <c r="G63" s="4" t="str">
        <f t="shared" si="36"/>
        <v>0</v>
      </c>
      <c r="H63" s="4" t="str">
        <f t="shared" si="36"/>
        <v>0</v>
      </c>
      <c r="I63" s="4" t="str">
        <f t="shared" si="36"/>
        <v>1</v>
      </c>
      <c r="J63" s="5" t="str">
        <f t="shared" si="7"/>
        <v/>
      </c>
      <c r="L63" t="str">
        <f t="shared" si="41"/>
        <v/>
      </c>
      <c r="M63" t="str">
        <f t="shared" si="41"/>
        <v/>
      </c>
      <c r="N63" t="str">
        <f t="shared" si="41"/>
        <v/>
      </c>
      <c r="O63" t="str">
        <f t="shared" si="41"/>
        <v/>
      </c>
      <c r="P63" t="str">
        <f t="shared" si="41"/>
        <v/>
      </c>
      <c r="Q63" t="str">
        <f t="shared" si="41"/>
        <v/>
      </c>
      <c r="R63" t="str">
        <f t="shared" si="41"/>
        <v/>
      </c>
    </row>
    <row r="64" spans="1:18" x14ac:dyDescent="0.2">
      <c r="A64" s="5">
        <f t="shared" si="12"/>
        <v>58</v>
      </c>
      <c r="B64" s="5" t="str">
        <f t="shared" si="5"/>
        <v>0111010</v>
      </c>
      <c r="C64" s="4" t="str">
        <f t="shared" si="36"/>
        <v>0</v>
      </c>
      <c r="D64" s="4" t="str">
        <f t="shared" si="36"/>
        <v>1</v>
      </c>
      <c r="E64" s="4" t="str">
        <f t="shared" si="36"/>
        <v>1</v>
      </c>
      <c r="F64" s="4" t="str">
        <f t="shared" si="36"/>
        <v>1</v>
      </c>
      <c r="G64" s="4" t="str">
        <f t="shared" si="36"/>
        <v>0</v>
      </c>
      <c r="H64" s="4" t="str">
        <f t="shared" si="36"/>
        <v>1</v>
      </c>
      <c r="I64" s="4" t="str">
        <f t="shared" si="36"/>
        <v>0</v>
      </c>
      <c r="J64" s="5" t="str">
        <f t="shared" si="7"/>
        <v/>
      </c>
      <c r="L64" t="str">
        <f t="shared" si="41"/>
        <v/>
      </c>
      <c r="M64" t="str">
        <f t="shared" si="41"/>
        <v/>
      </c>
      <c r="N64" t="str">
        <f t="shared" si="41"/>
        <v/>
      </c>
      <c r="O64" t="str">
        <f t="shared" si="41"/>
        <v/>
      </c>
      <c r="P64" t="str">
        <f t="shared" si="41"/>
        <v/>
      </c>
      <c r="Q64" t="str">
        <f t="shared" si="41"/>
        <v/>
      </c>
      <c r="R64" t="str">
        <f t="shared" si="41"/>
        <v/>
      </c>
    </row>
    <row r="65" spans="1:18" x14ac:dyDescent="0.2">
      <c r="A65" s="5">
        <f t="shared" si="12"/>
        <v>59</v>
      </c>
      <c r="B65" s="5" t="str">
        <f t="shared" si="5"/>
        <v>0111011</v>
      </c>
      <c r="C65" s="4" t="str">
        <f t="shared" si="36"/>
        <v>0</v>
      </c>
      <c r="D65" s="4" t="str">
        <f t="shared" si="36"/>
        <v>1</v>
      </c>
      <c r="E65" s="4" t="str">
        <f t="shared" si="36"/>
        <v>1</v>
      </c>
      <c r="F65" s="4" t="str">
        <f t="shared" si="36"/>
        <v>1</v>
      </c>
      <c r="G65" s="4" t="str">
        <f t="shared" si="36"/>
        <v>0</v>
      </c>
      <c r="H65" s="4" t="str">
        <f t="shared" si="36"/>
        <v>1</v>
      </c>
      <c r="I65" s="4" t="str">
        <f t="shared" si="36"/>
        <v>1</v>
      </c>
      <c r="J65" s="5" t="str">
        <f t="shared" si="7"/>
        <v/>
      </c>
      <c r="L65" t="str">
        <f t="shared" si="41"/>
        <v/>
      </c>
      <c r="M65" t="str">
        <f t="shared" si="41"/>
        <v/>
      </c>
      <c r="N65" t="str">
        <f t="shared" si="41"/>
        <v/>
      </c>
      <c r="O65" t="str">
        <f t="shared" si="41"/>
        <v/>
      </c>
      <c r="P65" t="str">
        <f t="shared" si="41"/>
        <v/>
      </c>
      <c r="Q65" t="str">
        <f t="shared" si="41"/>
        <v/>
      </c>
      <c r="R65" t="str">
        <f t="shared" si="41"/>
        <v/>
      </c>
    </row>
    <row r="66" spans="1:18" x14ac:dyDescent="0.2">
      <c r="A66" s="5">
        <f t="shared" si="12"/>
        <v>60</v>
      </c>
      <c r="B66" s="5" t="str">
        <f t="shared" si="5"/>
        <v>0111100</v>
      </c>
      <c r="C66" s="4" t="str">
        <f t="shared" si="36"/>
        <v>0</v>
      </c>
      <c r="D66" s="4" t="str">
        <f t="shared" si="36"/>
        <v>1</v>
      </c>
      <c r="E66" s="4" t="str">
        <f t="shared" si="36"/>
        <v>1</v>
      </c>
      <c r="F66" s="4" t="str">
        <f t="shared" si="36"/>
        <v>1</v>
      </c>
      <c r="G66" s="4" t="str">
        <f t="shared" si="36"/>
        <v>1</v>
      </c>
      <c r="H66" s="4" t="str">
        <f t="shared" si="36"/>
        <v>0</v>
      </c>
      <c r="I66" s="4" t="str">
        <f t="shared" si="36"/>
        <v>0</v>
      </c>
      <c r="J66" s="5" t="str">
        <f t="shared" si="7"/>
        <v/>
      </c>
      <c r="L66" t="str">
        <f t="shared" si="41"/>
        <v/>
      </c>
      <c r="M66" t="str">
        <f t="shared" si="41"/>
        <v/>
      </c>
      <c r="N66" t="str">
        <f t="shared" si="41"/>
        <v/>
      </c>
      <c r="O66" t="str">
        <f t="shared" si="41"/>
        <v/>
      </c>
      <c r="P66" t="str">
        <f t="shared" si="41"/>
        <v/>
      </c>
      <c r="Q66" t="str">
        <f t="shared" si="41"/>
        <v/>
      </c>
      <c r="R66" t="str">
        <f t="shared" si="41"/>
        <v/>
      </c>
    </row>
    <row r="67" spans="1:18" x14ac:dyDescent="0.2">
      <c r="A67" s="5">
        <f t="shared" si="12"/>
        <v>61</v>
      </c>
      <c r="B67" s="5" t="str">
        <f t="shared" si="5"/>
        <v>0111101</v>
      </c>
      <c r="C67" s="4" t="str">
        <f t="shared" si="36"/>
        <v>0</v>
      </c>
      <c r="D67" s="4" t="str">
        <f t="shared" si="36"/>
        <v>1</v>
      </c>
      <c r="E67" s="4" t="str">
        <f t="shared" si="36"/>
        <v>1</v>
      </c>
      <c r="F67" s="4" t="str">
        <f t="shared" si="36"/>
        <v>1</v>
      </c>
      <c r="G67" s="4" t="str">
        <f t="shared" si="36"/>
        <v>1</v>
      </c>
      <c r="H67" s="4" t="str">
        <f t="shared" si="36"/>
        <v>0</v>
      </c>
      <c r="I67" s="4" t="str">
        <f t="shared" si="36"/>
        <v>1</v>
      </c>
      <c r="J67" s="5" t="str">
        <f t="shared" si="7"/>
        <v/>
      </c>
      <c r="L67" t="str">
        <f t="shared" si="41"/>
        <v/>
      </c>
      <c r="M67" t="str">
        <f t="shared" si="41"/>
        <v/>
      </c>
      <c r="N67" t="str">
        <f t="shared" si="41"/>
        <v/>
      </c>
      <c r="O67" t="str">
        <f t="shared" si="41"/>
        <v/>
      </c>
      <c r="P67" t="str">
        <f t="shared" si="41"/>
        <v/>
      </c>
      <c r="Q67" t="str">
        <f t="shared" si="41"/>
        <v/>
      </c>
      <c r="R67" t="str">
        <f t="shared" si="41"/>
        <v/>
      </c>
    </row>
    <row r="68" spans="1:18" x14ac:dyDescent="0.2">
      <c r="A68" s="5">
        <f t="shared" si="12"/>
        <v>62</v>
      </c>
      <c r="B68" s="5" t="str">
        <f t="shared" si="5"/>
        <v>0111110</v>
      </c>
      <c r="C68" s="4" t="str">
        <f t="shared" si="36"/>
        <v>0</v>
      </c>
      <c r="D68" s="4" t="str">
        <f t="shared" si="36"/>
        <v>1</v>
      </c>
      <c r="E68" s="4" t="str">
        <f t="shared" si="36"/>
        <v>1</v>
      </c>
      <c r="F68" s="4" t="str">
        <f t="shared" si="36"/>
        <v>1</v>
      </c>
      <c r="G68" s="4" t="str">
        <f t="shared" si="36"/>
        <v>1</v>
      </c>
      <c r="H68" s="4" t="str">
        <f t="shared" si="36"/>
        <v>1</v>
      </c>
      <c r="I68" s="4" t="str">
        <f t="shared" si="36"/>
        <v>0</v>
      </c>
      <c r="J68" s="5" t="str">
        <f t="shared" si="7"/>
        <v/>
      </c>
      <c r="L68" t="str">
        <f t="shared" si="41"/>
        <v/>
      </c>
      <c r="M68" t="str">
        <f t="shared" si="41"/>
        <v/>
      </c>
      <c r="N68" t="str">
        <f t="shared" si="41"/>
        <v/>
      </c>
      <c r="O68" t="str">
        <f t="shared" si="41"/>
        <v/>
      </c>
      <c r="P68" t="str">
        <f t="shared" si="41"/>
        <v/>
      </c>
      <c r="Q68" t="str">
        <f t="shared" si="41"/>
        <v/>
      </c>
      <c r="R68" t="str">
        <f t="shared" si="41"/>
        <v/>
      </c>
    </row>
    <row r="69" spans="1:18" x14ac:dyDescent="0.2">
      <c r="A69" s="5">
        <f t="shared" si="12"/>
        <v>63</v>
      </c>
      <c r="B69" s="5" t="str">
        <f t="shared" si="5"/>
        <v>0111111</v>
      </c>
      <c r="C69" s="4" t="str">
        <f t="shared" si="36"/>
        <v>0</v>
      </c>
      <c r="D69" s="4" t="str">
        <f t="shared" si="36"/>
        <v>1</v>
      </c>
      <c r="E69" s="4" t="str">
        <f t="shared" si="36"/>
        <v>1</v>
      </c>
      <c r="F69" s="4" t="str">
        <f t="shared" si="36"/>
        <v>1</v>
      </c>
      <c r="G69" s="4" t="str">
        <f t="shared" si="36"/>
        <v>1</v>
      </c>
      <c r="H69" s="4" t="str">
        <f t="shared" si="36"/>
        <v>1</v>
      </c>
      <c r="I69" s="4" t="str">
        <f t="shared" si="36"/>
        <v>1</v>
      </c>
      <c r="J69" s="5" t="str">
        <f t="shared" si="7"/>
        <v/>
      </c>
      <c r="L69" t="str">
        <f t="shared" si="41"/>
        <v/>
      </c>
      <c r="M69" t="str">
        <f t="shared" si="41"/>
        <v/>
      </c>
      <c r="N69" t="str">
        <f t="shared" si="41"/>
        <v/>
      </c>
      <c r="O69" t="str">
        <f t="shared" si="41"/>
        <v/>
      </c>
      <c r="P69" t="str">
        <f t="shared" si="41"/>
        <v/>
      </c>
      <c r="Q69" t="str">
        <f t="shared" si="41"/>
        <v/>
      </c>
      <c r="R69" t="str">
        <f t="shared" si="41"/>
        <v/>
      </c>
    </row>
    <row r="70" spans="1:18" x14ac:dyDescent="0.2">
      <c r="A70" s="5">
        <f t="shared" si="12"/>
        <v>64</v>
      </c>
      <c r="B70" s="5" t="str">
        <f t="shared" si="5"/>
        <v>1000000</v>
      </c>
      <c r="C70" s="4" t="str">
        <f t="shared" si="36"/>
        <v>1</v>
      </c>
      <c r="D70" s="4" t="str">
        <f t="shared" si="36"/>
        <v>0</v>
      </c>
      <c r="E70" s="4" t="str">
        <f t="shared" si="36"/>
        <v>0</v>
      </c>
      <c r="F70" s="4" t="str">
        <f t="shared" si="36"/>
        <v>0</v>
      </c>
      <c r="G70" s="4" t="str">
        <f t="shared" si="36"/>
        <v>0</v>
      </c>
      <c r="H70" s="4" t="str">
        <f t="shared" si="36"/>
        <v>0</v>
      </c>
      <c r="I70" s="4" t="str">
        <f t="shared" si="36"/>
        <v>0</v>
      </c>
      <c r="J70" s="5" t="str">
        <f t="shared" si="7"/>
        <v/>
      </c>
      <c r="L70" t="str">
        <f t="shared" si="41"/>
        <v/>
      </c>
      <c r="M70" t="str">
        <f t="shared" si="41"/>
        <v/>
      </c>
      <c r="N70" t="str">
        <f t="shared" si="41"/>
        <v/>
      </c>
      <c r="O70" t="str">
        <f t="shared" si="41"/>
        <v/>
      </c>
      <c r="P70" t="str">
        <f t="shared" si="41"/>
        <v/>
      </c>
      <c r="Q70" t="str">
        <f t="shared" si="41"/>
        <v/>
      </c>
      <c r="R70" t="str">
        <f t="shared" si="41"/>
        <v/>
      </c>
    </row>
    <row r="71" spans="1:18" x14ac:dyDescent="0.2">
      <c r="A71" s="5">
        <f t="shared" si="12"/>
        <v>65</v>
      </c>
      <c r="B71" s="5" t="str">
        <f t="shared" si="5"/>
        <v>1000001</v>
      </c>
      <c r="C71" s="4" t="str">
        <f t="shared" si="36"/>
        <v>1</v>
      </c>
      <c r="D71" s="4" t="str">
        <f t="shared" si="36"/>
        <v>0</v>
      </c>
      <c r="E71" s="4" t="str">
        <f t="shared" si="36"/>
        <v>0</v>
      </c>
      <c r="F71" s="4" t="str">
        <f t="shared" si="36"/>
        <v>0</v>
      </c>
      <c r="G71" s="4" t="str">
        <f t="shared" si="36"/>
        <v>0</v>
      </c>
      <c r="H71" s="4" t="str">
        <f t="shared" si="36"/>
        <v>0</v>
      </c>
      <c r="I71" s="4" t="str">
        <f t="shared" si="36"/>
        <v>1</v>
      </c>
      <c r="J71" s="5" t="str">
        <f t="shared" si="7"/>
        <v/>
      </c>
      <c r="L71" t="str">
        <f t="shared" si="41"/>
        <v/>
      </c>
      <c r="M71" t="str">
        <f t="shared" si="41"/>
        <v/>
      </c>
      <c r="N71" t="str">
        <f t="shared" si="41"/>
        <v/>
      </c>
      <c r="O71" t="str">
        <f t="shared" si="41"/>
        <v/>
      </c>
      <c r="P71" t="str">
        <f t="shared" si="41"/>
        <v/>
      </c>
      <c r="Q71" t="str">
        <f t="shared" si="41"/>
        <v/>
      </c>
      <c r="R71" t="str">
        <f t="shared" si="41"/>
        <v/>
      </c>
    </row>
    <row r="72" spans="1:18" x14ac:dyDescent="0.2">
      <c r="A72" s="5">
        <f t="shared" si="12"/>
        <v>66</v>
      </c>
      <c r="B72" s="5" t="str">
        <f t="shared" ref="B72:B133" si="42">DEC2BIN(A72,7)</f>
        <v>1000010</v>
      </c>
      <c r="C72" s="4" t="str">
        <f t="shared" ref="C72:I103" si="43">MID($B72,COLUMN()-(COLUMN($C72)-1),1)</f>
        <v>1</v>
      </c>
      <c r="D72" s="4" t="str">
        <f t="shared" si="43"/>
        <v>0</v>
      </c>
      <c r="E72" s="4" t="str">
        <f t="shared" si="43"/>
        <v>0</v>
      </c>
      <c r="F72" s="4" t="str">
        <f t="shared" si="43"/>
        <v>0</v>
      </c>
      <c r="G72" s="4" t="str">
        <f t="shared" si="43"/>
        <v>0</v>
      </c>
      <c r="H72" s="4" t="str">
        <f t="shared" si="43"/>
        <v>1</v>
      </c>
      <c r="I72" s="4" t="str">
        <f t="shared" si="43"/>
        <v>0</v>
      </c>
      <c r="J72" s="5" t="str">
        <f t="shared" ref="J72:J133" si="44">IF(C72+D72+E72+F72+G72+H72+I72=3,"Y","")</f>
        <v/>
      </c>
      <c r="L72" t="str">
        <f t="shared" si="41"/>
        <v/>
      </c>
      <c r="M72" t="str">
        <f t="shared" si="41"/>
        <v/>
      </c>
      <c r="N72" t="str">
        <f t="shared" si="41"/>
        <v/>
      </c>
      <c r="O72" t="str">
        <f t="shared" si="41"/>
        <v/>
      </c>
      <c r="P72" t="str">
        <f t="shared" si="41"/>
        <v/>
      </c>
      <c r="Q72" t="str">
        <f t="shared" si="41"/>
        <v/>
      </c>
      <c r="R72" t="str">
        <f t="shared" si="41"/>
        <v/>
      </c>
    </row>
    <row r="73" spans="1:18" x14ac:dyDescent="0.2">
      <c r="A73" s="5">
        <f t="shared" ref="A73:A133" si="45">A72+1</f>
        <v>67</v>
      </c>
      <c r="B73" s="5" t="str">
        <f t="shared" si="42"/>
        <v>1000011</v>
      </c>
      <c r="C73" s="4" t="str">
        <f t="shared" si="43"/>
        <v>1</v>
      </c>
      <c r="D73" s="4" t="str">
        <f t="shared" si="43"/>
        <v>0</v>
      </c>
      <c r="E73" s="4" t="str">
        <f t="shared" si="43"/>
        <v>0</v>
      </c>
      <c r="F73" s="4" t="str">
        <f t="shared" si="43"/>
        <v>0</v>
      </c>
      <c r="G73" s="4" t="str">
        <f t="shared" si="43"/>
        <v>0</v>
      </c>
      <c r="H73" s="4" t="str">
        <f t="shared" si="43"/>
        <v>1</v>
      </c>
      <c r="I73" s="4" t="str">
        <f t="shared" si="43"/>
        <v>1</v>
      </c>
      <c r="J73" s="5" t="str">
        <f t="shared" si="44"/>
        <v>Y</v>
      </c>
    </row>
    <row r="74" spans="1:18" x14ac:dyDescent="0.2">
      <c r="A74" s="5">
        <f t="shared" si="45"/>
        <v>68</v>
      </c>
      <c r="B74" s="5" t="str">
        <f t="shared" si="42"/>
        <v>1000100</v>
      </c>
      <c r="C74" s="4" t="str">
        <f t="shared" si="43"/>
        <v>1</v>
      </c>
      <c r="D74" s="4" t="str">
        <f t="shared" si="43"/>
        <v>0</v>
      </c>
      <c r="E74" s="4" t="str">
        <f t="shared" si="43"/>
        <v>0</v>
      </c>
      <c r="F74" s="4" t="str">
        <f t="shared" si="43"/>
        <v>0</v>
      </c>
      <c r="G74" s="4" t="str">
        <f t="shared" si="43"/>
        <v>1</v>
      </c>
      <c r="H74" s="4" t="str">
        <f t="shared" si="43"/>
        <v>0</v>
      </c>
      <c r="I74" s="4" t="str">
        <f t="shared" si="43"/>
        <v>0</v>
      </c>
      <c r="J74" s="5" t="str">
        <f t="shared" si="44"/>
        <v/>
      </c>
      <c r="L74" t="str">
        <f t="shared" si="41"/>
        <v/>
      </c>
      <c r="M74" t="str">
        <f t="shared" si="41"/>
        <v/>
      </c>
      <c r="N74" t="str">
        <f t="shared" si="41"/>
        <v/>
      </c>
      <c r="O74" t="str">
        <f t="shared" si="41"/>
        <v/>
      </c>
      <c r="P74" t="str">
        <f t="shared" si="41"/>
        <v/>
      </c>
      <c r="Q74" t="str">
        <f t="shared" si="41"/>
        <v/>
      </c>
      <c r="R74" t="str">
        <f t="shared" si="41"/>
        <v/>
      </c>
    </row>
    <row r="75" spans="1:18" x14ac:dyDescent="0.2">
      <c r="A75" s="5">
        <f t="shared" si="45"/>
        <v>69</v>
      </c>
      <c r="B75" s="5" t="str">
        <f t="shared" si="42"/>
        <v>1000101</v>
      </c>
      <c r="C75" s="4" t="str">
        <f t="shared" si="43"/>
        <v>1</v>
      </c>
      <c r="D75" s="4" t="str">
        <f t="shared" si="43"/>
        <v>0</v>
      </c>
      <c r="E75" s="4" t="str">
        <f t="shared" si="43"/>
        <v>0</v>
      </c>
      <c r="F75" s="4" t="str">
        <f t="shared" si="43"/>
        <v>0</v>
      </c>
      <c r="G75" s="4" t="str">
        <f t="shared" si="43"/>
        <v>1</v>
      </c>
      <c r="H75" s="4" t="str">
        <f t="shared" si="43"/>
        <v>0</v>
      </c>
      <c r="I75" s="4" t="str">
        <f t="shared" si="43"/>
        <v>1</v>
      </c>
      <c r="J75" s="5" t="str">
        <f t="shared" si="44"/>
        <v>Y</v>
      </c>
    </row>
    <row r="76" spans="1:18" x14ac:dyDescent="0.2">
      <c r="A76" s="5">
        <f t="shared" si="45"/>
        <v>70</v>
      </c>
      <c r="B76" s="5" t="str">
        <f t="shared" si="42"/>
        <v>1000110</v>
      </c>
      <c r="C76" s="4" t="str">
        <f t="shared" si="43"/>
        <v>1</v>
      </c>
      <c r="D76" s="4" t="str">
        <f t="shared" si="43"/>
        <v>0</v>
      </c>
      <c r="E76" s="4" t="str">
        <f t="shared" si="43"/>
        <v>0</v>
      </c>
      <c r="F76" s="4" t="str">
        <f t="shared" si="43"/>
        <v>0</v>
      </c>
      <c r="G76" s="4" t="str">
        <f t="shared" si="43"/>
        <v>1</v>
      </c>
      <c r="H76" s="4" t="str">
        <f t="shared" si="43"/>
        <v>1</v>
      </c>
      <c r="I76" s="4" t="str">
        <f t="shared" si="43"/>
        <v>0</v>
      </c>
      <c r="J76" s="5" t="str">
        <f t="shared" si="44"/>
        <v>Y</v>
      </c>
    </row>
    <row r="77" spans="1:18" x14ac:dyDescent="0.2">
      <c r="A77" s="5">
        <f t="shared" si="45"/>
        <v>71</v>
      </c>
      <c r="B77" s="5" t="str">
        <f t="shared" si="42"/>
        <v>1000111</v>
      </c>
      <c r="C77" s="4" t="str">
        <f t="shared" si="43"/>
        <v>1</v>
      </c>
      <c r="D77" s="4" t="str">
        <f t="shared" si="43"/>
        <v>0</v>
      </c>
      <c r="E77" s="4" t="str">
        <f t="shared" si="43"/>
        <v>0</v>
      </c>
      <c r="F77" s="4" t="str">
        <f t="shared" si="43"/>
        <v>0</v>
      </c>
      <c r="G77" s="4" t="str">
        <f t="shared" si="43"/>
        <v>1</v>
      </c>
      <c r="H77" s="4" t="str">
        <f t="shared" si="43"/>
        <v>1</v>
      </c>
      <c r="I77" s="4" t="str">
        <f t="shared" si="43"/>
        <v>1</v>
      </c>
      <c r="J77" s="5" t="str">
        <f t="shared" si="44"/>
        <v/>
      </c>
      <c r="L77" t="str">
        <f t="shared" si="41"/>
        <v/>
      </c>
      <c r="M77" t="str">
        <f t="shared" si="41"/>
        <v/>
      </c>
      <c r="N77" t="str">
        <f t="shared" si="41"/>
        <v/>
      </c>
      <c r="O77" t="str">
        <f t="shared" si="41"/>
        <v/>
      </c>
      <c r="P77" t="str">
        <f t="shared" si="41"/>
        <v/>
      </c>
      <c r="Q77" t="str">
        <f t="shared" si="41"/>
        <v/>
      </c>
      <c r="R77" t="str">
        <f t="shared" si="41"/>
        <v/>
      </c>
    </row>
    <row r="78" spans="1:18" x14ac:dyDescent="0.2">
      <c r="A78" s="5">
        <f t="shared" si="45"/>
        <v>72</v>
      </c>
      <c r="B78" s="5" t="str">
        <f t="shared" si="42"/>
        <v>1001000</v>
      </c>
      <c r="C78" s="4" t="str">
        <f t="shared" si="43"/>
        <v>1</v>
      </c>
      <c r="D78" s="4" t="str">
        <f t="shared" si="43"/>
        <v>0</v>
      </c>
      <c r="E78" s="4" t="str">
        <f t="shared" si="43"/>
        <v>0</v>
      </c>
      <c r="F78" s="4" t="str">
        <f t="shared" si="43"/>
        <v>1</v>
      </c>
      <c r="G78" s="4" t="str">
        <f t="shared" si="43"/>
        <v>0</v>
      </c>
      <c r="H78" s="4" t="str">
        <f t="shared" si="43"/>
        <v>0</v>
      </c>
      <c r="I78" s="4" t="str">
        <f t="shared" si="43"/>
        <v>0</v>
      </c>
      <c r="J78" s="5" t="str">
        <f t="shared" si="44"/>
        <v/>
      </c>
      <c r="L78" t="str">
        <f t="shared" ref="L78:R78" si="46">IF($J78="Y",C78*1,"")</f>
        <v/>
      </c>
      <c r="M78" t="str">
        <f t="shared" si="46"/>
        <v/>
      </c>
      <c r="N78" t="str">
        <f t="shared" si="46"/>
        <v/>
      </c>
      <c r="O78" t="str">
        <f t="shared" si="46"/>
        <v/>
      </c>
      <c r="P78" t="str">
        <f t="shared" si="46"/>
        <v/>
      </c>
      <c r="Q78" t="str">
        <f t="shared" si="46"/>
        <v/>
      </c>
      <c r="R78" t="str">
        <f t="shared" si="46"/>
        <v/>
      </c>
    </row>
    <row r="79" spans="1:18" x14ac:dyDescent="0.2">
      <c r="A79" s="5">
        <f t="shared" si="45"/>
        <v>73</v>
      </c>
      <c r="B79" s="5" t="str">
        <f t="shared" si="42"/>
        <v>1001001</v>
      </c>
      <c r="C79" s="4" t="str">
        <f t="shared" si="43"/>
        <v>1</v>
      </c>
      <c r="D79" s="4" t="str">
        <f t="shared" si="43"/>
        <v>0</v>
      </c>
      <c r="E79" s="4" t="str">
        <f t="shared" si="43"/>
        <v>0</v>
      </c>
      <c r="F79" s="4" t="str">
        <f t="shared" si="43"/>
        <v>1</v>
      </c>
      <c r="G79" s="4" t="str">
        <f t="shared" si="43"/>
        <v>0</v>
      </c>
      <c r="H79" s="4" t="str">
        <f t="shared" si="43"/>
        <v>0</v>
      </c>
      <c r="I79" s="4" t="str">
        <f t="shared" si="43"/>
        <v>1</v>
      </c>
      <c r="J79" s="5" t="str">
        <f t="shared" si="44"/>
        <v>Y</v>
      </c>
    </row>
    <row r="80" spans="1:18" x14ac:dyDescent="0.2">
      <c r="A80" s="5">
        <f t="shared" si="45"/>
        <v>74</v>
      </c>
      <c r="B80" s="5" t="str">
        <f t="shared" si="42"/>
        <v>1001010</v>
      </c>
      <c r="C80" s="4" t="str">
        <f t="shared" si="43"/>
        <v>1</v>
      </c>
      <c r="D80" s="4" t="str">
        <f t="shared" si="43"/>
        <v>0</v>
      </c>
      <c r="E80" s="4" t="str">
        <f t="shared" si="43"/>
        <v>0</v>
      </c>
      <c r="F80" s="4" t="str">
        <f t="shared" si="43"/>
        <v>1</v>
      </c>
      <c r="G80" s="4" t="str">
        <f t="shared" si="43"/>
        <v>0</v>
      </c>
      <c r="H80" s="4" t="str">
        <f t="shared" si="43"/>
        <v>1</v>
      </c>
      <c r="I80" s="4" t="str">
        <f t="shared" si="43"/>
        <v>0</v>
      </c>
      <c r="J80" s="5" t="str">
        <f t="shared" si="44"/>
        <v>Y</v>
      </c>
    </row>
    <row r="81" spans="1:18" x14ac:dyDescent="0.2">
      <c r="A81" s="5">
        <f t="shared" si="45"/>
        <v>75</v>
      </c>
      <c r="B81" s="5" t="str">
        <f t="shared" si="42"/>
        <v>1001011</v>
      </c>
      <c r="C81" s="4" t="str">
        <f t="shared" si="43"/>
        <v>1</v>
      </c>
      <c r="D81" s="4" t="str">
        <f t="shared" si="43"/>
        <v>0</v>
      </c>
      <c r="E81" s="4" t="str">
        <f t="shared" si="43"/>
        <v>0</v>
      </c>
      <c r="F81" s="4" t="str">
        <f t="shared" si="43"/>
        <v>1</v>
      </c>
      <c r="G81" s="4" t="str">
        <f t="shared" si="43"/>
        <v>0</v>
      </c>
      <c r="H81" s="4" t="str">
        <f t="shared" si="43"/>
        <v>1</v>
      </c>
      <c r="I81" s="4" t="str">
        <f t="shared" si="43"/>
        <v>1</v>
      </c>
      <c r="J81" s="5" t="str">
        <f t="shared" si="44"/>
        <v/>
      </c>
    </row>
    <row r="82" spans="1:18" x14ac:dyDescent="0.2">
      <c r="A82" s="5">
        <f t="shared" si="45"/>
        <v>76</v>
      </c>
      <c r="B82" s="5" t="str">
        <f t="shared" si="42"/>
        <v>1001100</v>
      </c>
      <c r="C82" s="4" t="str">
        <f t="shared" si="43"/>
        <v>1</v>
      </c>
      <c r="D82" s="4" t="str">
        <f t="shared" si="43"/>
        <v>0</v>
      </c>
      <c r="E82" s="4" t="str">
        <f t="shared" si="43"/>
        <v>0</v>
      </c>
      <c r="F82" s="4" t="str">
        <f t="shared" si="43"/>
        <v>1</v>
      </c>
      <c r="G82" s="4" t="str">
        <f t="shared" si="43"/>
        <v>1</v>
      </c>
      <c r="H82" s="4" t="str">
        <f t="shared" si="43"/>
        <v>0</v>
      </c>
      <c r="I82" s="4" t="str">
        <f t="shared" si="43"/>
        <v>0</v>
      </c>
      <c r="J82" s="5" t="str">
        <f t="shared" si="44"/>
        <v>Y</v>
      </c>
    </row>
    <row r="83" spans="1:18" x14ac:dyDescent="0.2">
      <c r="A83" s="5">
        <f t="shared" si="45"/>
        <v>77</v>
      </c>
      <c r="B83" s="5" t="str">
        <f t="shared" si="42"/>
        <v>1001101</v>
      </c>
      <c r="C83" s="4" t="str">
        <f t="shared" si="43"/>
        <v>1</v>
      </c>
      <c r="D83" s="4" t="str">
        <f t="shared" si="43"/>
        <v>0</v>
      </c>
      <c r="E83" s="4" t="str">
        <f t="shared" si="43"/>
        <v>0</v>
      </c>
      <c r="F83" s="4" t="str">
        <f t="shared" si="43"/>
        <v>1</v>
      </c>
      <c r="G83" s="4" t="str">
        <f t="shared" si="43"/>
        <v>1</v>
      </c>
      <c r="H83" s="4" t="str">
        <f t="shared" si="43"/>
        <v>0</v>
      </c>
      <c r="I83" s="4" t="str">
        <f t="shared" si="43"/>
        <v>1</v>
      </c>
      <c r="J83" s="5" t="str">
        <f t="shared" si="44"/>
        <v/>
      </c>
    </row>
    <row r="84" spans="1:18" x14ac:dyDescent="0.2">
      <c r="A84" s="5">
        <f t="shared" si="45"/>
        <v>78</v>
      </c>
      <c r="B84" s="5" t="str">
        <f t="shared" si="42"/>
        <v>1001110</v>
      </c>
      <c r="C84" s="4" t="str">
        <f t="shared" si="43"/>
        <v>1</v>
      </c>
      <c r="D84" s="4" t="str">
        <f t="shared" si="43"/>
        <v>0</v>
      </c>
      <c r="E84" s="4" t="str">
        <f t="shared" si="43"/>
        <v>0</v>
      </c>
      <c r="F84" s="4" t="str">
        <f t="shared" si="43"/>
        <v>1</v>
      </c>
      <c r="G84" s="4" t="str">
        <f t="shared" si="43"/>
        <v>1</v>
      </c>
      <c r="H84" s="4" t="str">
        <f t="shared" si="43"/>
        <v>1</v>
      </c>
      <c r="I84" s="4" t="str">
        <f t="shared" si="43"/>
        <v>0</v>
      </c>
      <c r="J84" s="5" t="str">
        <f t="shared" si="44"/>
        <v/>
      </c>
    </row>
    <row r="85" spans="1:18" x14ac:dyDescent="0.2">
      <c r="A85" s="5">
        <f t="shared" si="45"/>
        <v>79</v>
      </c>
      <c r="B85" s="5" t="str">
        <f t="shared" si="42"/>
        <v>1001111</v>
      </c>
      <c r="C85" s="4" t="str">
        <f t="shared" si="43"/>
        <v>1</v>
      </c>
      <c r="D85" s="4" t="str">
        <f t="shared" si="43"/>
        <v>0</v>
      </c>
      <c r="E85" s="4" t="str">
        <f t="shared" si="43"/>
        <v>0</v>
      </c>
      <c r="F85" s="4" t="str">
        <f t="shared" si="43"/>
        <v>1</v>
      </c>
      <c r="G85" s="4" t="str">
        <f t="shared" si="43"/>
        <v>1</v>
      </c>
      <c r="H85" s="4" t="str">
        <f t="shared" si="43"/>
        <v>1</v>
      </c>
      <c r="I85" s="4" t="str">
        <f t="shared" si="43"/>
        <v>1</v>
      </c>
      <c r="J85" s="5" t="str">
        <f t="shared" si="44"/>
        <v/>
      </c>
    </row>
    <row r="86" spans="1:18" x14ac:dyDescent="0.2">
      <c r="A86" s="5">
        <f t="shared" si="45"/>
        <v>80</v>
      </c>
      <c r="B86" s="5" t="str">
        <f t="shared" si="42"/>
        <v>1010000</v>
      </c>
      <c r="C86" s="4" t="str">
        <f t="shared" si="43"/>
        <v>1</v>
      </c>
      <c r="D86" s="4" t="str">
        <f t="shared" si="43"/>
        <v>0</v>
      </c>
      <c r="E86" s="4" t="str">
        <f t="shared" si="43"/>
        <v>1</v>
      </c>
      <c r="F86" s="4" t="str">
        <f t="shared" si="43"/>
        <v>0</v>
      </c>
      <c r="G86" s="4" t="str">
        <f t="shared" si="43"/>
        <v>0</v>
      </c>
      <c r="H86" s="4" t="str">
        <f t="shared" si="43"/>
        <v>0</v>
      </c>
      <c r="I86" s="4" t="str">
        <f t="shared" si="43"/>
        <v>0</v>
      </c>
      <c r="J86" s="5" t="str">
        <f t="shared" si="44"/>
        <v/>
      </c>
    </row>
    <row r="87" spans="1:18" x14ac:dyDescent="0.2">
      <c r="A87" s="5">
        <f t="shared" si="45"/>
        <v>81</v>
      </c>
      <c r="B87" s="5" t="str">
        <f t="shared" si="42"/>
        <v>1010001</v>
      </c>
      <c r="C87" s="4" t="str">
        <f t="shared" si="43"/>
        <v>1</v>
      </c>
      <c r="D87" s="4" t="str">
        <f t="shared" si="43"/>
        <v>0</v>
      </c>
      <c r="E87" s="4" t="str">
        <f t="shared" si="43"/>
        <v>1</v>
      </c>
      <c r="F87" s="4" t="str">
        <f t="shared" si="43"/>
        <v>0</v>
      </c>
      <c r="G87" s="4" t="str">
        <f t="shared" si="43"/>
        <v>0</v>
      </c>
      <c r="H87" s="4" t="str">
        <f t="shared" si="43"/>
        <v>0</v>
      </c>
      <c r="I87" s="4" t="str">
        <f t="shared" si="43"/>
        <v>1</v>
      </c>
      <c r="J87" s="5" t="str">
        <f t="shared" si="44"/>
        <v>Y</v>
      </c>
    </row>
    <row r="88" spans="1:18" x14ac:dyDescent="0.2">
      <c r="A88" s="5">
        <f t="shared" si="45"/>
        <v>82</v>
      </c>
      <c r="B88" s="5" t="str">
        <f t="shared" si="42"/>
        <v>1010010</v>
      </c>
      <c r="C88" s="4" t="str">
        <f t="shared" si="43"/>
        <v>1</v>
      </c>
      <c r="D88" s="4" t="str">
        <f t="shared" si="43"/>
        <v>0</v>
      </c>
      <c r="E88" s="4" t="str">
        <f t="shared" si="43"/>
        <v>1</v>
      </c>
      <c r="F88" s="4" t="str">
        <f t="shared" si="43"/>
        <v>0</v>
      </c>
      <c r="G88" s="4" t="str">
        <f t="shared" si="43"/>
        <v>0</v>
      </c>
      <c r="H88" s="4" t="str">
        <f t="shared" si="43"/>
        <v>1</v>
      </c>
      <c r="I88" s="4" t="str">
        <f t="shared" si="43"/>
        <v>0</v>
      </c>
      <c r="J88" s="5" t="str">
        <f t="shared" si="44"/>
        <v>Y</v>
      </c>
    </row>
    <row r="89" spans="1:18" x14ac:dyDescent="0.2">
      <c r="A89" s="5">
        <f t="shared" si="45"/>
        <v>83</v>
      </c>
      <c r="B89" s="5" t="str">
        <f t="shared" si="42"/>
        <v>1010011</v>
      </c>
      <c r="C89" s="4" t="str">
        <f t="shared" si="43"/>
        <v>1</v>
      </c>
      <c r="D89" s="4" t="str">
        <f t="shared" si="43"/>
        <v>0</v>
      </c>
      <c r="E89" s="4" t="str">
        <f t="shared" si="43"/>
        <v>1</v>
      </c>
      <c r="F89" s="4" t="str">
        <f t="shared" si="43"/>
        <v>0</v>
      </c>
      <c r="G89" s="4" t="str">
        <f t="shared" si="43"/>
        <v>0</v>
      </c>
      <c r="H89" s="4" t="str">
        <f t="shared" si="43"/>
        <v>1</v>
      </c>
      <c r="I89" s="4" t="str">
        <f t="shared" si="43"/>
        <v>1</v>
      </c>
      <c r="J89" s="5" t="str">
        <f t="shared" si="44"/>
        <v/>
      </c>
    </row>
    <row r="90" spans="1:18" x14ac:dyDescent="0.2">
      <c r="A90" s="5">
        <f t="shared" si="45"/>
        <v>84</v>
      </c>
      <c r="B90" s="5" t="str">
        <f t="shared" si="42"/>
        <v>1010100</v>
      </c>
      <c r="C90" s="4" t="str">
        <f t="shared" si="43"/>
        <v>1</v>
      </c>
      <c r="D90" s="4" t="str">
        <f t="shared" si="43"/>
        <v>0</v>
      </c>
      <c r="E90" s="4" t="str">
        <f t="shared" si="43"/>
        <v>1</v>
      </c>
      <c r="F90" s="4" t="str">
        <f t="shared" si="43"/>
        <v>0</v>
      </c>
      <c r="G90" s="4" t="str">
        <f t="shared" si="43"/>
        <v>1</v>
      </c>
      <c r="H90" s="4" t="str">
        <f t="shared" si="43"/>
        <v>0</v>
      </c>
      <c r="I90" s="4" t="str">
        <f t="shared" si="43"/>
        <v>0</v>
      </c>
      <c r="J90" s="5" t="str">
        <f t="shared" si="44"/>
        <v>Y</v>
      </c>
    </row>
    <row r="91" spans="1:18" x14ac:dyDescent="0.2">
      <c r="A91" s="5">
        <f t="shared" si="45"/>
        <v>85</v>
      </c>
      <c r="B91" s="5" t="str">
        <f t="shared" si="42"/>
        <v>1010101</v>
      </c>
      <c r="C91" s="4" t="str">
        <f t="shared" si="43"/>
        <v>1</v>
      </c>
      <c r="D91" s="4" t="str">
        <f t="shared" si="43"/>
        <v>0</v>
      </c>
      <c r="E91" s="4" t="str">
        <f t="shared" si="43"/>
        <v>1</v>
      </c>
      <c r="F91" s="4" t="str">
        <f t="shared" si="43"/>
        <v>0</v>
      </c>
      <c r="G91" s="4" t="str">
        <f t="shared" si="43"/>
        <v>1</v>
      </c>
      <c r="H91" s="4" t="str">
        <f t="shared" si="43"/>
        <v>0</v>
      </c>
      <c r="I91" s="4" t="str">
        <f t="shared" si="43"/>
        <v>1</v>
      </c>
      <c r="J91" s="5" t="str">
        <f t="shared" si="44"/>
        <v/>
      </c>
    </row>
    <row r="92" spans="1:18" x14ac:dyDescent="0.2">
      <c r="A92" s="5">
        <f t="shared" si="45"/>
        <v>86</v>
      </c>
      <c r="B92" s="5" t="str">
        <f t="shared" si="42"/>
        <v>1010110</v>
      </c>
      <c r="C92" s="4" t="str">
        <f t="shared" si="43"/>
        <v>1</v>
      </c>
      <c r="D92" s="4" t="str">
        <f t="shared" si="43"/>
        <v>0</v>
      </c>
      <c r="E92" s="4" t="str">
        <f t="shared" si="43"/>
        <v>1</v>
      </c>
      <c r="F92" s="4" t="str">
        <f t="shared" si="43"/>
        <v>0</v>
      </c>
      <c r="G92" s="4" t="str">
        <f t="shared" si="43"/>
        <v>1</v>
      </c>
      <c r="H92" s="4" t="str">
        <f t="shared" si="43"/>
        <v>1</v>
      </c>
      <c r="I92" s="4" t="str">
        <f t="shared" si="43"/>
        <v>0</v>
      </c>
      <c r="J92" s="5" t="str">
        <f t="shared" si="44"/>
        <v/>
      </c>
    </row>
    <row r="93" spans="1:18" x14ac:dyDescent="0.2">
      <c r="A93" s="5">
        <f t="shared" si="45"/>
        <v>87</v>
      </c>
      <c r="B93" s="5" t="str">
        <f t="shared" si="42"/>
        <v>1010111</v>
      </c>
      <c r="C93" s="4" t="str">
        <f t="shared" si="43"/>
        <v>1</v>
      </c>
      <c r="D93" s="4" t="str">
        <f t="shared" si="43"/>
        <v>0</v>
      </c>
      <c r="E93" s="4" t="str">
        <f t="shared" si="43"/>
        <v>1</v>
      </c>
      <c r="F93" s="4" t="str">
        <f t="shared" si="43"/>
        <v>0</v>
      </c>
      <c r="G93" s="4" t="str">
        <f t="shared" si="43"/>
        <v>1</v>
      </c>
      <c r="H93" s="4" t="str">
        <f t="shared" si="43"/>
        <v>1</v>
      </c>
      <c r="I93" s="4" t="str">
        <f t="shared" si="43"/>
        <v>1</v>
      </c>
      <c r="J93" s="5" t="str">
        <f t="shared" si="44"/>
        <v/>
      </c>
    </row>
    <row r="94" spans="1:18" x14ac:dyDescent="0.2">
      <c r="A94" s="5">
        <f t="shared" si="45"/>
        <v>88</v>
      </c>
      <c r="B94" s="5" t="str">
        <f t="shared" si="42"/>
        <v>1011000</v>
      </c>
      <c r="C94" s="4" t="str">
        <f t="shared" si="43"/>
        <v>1</v>
      </c>
      <c r="D94" s="4" t="str">
        <f t="shared" si="43"/>
        <v>0</v>
      </c>
      <c r="E94" s="4" t="str">
        <f t="shared" si="43"/>
        <v>1</v>
      </c>
      <c r="F94" s="4" t="str">
        <f t="shared" si="43"/>
        <v>1</v>
      </c>
      <c r="G94" s="4" t="str">
        <f t="shared" si="43"/>
        <v>0</v>
      </c>
      <c r="H94" s="4" t="str">
        <f t="shared" si="43"/>
        <v>0</v>
      </c>
      <c r="I94" s="4" t="str">
        <f t="shared" si="43"/>
        <v>0</v>
      </c>
      <c r="J94" s="5" t="str">
        <f t="shared" si="44"/>
        <v>Y</v>
      </c>
    </row>
    <row r="95" spans="1:18" x14ac:dyDescent="0.2">
      <c r="A95" s="5">
        <f t="shared" si="45"/>
        <v>89</v>
      </c>
      <c r="B95" s="5" t="str">
        <f t="shared" si="42"/>
        <v>1011001</v>
      </c>
      <c r="C95" s="4" t="str">
        <f t="shared" si="43"/>
        <v>1</v>
      </c>
      <c r="D95" s="4" t="str">
        <f t="shared" si="43"/>
        <v>0</v>
      </c>
      <c r="E95" s="4" t="str">
        <f t="shared" si="43"/>
        <v>1</v>
      </c>
      <c r="F95" s="4" t="str">
        <f t="shared" si="43"/>
        <v>1</v>
      </c>
      <c r="G95" s="4" t="str">
        <f t="shared" si="43"/>
        <v>0</v>
      </c>
      <c r="H95" s="4" t="str">
        <f t="shared" si="43"/>
        <v>0</v>
      </c>
      <c r="I95" s="4" t="str">
        <f t="shared" si="43"/>
        <v>1</v>
      </c>
      <c r="J95" s="5" t="str">
        <f t="shared" si="44"/>
        <v/>
      </c>
      <c r="L95" t="str">
        <f t="shared" ref="L95:R102" si="47">IF($J95="Y",C95*1,"")</f>
        <v/>
      </c>
      <c r="M95" t="str">
        <f t="shared" si="47"/>
        <v/>
      </c>
      <c r="N95" t="str">
        <f t="shared" si="47"/>
        <v/>
      </c>
      <c r="O95" t="str">
        <f t="shared" si="47"/>
        <v/>
      </c>
      <c r="P95" t="str">
        <f t="shared" si="47"/>
        <v/>
      </c>
      <c r="Q95" t="str">
        <f t="shared" si="47"/>
        <v/>
      </c>
      <c r="R95" t="str">
        <f t="shared" si="47"/>
        <v/>
      </c>
    </row>
    <row r="96" spans="1:18" x14ac:dyDescent="0.2">
      <c r="A96" s="5">
        <f t="shared" si="45"/>
        <v>90</v>
      </c>
      <c r="B96" s="5" t="str">
        <f t="shared" si="42"/>
        <v>1011010</v>
      </c>
      <c r="C96" s="4" t="str">
        <f t="shared" si="43"/>
        <v>1</v>
      </c>
      <c r="D96" s="4" t="str">
        <f t="shared" si="43"/>
        <v>0</v>
      </c>
      <c r="E96" s="4" t="str">
        <f t="shared" si="43"/>
        <v>1</v>
      </c>
      <c r="F96" s="4" t="str">
        <f t="shared" si="43"/>
        <v>1</v>
      </c>
      <c r="G96" s="4" t="str">
        <f t="shared" si="43"/>
        <v>0</v>
      </c>
      <c r="H96" s="4" t="str">
        <f t="shared" si="43"/>
        <v>1</v>
      </c>
      <c r="I96" s="4" t="str">
        <f t="shared" si="43"/>
        <v>0</v>
      </c>
      <c r="J96" s="5" t="str">
        <f t="shared" si="44"/>
        <v/>
      </c>
      <c r="L96" t="str">
        <f t="shared" si="47"/>
        <v/>
      </c>
      <c r="M96" t="str">
        <f t="shared" si="47"/>
        <v/>
      </c>
      <c r="N96" t="str">
        <f t="shared" si="47"/>
        <v/>
      </c>
      <c r="O96" t="str">
        <f t="shared" si="47"/>
        <v/>
      </c>
      <c r="P96" t="str">
        <f t="shared" si="47"/>
        <v/>
      </c>
      <c r="Q96" t="str">
        <f t="shared" si="47"/>
        <v/>
      </c>
      <c r="R96" t="str">
        <f t="shared" si="47"/>
        <v/>
      </c>
    </row>
    <row r="97" spans="1:18" x14ac:dyDescent="0.2">
      <c r="A97" s="5">
        <f t="shared" si="45"/>
        <v>91</v>
      </c>
      <c r="B97" s="5" t="str">
        <f t="shared" si="42"/>
        <v>1011011</v>
      </c>
      <c r="C97" s="4" t="str">
        <f t="shared" si="43"/>
        <v>1</v>
      </c>
      <c r="D97" s="4" t="str">
        <f t="shared" si="43"/>
        <v>0</v>
      </c>
      <c r="E97" s="4" t="str">
        <f t="shared" si="43"/>
        <v>1</v>
      </c>
      <c r="F97" s="4" t="str">
        <f t="shared" si="43"/>
        <v>1</v>
      </c>
      <c r="G97" s="4" t="str">
        <f t="shared" si="43"/>
        <v>0</v>
      </c>
      <c r="H97" s="4" t="str">
        <f t="shared" si="43"/>
        <v>1</v>
      </c>
      <c r="I97" s="4" t="str">
        <f t="shared" si="43"/>
        <v>1</v>
      </c>
      <c r="J97" s="5" t="str">
        <f t="shared" si="44"/>
        <v/>
      </c>
      <c r="L97" t="str">
        <f t="shared" si="47"/>
        <v/>
      </c>
      <c r="M97" t="str">
        <f t="shared" si="47"/>
        <v/>
      </c>
      <c r="N97" t="str">
        <f t="shared" si="47"/>
        <v/>
      </c>
      <c r="O97" t="str">
        <f t="shared" si="47"/>
        <v/>
      </c>
      <c r="P97" t="str">
        <f t="shared" si="47"/>
        <v/>
      </c>
      <c r="Q97" t="str">
        <f t="shared" si="47"/>
        <v/>
      </c>
      <c r="R97" t="str">
        <f t="shared" si="47"/>
        <v/>
      </c>
    </row>
    <row r="98" spans="1:18" x14ac:dyDescent="0.2">
      <c r="A98" s="5">
        <f t="shared" si="45"/>
        <v>92</v>
      </c>
      <c r="B98" s="5" t="str">
        <f t="shared" si="42"/>
        <v>1011100</v>
      </c>
      <c r="C98" s="4" t="str">
        <f t="shared" si="43"/>
        <v>1</v>
      </c>
      <c r="D98" s="4" t="str">
        <f t="shared" si="43"/>
        <v>0</v>
      </c>
      <c r="E98" s="4" t="str">
        <f t="shared" si="43"/>
        <v>1</v>
      </c>
      <c r="F98" s="4" t="str">
        <f t="shared" si="43"/>
        <v>1</v>
      </c>
      <c r="G98" s="4" t="str">
        <f t="shared" si="43"/>
        <v>1</v>
      </c>
      <c r="H98" s="4" t="str">
        <f t="shared" si="43"/>
        <v>0</v>
      </c>
      <c r="I98" s="4" t="str">
        <f t="shared" si="43"/>
        <v>0</v>
      </c>
      <c r="J98" s="5" t="str">
        <f t="shared" si="44"/>
        <v/>
      </c>
      <c r="L98" t="str">
        <f t="shared" si="47"/>
        <v/>
      </c>
      <c r="M98" t="str">
        <f t="shared" si="47"/>
        <v/>
      </c>
      <c r="N98" t="str">
        <f t="shared" si="47"/>
        <v/>
      </c>
      <c r="O98" t="str">
        <f t="shared" si="47"/>
        <v/>
      </c>
      <c r="P98" t="str">
        <f t="shared" si="47"/>
        <v/>
      </c>
      <c r="Q98" t="str">
        <f t="shared" si="47"/>
        <v/>
      </c>
      <c r="R98" t="str">
        <f t="shared" si="47"/>
        <v/>
      </c>
    </row>
    <row r="99" spans="1:18" x14ac:dyDescent="0.2">
      <c r="A99" s="5">
        <f t="shared" si="45"/>
        <v>93</v>
      </c>
      <c r="B99" s="5" t="str">
        <f t="shared" si="42"/>
        <v>1011101</v>
      </c>
      <c r="C99" s="4" t="str">
        <f t="shared" si="43"/>
        <v>1</v>
      </c>
      <c r="D99" s="4" t="str">
        <f t="shared" si="43"/>
        <v>0</v>
      </c>
      <c r="E99" s="4" t="str">
        <f t="shared" si="43"/>
        <v>1</v>
      </c>
      <c r="F99" s="4" t="str">
        <f t="shared" si="43"/>
        <v>1</v>
      </c>
      <c r="G99" s="4" t="str">
        <f t="shared" si="43"/>
        <v>1</v>
      </c>
      <c r="H99" s="4" t="str">
        <f t="shared" si="43"/>
        <v>0</v>
      </c>
      <c r="I99" s="4" t="str">
        <f t="shared" si="43"/>
        <v>1</v>
      </c>
      <c r="J99" s="5" t="str">
        <f t="shared" si="44"/>
        <v/>
      </c>
      <c r="L99" t="str">
        <f t="shared" si="47"/>
        <v/>
      </c>
      <c r="M99" t="str">
        <f t="shared" si="47"/>
        <v/>
      </c>
      <c r="N99" t="str">
        <f t="shared" si="47"/>
        <v/>
      </c>
      <c r="O99" t="str">
        <f t="shared" si="47"/>
        <v/>
      </c>
      <c r="P99" t="str">
        <f t="shared" si="47"/>
        <v/>
      </c>
      <c r="Q99" t="str">
        <f t="shared" si="47"/>
        <v/>
      </c>
      <c r="R99" t="str">
        <f t="shared" si="47"/>
        <v/>
      </c>
    </row>
    <row r="100" spans="1:18" x14ac:dyDescent="0.2">
      <c r="A100" s="5">
        <f t="shared" si="45"/>
        <v>94</v>
      </c>
      <c r="B100" s="5" t="str">
        <f t="shared" si="42"/>
        <v>1011110</v>
      </c>
      <c r="C100" s="4" t="str">
        <f t="shared" si="43"/>
        <v>1</v>
      </c>
      <c r="D100" s="4" t="str">
        <f t="shared" si="43"/>
        <v>0</v>
      </c>
      <c r="E100" s="4" t="str">
        <f t="shared" si="43"/>
        <v>1</v>
      </c>
      <c r="F100" s="4" t="str">
        <f t="shared" si="43"/>
        <v>1</v>
      </c>
      <c r="G100" s="4" t="str">
        <f t="shared" si="43"/>
        <v>1</v>
      </c>
      <c r="H100" s="4" t="str">
        <f t="shared" si="43"/>
        <v>1</v>
      </c>
      <c r="I100" s="4" t="str">
        <f t="shared" si="43"/>
        <v>0</v>
      </c>
      <c r="J100" s="5" t="str">
        <f t="shared" si="44"/>
        <v/>
      </c>
      <c r="L100" t="str">
        <f t="shared" si="47"/>
        <v/>
      </c>
      <c r="M100" t="str">
        <f t="shared" si="47"/>
        <v/>
      </c>
      <c r="N100" t="str">
        <f t="shared" si="47"/>
        <v/>
      </c>
      <c r="O100" t="str">
        <f t="shared" si="47"/>
        <v/>
      </c>
      <c r="P100" t="str">
        <f t="shared" si="47"/>
        <v/>
      </c>
      <c r="Q100" t="str">
        <f t="shared" si="47"/>
        <v/>
      </c>
      <c r="R100" t="str">
        <f t="shared" si="47"/>
        <v/>
      </c>
    </row>
    <row r="101" spans="1:18" x14ac:dyDescent="0.2">
      <c r="A101" s="5">
        <f t="shared" si="45"/>
        <v>95</v>
      </c>
      <c r="B101" s="5" t="str">
        <f t="shared" si="42"/>
        <v>1011111</v>
      </c>
      <c r="C101" s="4" t="str">
        <f t="shared" si="43"/>
        <v>1</v>
      </c>
      <c r="D101" s="4" t="str">
        <f t="shared" si="43"/>
        <v>0</v>
      </c>
      <c r="E101" s="4" t="str">
        <f t="shared" si="43"/>
        <v>1</v>
      </c>
      <c r="F101" s="4" t="str">
        <f t="shared" si="43"/>
        <v>1</v>
      </c>
      <c r="G101" s="4" t="str">
        <f t="shared" si="43"/>
        <v>1</v>
      </c>
      <c r="H101" s="4" t="str">
        <f t="shared" si="43"/>
        <v>1</v>
      </c>
      <c r="I101" s="4" t="str">
        <f t="shared" si="43"/>
        <v>1</v>
      </c>
      <c r="J101" s="5" t="str">
        <f t="shared" si="44"/>
        <v/>
      </c>
      <c r="L101" t="str">
        <f t="shared" si="47"/>
        <v/>
      </c>
      <c r="M101" t="str">
        <f t="shared" si="47"/>
        <v/>
      </c>
      <c r="N101" t="str">
        <f t="shared" si="47"/>
        <v/>
      </c>
      <c r="O101" t="str">
        <f t="shared" si="47"/>
        <v/>
      </c>
      <c r="P101" t="str">
        <f t="shared" si="47"/>
        <v/>
      </c>
      <c r="Q101" t="str">
        <f t="shared" si="47"/>
        <v/>
      </c>
      <c r="R101" t="str">
        <f t="shared" si="47"/>
        <v/>
      </c>
    </row>
    <row r="102" spans="1:18" x14ac:dyDescent="0.2">
      <c r="A102" s="5">
        <f t="shared" si="45"/>
        <v>96</v>
      </c>
      <c r="B102" s="5" t="str">
        <f t="shared" si="42"/>
        <v>1100000</v>
      </c>
      <c r="C102" s="4" t="str">
        <f t="shared" si="43"/>
        <v>1</v>
      </c>
      <c r="D102" s="4" t="str">
        <f t="shared" si="43"/>
        <v>1</v>
      </c>
      <c r="E102" s="4" t="str">
        <f t="shared" si="43"/>
        <v>0</v>
      </c>
      <c r="F102" s="4" t="str">
        <f t="shared" si="43"/>
        <v>0</v>
      </c>
      <c r="G102" s="4" t="str">
        <f t="shared" si="43"/>
        <v>0</v>
      </c>
      <c r="H102" s="4" t="str">
        <f t="shared" si="43"/>
        <v>0</v>
      </c>
      <c r="I102" s="4" t="str">
        <f t="shared" si="43"/>
        <v>0</v>
      </c>
      <c r="J102" s="5" t="str">
        <f t="shared" si="44"/>
        <v/>
      </c>
      <c r="L102" t="str">
        <f t="shared" si="47"/>
        <v/>
      </c>
      <c r="M102" t="str">
        <f t="shared" si="47"/>
        <v/>
      </c>
      <c r="N102" t="str">
        <f t="shared" si="47"/>
        <v/>
      </c>
      <c r="O102" t="str">
        <f t="shared" si="47"/>
        <v/>
      </c>
      <c r="P102" t="str">
        <f t="shared" si="47"/>
        <v/>
      </c>
      <c r="Q102" t="str">
        <f t="shared" si="47"/>
        <v/>
      </c>
      <c r="R102" t="str">
        <f t="shared" si="47"/>
        <v/>
      </c>
    </row>
    <row r="103" spans="1:18" x14ac:dyDescent="0.2">
      <c r="A103" s="5">
        <f t="shared" si="45"/>
        <v>97</v>
      </c>
      <c r="B103" s="5" t="str">
        <f t="shared" si="42"/>
        <v>1100001</v>
      </c>
      <c r="C103" s="4" t="str">
        <f t="shared" si="43"/>
        <v>1</v>
      </c>
      <c r="D103" s="4" t="str">
        <f t="shared" si="43"/>
        <v>1</v>
      </c>
      <c r="E103" s="4" t="str">
        <f t="shared" si="43"/>
        <v>0</v>
      </c>
      <c r="F103" s="4" t="str">
        <f t="shared" si="43"/>
        <v>0</v>
      </c>
      <c r="G103" s="4" t="str">
        <f t="shared" si="43"/>
        <v>0</v>
      </c>
      <c r="H103" s="4" t="str">
        <f t="shared" si="43"/>
        <v>0</v>
      </c>
      <c r="I103" s="4" t="str">
        <f t="shared" si="43"/>
        <v>1</v>
      </c>
      <c r="J103" s="5" t="str">
        <f t="shared" si="44"/>
        <v>Y</v>
      </c>
    </row>
    <row r="104" spans="1:18" x14ac:dyDescent="0.2">
      <c r="A104" s="5">
        <f t="shared" si="45"/>
        <v>98</v>
      </c>
      <c r="B104" s="5" t="str">
        <f t="shared" si="42"/>
        <v>1100010</v>
      </c>
      <c r="C104" s="4" t="str">
        <f t="shared" ref="C104:I133" si="48">MID($B104,COLUMN()-(COLUMN($C104)-1),1)</f>
        <v>1</v>
      </c>
      <c r="D104" s="4" t="str">
        <f t="shared" si="48"/>
        <v>1</v>
      </c>
      <c r="E104" s="4" t="str">
        <f t="shared" si="48"/>
        <v>0</v>
      </c>
      <c r="F104" s="4" t="str">
        <f t="shared" si="48"/>
        <v>0</v>
      </c>
      <c r="G104" s="4" t="str">
        <f t="shared" si="48"/>
        <v>0</v>
      </c>
      <c r="H104" s="4" t="str">
        <f t="shared" si="48"/>
        <v>1</v>
      </c>
      <c r="I104" s="4" t="str">
        <f t="shared" si="48"/>
        <v>0</v>
      </c>
      <c r="J104" s="5" t="str">
        <f t="shared" si="44"/>
        <v>Y</v>
      </c>
    </row>
    <row r="105" spans="1:18" x14ac:dyDescent="0.2">
      <c r="A105" s="5">
        <f t="shared" si="45"/>
        <v>99</v>
      </c>
      <c r="B105" s="5" t="str">
        <f t="shared" si="42"/>
        <v>1100011</v>
      </c>
      <c r="C105" s="4" t="str">
        <f t="shared" si="48"/>
        <v>1</v>
      </c>
      <c r="D105" s="4" t="str">
        <f t="shared" si="48"/>
        <v>1</v>
      </c>
      <c r="E105" s="4" t="str">
        <f t="shared" si="48"/>
        <v>0</v>
      </c>
      <c r="F105" s="4" t="str">
        <f t="shared" si="48"/>
        <v>0</v>
      </c>
      <c r="G105" s="4" t="str">
        <f t="shared" si="48"/>
        <v>0</v>
      </c>
      <c r="H105" s="4" t="str">
        <f t="shared" si="48"/>
        <v>1</v>
      </c>
      <c r="I105" s="4" t="str">
        <f t="shared" si="48"/>
        <v>1</v>
      </c>
      <c r="J105" s="5" t="str">
        <f t="shared" si="44"/>
        <v/>
      </c>
    </row>
    <row r="106" spans="1:18" x14ac:dyDescent="0.2">
      <c r="A106" s="5">
        <f t="shared" si="45"/>
        <v>100</v>
      </c>
      <c r="B106" s="5" t="str">
        <f t="shared" si="42"/>
        <v>1100100</v>
      </c>
      <c r="C106" s="4" t="str">
        <f t="shared" si="48"/>
        <v>1</v>
      </c>
      <c r="D106" s="4" t="str">
        <f t="shared" si="48"/>
        <v>1</v>
      </c>
      <c r="E106" s="4" t="str">
        <f t="shared" si="48"/>
        <v>0</v>
      </c>
      <c r="F106" s="4" t="str">
        <f t="shared" si="48"/>
        <v>0</v>
      </c>
      <c r="G106" s="4" t="str">
        <f t="shared" si="48"/>
        <v>1</v>
      </c>
      <c r="H106" s="4" t="str">
        <f t="shared" si="48"/>
        <v>0</v>
      </c>
      <c r="I106" s="4" t="str">
        <f t="shared" si="48"/>
        <v>0</v>
      </c>
      <c r="J106" s="5" t="str">
        <f t="shared" si="44"/>
        <v>Y</v>
      </c>
    </row>
    <row r="107" spans="1:18" x14ac:dyDescent="0.2">
      <c r="A107" s="5">
        <f t="shared" si="45"/>
        <v>101</v>
      </c>
      <c r="B107" s="5" t="str">
        <f t="shared" si="42"/>
        <v>1100101</v>
      </c>
      <c r="C107" s="4" t="str">
        <f t="shared" si="48"/>
        <v>1</v>
      </c>
      <c r="D107" s="4" t="str">
        <f t="shared" si="48"/>
        <v>1</v>
      </c>
      <c r="E107" s="4" t="str">
        <f t="shared" si="48"/>
        <v>0</v>
      </c>
      <c r="F107" s="4" t="str">
        <f t="shared" si="48"/>
        <v>0</v>
      </c>
      <c r="G107" s="4" t="str">
        <f t="shared" si="48"/>
        <v>1</v>
      </c>
      <c r="H107" s="4" t="str">
        <f t="shared" si="48"/>
        <v>0</v>
      </c>
      <c r="I107" s="4" t="str">
        <f t="shared" si="48"/>
        <v>1</v>
      </c>
      <c r="J107" s="5" t="str">
        <f t="shared" si="44"/>
        <v/>
      </c>
    </row>
    <row r="108" spans="1:18" x14ac:dyDescent="0.2">
      <c r="A108" s="5">
        <f t="shared" si="45"/>
        <v>102</v>
      </c>
      <c r="B108" s="5" t="str">
        <f t="shared" si="42"/>
        <v>1100110</v>
      </c>
      <c r="C108" s="4" t="str">
        <f t="shared" si="48"/>
        <v>1</v>
      </c>
      <c r="D108" s="4" t="str">
        <f t="shared" si="48"/>
        <v>1</v>
      </c>
      <c r="E108" s="4" t="str">
        <f t="shared" si="48"/>
        <v>0</v>
      </c>
      <c r="F108" s="4" t="str">
        <f t="shared" si="48"/>
        <v>0</v>
      </c>
      <c r="G108" s="4" t="str">
        <f t="shared" si="48"/>
        <v>1</v>
      </c>
      <c r="H108" s="4" t="str">
        <f t="shared" si="48"/>
        <v>1</v>
      </c>
      <c r="I108" s="4" t="str">
        <f t="shared" si="48"/>
        <v>0</v>
      </c>
      <c r="J108" s="5" t="str">
        <f t="shared" si="44"/>
        <v/>
      </c>
    </row>
    <row r="109" spans="1:18" x14ac:dyDescent="0.2">
      <c r="A109" s="5">
        <f t="shared" si="45"/>
        <v>103</v>
      </c>
      <c r="B109" s="5" t="str">
        <f t="shared" si="42"/>
        <v>1100111</v>
      </c>
      <c r="C109" s="4" t="str">
        <f t="shared" si="48"/>
        <v>1</v>
      </c>
      <c r="D109" s="4" t="str">
        <f t="shared" si="48"/>
        <v>1</v>
      </c>
      <c r="E109" s="4" t="str">
        <f t="shared" si="48"/>
        <v>0</v>
      </c>
      <c r="F109" s="4" t="str">
        <f t="shared" si="48"/>
        <v>0</v>
      </c>
      <c r="G109" s="4" t="str">
        <f t="shared" si="48"/>
        <v>1</v>
      </c>
      <c r="H109" s="4" t="str">
        <f t="shared" si="48"/>
        <v>1</v>
      </c>
      <c r="I109" s="4" t="str">
        <f t="shared" si="48"/>
        <v>1</v>
      </c>
      <c r="J109" s="5" t="str">
        <f t="shared" si="44"/>
        <v/>
      </c>
    </row>
    <row r="110" spans="1:18" x14ac:dyDescent="0.2">
      <c r="A110" s="5">
        <f t="shared" si="45"/>
        <v>104</v>
      </c>
      <c r="B110" s="5" t="str">
        <f t="shared" si="42"/>
        <v>1101000</v>
      </c>
      <c r="C110" s="4" t="str">
        <f t="shared" si="48"/>
        <v>1</v>
      </c>
      <c r="D110" s="4" t="str">
        <f t="shared" si="48"/>
        <v>1</v>
      </c>
      <c r="E110" s="4" t="str">
        <f t="shared" si="48"/>
        <v>0</v>
      </c>
      <c r="F110" s="4" t="str">
        <f t="shared" si="48"/>
        <v>1</v>
      </c>
      <c r="G110" s="4" t="str">
        <f t="shared" si="48"/>
        <v>0</v>
      </c>
      <c r="H110" s="4" t="str">
        <f t="shared" si="48"/>
        <v>0</v>
      </c>
      <c r="I110" s="4" t="str">
        <f t="shared" si="48"/>
        <v>0</v>
      </c>
      <c r="J110" s="5" t="str">
        <f t="shared" si="44"/>
        <v>Y</v>
      </c>
    </row>
    <row r="111" spans="1:18" x14ac:dyDescent="0.2">
      <c r="A111" s="5">
        <f t="shared" si="45"/>
        <v>105</v>
      </c>
      <c r="B111" s="5" t="str">
        <f t="shared" si="42"/>
        <v>1101001</v>
      </c>
      <c r="C111" s="4" t="str">
        <f t="shared" si="48"/>
        <v>1</v>
      </c>
      <c r="D111" s="4" t="str">
        <f t="shared" si="48"/>
        <v>1</v>
      </c>
      <c r="E111" s="4" t="str">
        <f t="shared" si="48"/>
        <v>0</v>
      </c>
      <c r="F111" s="4" t="str">
        <f t="shared" si="48"/>
        <v>1</v>
      </c>
      <c r="G111" s="4" t="str">
        <f t="shared" si="48"/>
        <v>0</v>
      </c>
      <c r="H111" s="4" t="str">
        <f t="shared" si="48"/>
        <v>0</v>
      </c>
      <c r="I111" s="4" t="str">
        <f t="shared" si="48"/>
        <v>1</v>
      </c>
      <c r="J111" s="5" t="str">
        <f t="shared" si="44"/>
        <v/>
      </c>
    </row>
    <row r="112" spans="1:18" x14ac:dyDescent="0.2">
      <c r="A112" s="5">
        <f t="shared" si="45"/>
        <v>106</v>
      </c>
      <c r="B112" s="5" t="str">
        <f t="shared" si="42"/>
        <v>1101010</v>
      </c>
      <c r="C112" s="4" t="str">
        <f t="shared" si="48"/>
        <v>1</v>
      </c>
      <c r="D112" s="4" t="str">
        <f t="shared" si="48"/>
        <v>1</v>
      </c>
      <c r="E112" s="4" t="str">
        <f t="shared" si="48"/>
        <v>0</v>
      </c>
      <c r="F112" s="4" t="str">
        <f t="shared" si="48"/>
        <v>1</v>
      </c>
      <c r="G112" s="4" t="str">
        <f t="shared" si="48"/>
        <v>0</v>
      </c>
      <c r="H112" s="4" t="str">
        <f t="shared" si="48"/>
        <v>1</v>
      </c>
      <c r="I112" s="4" t="str">
        <f t="shared" si="48"/>
        <v>0</v>
      </c>
      <c r="J112" s="5" t="str">
        <f t="shared" si="44"/>
        <v/>
      </c>
    </row>
    <row r="113" spans="1:18" x14ac:dyDescent="0.2">
      <c r="A113" s="5">
        <f t="shared" si="45"/>
        <v>107</v>
      </c>
      <c r="B113" s="5" t="str">
        <f t="shared" si="42"/>
        <v>1101011</v>
      </c>
      <c r="C113" s="4" t="str">
        <f t="shared" si="48"/>
        <v>1</v>
      </c>
      <c r="D113" s="4" t="str">
        <f t="shared" si="48"/>
        <v>1</v>
      </c>
      <c r="E113" s="4" t="str">
        <f t="shared" si="48"/>
        <v>0</v>
      </c>
      <c r="F113" s="4" t="str">
        <f t="shared" si="48"/>
        <v>1</v>
      </c>
      <c r="G113" s="4" t="str">
        <f t="shared" si="48"/>
        <v>0</v>
      </c>
      <c r="H113" s="4" t="str">
        <f t="shared" si="48"/>
        <v>1</v>
      </c>
      <c r="I113" s="4" t="str">
        <f t="shared" si="48"/>
        <v>1</v>
      </c>
      <c r="J113" s="5" t="str">
        <f t="shared" si="44"/>
        <v/>
      </c>
    </row>
    <row r="114" spans="1:18" x14ac:dyDescent="0.2">
      <c r="A114" s="5">
        <f t="shared" si="45"/>
        <v>108</v>
      </c>
      <c r="B114" s="5" t="str">
        <f t="shared" si="42"/>
        <v>1101100</v>
      </c>
      <c r="C114" s="4" t="str">
        <f t="shared" si="48"/>
        <v>1</v>
      </c>
      <c r="D114" s="4" t="str">
        <f t="shared" si="48"/>
        <v>1</v>
      </c>
      <c r="E114" s="4" t="str">
        <f t="shared" si="48"/>
        <v>0</v>
      </c>
      <c r="F114" s="4" t="str">
        <f t="shared" si="48"/>
        <v>1</v>
      </c>
      <c r="G114" s="4" t="str">
        <f t="shared" si="48"/>
        <v>1</v>
      </c>
      <c r="H114" s="4" t="str">
        <f t="shared" si="48"/>
        <v>0</v>
      </c>
      <c r="I114" s="4" t="str">
        <f t="shared" si="48"/>
        <v>0</v>
      </c>
      <c r="J114" s="5" t="str">
        <f t="shared" si="44"/>
        <v/>
      </c>
    </row>
    <row r="115" spans="1:18" x14ac:dyDescent="0.2">
      <c r="A115" s="5">
        <f t="shared" si="45"/>
        <v>109</v>
      </c>
      <c r="B115" s="5" t="str">
        <f t="shared" si="42"/>
        <v>1101101</v>
      </c>
      <c r="C115" s="4" t="str">
        <f t="shared" si="48"/>
        <v>1</v>
      </c>
      <c r="D115" s="4" t="str">
        <f t="shared" si="48"/>
        <v>1</v>
      </c>
      <c r="E115" s="4" t="str">
        <f t="shared" si="48"/>
        <v>0</v>
      </c>
      <c r="F115" s="4" t="str">
        <f t="shared" si="48"/>
        <v>1</v>
      </c>
      <c r="G115" s="4" t="str">
        <f t="shared" si="48"/>
        <v>1</v>
      </c>
      <c r="H115" s="4" t="str">
        <f t="shared" si="48"/>
        <v>0</v>
      </c>
      <c r="I115" s="4" t="str">
        <f t="shared" si="48"/>
        <v>1</v>
      </c>
      <c r="J115" s="5" t="str">
        <f t="shared" si="44"/>
        <v/>
      </c>
    </row>
    <row r="116" spans="1:18" x14ac:dyDescent="0.2">
      <c r="A116" s="5">
        <f t="shared" si="45"/>
        <v>110</v>
      </c>
      <c r="B116" s="5" t="str">
        <f t="shared" si="42"/>
        <v>1101110</v>
      </c>
      <c r="C116" s="4" t="str">
        <f t="shared" si="48"/>
        <v>1</v>
      </c>
      <c r="D116" s="4" t="str">
        <f t="shared" si="48"/>
        <v>1</v>
      </c>
      <c r="E116" s="4" t="str">
        <f t="shared" si="48"/>
        <v>0</v>
      </c>
      <c r="F116" s="4" t="str">
        <f t="shared" si="48"/>
        <v>1</v>
      </c>
      <c r="G116" s="4" t="str">
        <f t="shared" si="48"/>
        <v>1</v>
      </c>
      <c r="H116" s="4" t="str">
        <f t="shared" si="48"/>
        <v>1</v>
      </c>
      <c r="I116" s="4" t="str">
        <f t="shared" si="48"/>
        <v>0</v>
      </c>
      <c r="J116" s="5" t="str">
        <f t="shared" si="44"/>
        <v/>
      </c>
    </row>
    <row r="117" spans="1:18" x14ac:dyDescent="0.2">
      <c r="A117" s="5">
        <f t="shared" si="45"/>
        <v>111</v>
      </c>
      <c r="B117" s="5" t="str">
        <f t="shared" si="42"/>
        <v>1101111</v>
      </c>
      <c r="C117" s="4" t="str">
        <f t="shared" si="48"/>
        <v>1</v>
      </c>
      <c r="D117" s="4" t="str">
        <f t="shared" si="48"/>
        <v>1</v>
      </c>
      <c r="E117" s="4" t="str">
        <f t="shared" si="48"/>
        <v>0</v>
      </c>
      <c r="F117" s="4" t="str">
        <f t="shared" si="48"/>
        <v>1</v>
      </c>
      <c r="G117" s="4" t="str">
        <f t="shared" si="48"/>
        <v>1</v>
      </c>
      <c r="H117" s="4" t="str">
        <f t="shared" si="48"/>
        <v>1</v>
      </c>
      <c r="I117" s="4" t="str">
        <f t="shared" si="48"/>
        <v>1</v>
      </c>
      <c r="J117" s="5" t="str">
        <f t="shared" si="44"/>
        <v/>
      </c>
    </row>
    <row r="118" spans="1:18" x14ac:dyDescent="0.2">
      <c r="A118" s="5">
        <f t="shared" si="45"/>
        <v>112</v>
      </c>
      <c r="B118" s="5" t="str">
        <f t="shared" si="42"/>
        <v>1110000</v>
      </c>
      <c r="C118" s="4" t="str">
        <f t="shared" si="48"/>
        <v>1</v>
      </c>
      <c r="D118" s="4" t="str">
        <f t="shared" si="48"/>
        <v>1</v>
      </c>
      <c r="E118" s="4" t="str">
        <f t="shared" si="48"/>
        <v>1</v>
      </c>
      <c r="F118" s="4" t="str">
        <f t="shared" si="48"/>
        <v>0</v>
      </c>
      <c r="G118" s="4" t="str">
        <f t="shared" si="48"/>
        <v>0</v>
      </c>
      <c r="H118" s="4" t="str">
        <f t="shared" si="48"/>
        <v>0</v>
      </c>
      <c r="I118" s="4" t="str">
        <f t="shared" si="48"/>
        <v>0</v>
      </c>
      <c r="J118" s="5" t="str">
        <f t="shared" si="44"/>
        <v>Y</v>
      </c>
    </row>
    <row r="119" spans="1:18" x14ac:dyDescent="0.2">
      <c r="A119" s="5">
        <f t="shared" si="45"/>
        <v>113</v>
      </c>
      <c r="B119" s="5" t="str">
        <f t="shared" si="42"/>
        <v>1110001</v>
      </c>
      <c r="C119" s="4" t="str">
        <f t="shared" si="48"/>
        <v>1</v>
      </c>
      <c r="D119" s="4" t="str">
        <f t="shared" si="48"/>
        <v>1</v>
      </c>
      <c r="E119" s="4" t="str">
        <f t="shared" si="48"/>
        <v>1</v>
      </c>
      <c r="F119" s="4" t="str">
        <f t="shared" si="48"/>
        <v>0</v>
      </c>
      <c r="G119" s="4" t="str">
        <f t="shared" si="48"/>
        <v>0</v>
      </c>
      <c r="H119" s="4" t="str">
        <f t="shared" si="48"/>
        <v>0</v>
      </c>
      <c r="I119" s="4" t="str">
        <f t="shared" si="48"/>
        <v>1</v>
      </c>
      <c r="J119" s="4" t="str">
        <f t="shared" si="44"/>
        <v/>
      </c>
      <c r="L119" t="str">
        <f t="shared" ref="L119:R133" si="49">IF($J119="Y",C119,"")</f>
        <v/>
      </c>
      <c r="M119" t="str">
        <f t="shared" si="49"/>
        <v/>
      </c>
      <c r="N119" t="str">
        <f t="shared" si="49"/>
        <v/>
      </c>
      <c r="O119" t="str">
        <f t="shared" si="49"/>
        <v/>
      </c>
      <c r="P119" t="str">
        <f t="shared" si="49"/>
        <v/>
      </c>
      <c r="Q119" t="str">
        <f t="shared" si="49"/>
        <v/>
      </c>
      <c r="R119" t="str">
        <f t="shared" si="49"/>
        <v/>
      </c>
    </row>
    <row r="120" spans="1:18" x14ac:dyDescent="0.2">
      <c r="A120" s="5">
        <f t="shared" si="45"/>
        <v>114</v>
      </c>
      <c r="B120" s="5" t="str">
        <f t="shared" si="42"/>
        <v>1110010</v>
      </c>
      <c r="C120" s="4" t="str">
        <f t="shared" si="48"/>
        <v>1</v>
      </c>
      <c r="D120" s="4" t="str">
        <f t="shared" si="48"/>
        <v>1</v>
      </c>
      <c r="E120" s="4" t="str">
        <f t="shared" si="48"/>
        <v>1</v>
      </c>
      <c r="F120" s="4" t="str">
        <f t="shared" si="48"/>
        <v>0</v>
      </c>
      <c r="G120" s="4" t="str">
        <f t="shared" si="48"/>
        <v>0</v>
      </c>
      <c r="H120" s="4" t="str">
        <f t="shared" si="48"/>
        <v>1</v>
      </c>
      <c r="I120" s="4" t="str">
        <f t="shared" si="48"/>
        <v>0</v>
      </c>
      <c r="J120" s="4" t="str">
        <f t="shared" si="44"/>
        <v/>
      </c>
      <c r="L120" t="str">
        <f t="shared" si="49"/>
        <v/>
      </c>
      <c r="M120" t="str">
        <f t="shared" si="49"/>
        <v/>
      </c>
      <c r="N120" t="str">
        <f t="shared" si="49"/>
        <v/>
      </c>
      <c r="O120" t="str">
        <f t="shared" si="49"/>
        <v/>
      </c>
      <c r="P120" t="str">
        <f t="shared" si="49"/>
        <v/>
      </c>
      <c r="Q120" t="str">
        <f t="shared" si="49"/>
        <v/>
      </c>
      <c r="R120" t="str">
        <f t="shared" si="49"/>
        <v/>
      </c>
    </row>
    <row r="121" spans="1:18" x14ac:dyDescent="0.2">
      <c r="A121" s="5">
        <f t="shared" si="45"/>
        <v>115</v>
      </c>
      <c r="B121" s="5" t="str">
        <f t="shared" si="42"/>
        <v>1110011</v>
      </c>
      <c r="C121" s="4" t="str">
        <f t="shared" si="48"/>
        <v>1</v>
      </c>
      <c r="D121" s="4" t="str">
        <f t="shared" si="48"/>
        <v>1</v>
      </c>
      <c r="E121" s="4" t="str">
        <f t="shared" si="48"/>
        <v>1</v>
      </c>
      <c r="F121" s="4" t="str">
        <f t="shared" si="48"/>
        <v>0</v>
      </c>
      <c r="G121" s="4" t="str">
        <f t="shared" si="48"/>
        <v>0</v>
      </c>
      <c r="H121" s="4" t="str">
        <f t="shared" si="48"/>
        <v>1</v>
      </c>
      <c r="I121" s="4" t="str">
        <f t="shared" si="48"/>
        <v>1</v>
      </c>
      <c r="J121" s="4" t="str">
        <f t="shared" si="44"/>
        <v/>
      </c>
      <c r="L121" t="str">
        <f t="shared" si="49"/>
        <v/>
      </c>
      <c r="M121" t="str">
        <f t="shared" si="49"/>
        <v/>
      </c>
      <c r="N121" t="str">
        <f t="shared" si="49"/>
        <v/>
      </c>
      <c r="O121" t="str">
        <f t="shared" si="49"/>
        <v/>
      </c>
      <c r="P121" t="str">
        <f t="shared" si="49"/>
        <v/>
      </c>
      <c r="Q121" t="str">
        <f t="shared" si="49"/>
        <v/>
      </c>
      <c r="R121" t="str">
        <f t="shared" si="49"/>
        <v/>
      </c>
    </row>
    <row r="122" spans="1:18" x14ac:dyDescent="0.2">
      <c r="A122" s="5">
        <f t="shared" si="45"/>
        <v>116</v>
      </c>
      <c r="B122" s="5" t="str">
        <f t="shared" si="42"/>
        <v>1110100</v>
      </c>
      <c r="C122" s="4" t="str">
        <f t="shared" si="48"/>
        <v>1</v>
      </c>
      <c r="D122" s="4" t="str">
        <f t="shared" si="48"/>
        <v>1</v>
      </c>
      <c r="E122" s="4" t="str">
        <f t="shared" si="48"/>
        <v>1</v>
      </c>
      <c r="F122" s="4" t="str">
        <f t="shared" si="48"/>
        <v>0</v>
      </c>
      <c r="G122" s="4" t="str">
        <f t="shared" si="48"/>
        <v>1</v>
      </c>
      <c r="H122" s="4" t="str">
        <f t="shared" si="48"/>
        <v>0</v>
      </c>
      <c r="I122" s="4" t="str">
        <f t="shared" si="48"/>
        <v>0</v>
      </c>
      <c r="J122" s="4" t="str">
        <f t="shared" si="44"/>
        <v/>
      </c>
      <c r="L122" t="str">
        <f t="shared" si="49"/>
        <v/>
      </c>
      <c r="M122" t="str">
        <f t="shared" si="49"/>
        <v/>
      </c>
      <c r="N122" t="str">
        <f t="shared" si="49"/>
        <v/>
      </c>
      <c r="O122" t="str">
        <f t="shared" si="49"/>
        <v/>
      </c>
      <c r="P122" t="str">
        <f t="shared" si="49"/>
        <v/>
      </c>
      <c r="Q122" t="str">
        <f t="shared" si="49"/>
        <v/>
      </c>
      <c r="R122" t="str">
        <f t="shared" si="49"/>
        <v/>
      </c>
    </row>
    <row r="123" spans="1:18" x14ac:dyDescent="0.2">
      <c r="A123" s="5">
        <f t="shared" si="45"/>
        <v>117</v>
      </c>
      <c r="B123" s="5" t="str">
        <f t="shared" si="42"/>
        <v>1110101</v>
      </c>
      <c r="C123" s="4" t="str">
        <f t="shared" si="48"/>
        <v>1</v>
      </c>
      <c r="D123" s="4" t="str">
        <f t="shared" si="48"/>
        <v>1</v>
      </c>
      <c r="E123" s="4" t="str">
        <f t="shared" si="48"/>
        <v>1</v>
      </c>
      <c r="F123" s="4" t="str">
        <f t="shared" si="48"/>
        <v>0</v>
      </c>
      <c r="G123" s="4" t="str">
        <f t="shared" si="48"/>
        <v>1</v>
      </c>
      <c r="H123" s="4" t="str">
        <f t="shared" si="48"/>
        <v>0</v>
      </c>
      <c r="I123" s="4" t="str">
        <f t="shared" si="48"/>
        <v>1</v>
      </c>
      <c r="J123" s="4" t="str">
        <f t="shared" si="44"/>
        <v/>
      </c>
      <c r="L123" t="str">
        <f t="shared" si="49"/>
        <v/>
      </c>
      <c r="M123" t="str">
        <f t="shared" si="49"/>
        <v/>
      </c>
      <c r="N123" t="str">
        <f t="shared" si="49"/>
        <v/>
      </c>
      <c r="O123" t="str">
        <f t="shared" si="49"/>
        <v/>
      </c>
      <c r="P123" t="str">
        <f t="shared" si="49"/>
        <v/>
      </c>
      <c r="Q123" t="str">
        <f t="shared" si="49"/>
        <v/>
      </c>
      <c r="R123" t="str">
        <f t="shared" si="49"/>
        <v/>
      </c>
    </row>
    <row r="124" spans="1:18" x14ac:dyDescent="0.2">
      <c r="A124" s="5">
        <f t="shared" si="45"/>
        <v>118</v>
      </c>
      <c r="B124" s="5" t="str">
        <f t="shared" si="42"/>
        <v>1110110</v>
      </c>
      <c r="C124" s="4" t="str">
        <f t="shared" si="48"/>
        <v>1</v>
      </c>
      <c r="D124" s="4" t="str">
        <f t="shared" si="48"/>
        <v>1</v>
      </c>
      <c r="E124" s="4" t="str">
        <f t="shared" si="48"/>
        <v>1</v>
      </c>
      <c r="F124" s="4" t="str">
        <f t="shared" si="48"/>
        <v>0</v>
      </c>
      <c r="G124" s="4" t="str">
        <f t="shared" si="48"/>
        <v>1</v>
      </c>
      <c r="H124" s="4" t="str">
        <f t="shared" si="48"/>
        <v>1</v>
      </c>
      <c r="I124" s="4" t="str">
        <f t="shared" si="48"/>
        <v>0</v>
      </c>
      <c r="J124" s="4" t="str">
        <f t="shared" si="44"/>
        <v/>
      </c>
      <c r="L124" t="str">
        <f t="shared" si="49"/>
        <v/>
      </c>
      <c r="M124" t="str">
        <f t="shared" si="49"/>
        <v/>
      </c>
      <c r="N124" t="str">
        <f t="shared" si="49"/>
        <v/>
      </c>
      <c r="O124" t="str">
        <f t="shared" si="49"/>
        <v/>
      </c>
      <c r="P124" t="str">
        <f t="shared" si="49"/>
        <v/>
      </c>
      <c r="Q124" t="str">
        <f t="shared" si="49"/>
        <v/>
      </c>
      <c r="R124" t="str">
        <f t="shared" si="49"/>
        <v/>
      </c>
    </row>
    <row r="125" spans="1:18" x14ac:dyDescent="0.2">
      <c r="A125" s="5">
        <f t="shared" si="45"/>
        <v>119</v>
      </c>
      <c r="B125" s="5" t="str">
        <f t="shared" si="42"/>
        <v>1110111</v>
      </c>
      <c r="C125" s="4" t="str">
        <f t="shared" si="48"/>
        <v>1</v>
      </c>
      <c r="D125" s="4" t="str">
        <f t="shared" si="48"/>
        <v>1</v>
      </c>
      <c r="E125" s="4" t="str">
        <f t="shared" si="48"/>
        <v>1</v>
      </c>
      <c r="F125" s="4" t="str">
        <f t="shared" si="48"/>
        <v>0</v>
      </c>
      <c r="G125" s="4" t="str">
        <f t="shared" si="48"/>
        <v>1</v>
      </c>
      <c r="H125" s="4" t="str">
        <f t="shared" si="48"/>
        <v>1</v>
      </c>
      <c r="I125" s="4" t="str">
        <f t="shared" si="48"/>
        <v>1</v>
      </c>
      <c r="J125" s="4" t="str">
        <f t="shared" si="44"/>
        <v/>
      </c>
      <c r="L125" t="str">
        <f t="shared" si="49"/>
        <v/>
      </c>
      <c r="M125" t="str">
        <f t="shared" si="49"/>
        <v/>
      </c>
      <c r="N125" t="str">
        <f t="shared" si="49"/>
        <v/>
      </c>
      <c r="O125" t="str">
        <f t="shared" si="49"/>
        <v/>
      </c>
      <c r="P125" t="str">
        <f t="shared" si="49"/>
        <v/>
      </c>
      <c r="Q125" t="str">
        <f t="shared" si="49"/>
        <v/>
      </c>
      <c r="R125" t="str">
        <f t="shared" si="49"/>
        <v/>
      </c>
    </row>
    <row r="126" spans="1:18" x14ac:dyDescent="0.2">
      <c r="A126" s="5">
        <f t="shared" si="45"/>
        <v>120</v>
      </c>
      <c r="B126" s="5" t="str">
        <f t="shared" si="42"/>
        <v>1111000</v>
      </c>
      <c r="C126" s="4" t="str">
        <f t="shared" si="48"/>
        <v>1</v>
      </c>
      <c r="D126" s="4" t="str">
        <f t="shared" si="48"/>
        <v>1</v>
      </c>
      <c r="E126" s="4" t="str">
        <f t="shared" si="48"/>
        <v>1</v>
      </c>
      <c r="F126" s="4" t="str">
        <f t="shared" si="48"/>
        <v>1</v>
      </c>
      <c r="G126" s="4" t="str">
        <f t="shared" si="48"/>
        <v>0</v>
      </c>
      <c r="H126" s="4" t="str">
        <f t="shared" si="48"/>
        <v>0</v>
      </c>
      <c r="I126" s="4" t="str">
        <f t="shared" si="48"/>
        <v>0</v>
      </c>
      <c r="J126" s="4" t="str">
        <f t="shared" si="44"/>
        <v/>
      </c>
      <c r="L126" t="str">
        <f t="shared" si="49"/>
        <v/>
      </c>
      <c r="M126" t="str">
        <f t="shared" si="49"/>
        <v/>
      </c>
      <c r="N126" t="str">
        <f t="shared" si="49"/>
        <v/>
      </c>
      <c r="O126" t="str">
        <f t="shared" si="49"/>
        <v/>
      </c>
      <c r="P126" t="str">
        <f t="shared" si="49"/>
        <v/>
      </c>
      <c r="Q126" t="str">
        <f t="shared" si="49"/>
        <v/>
      </c>
      <c r="R126" t="str">
        <f t="shared" si="49"/>
        <v/>
      </c>
    </row>
    <row r="127" spans="1:18" x14ac:dyDescent="0.2">
      <c r="A127" s="5">
        <f t="shared" si="45"/>
        <v>121</v>
      </c>
      <c r="B127" s="5" t="str">
        <f t="shared" si="42"/>
        <v>1111001</v>
      </c>
      <c r="C127" s="4" t="str">
        <f t="shared" si="48"/>
        <v>1</v>
      </c>
      <c r="D127" s="4" t="str">
        <f t="shared" si="48"/>
        <v>1</v>
      </c>
      <c r="E127" s="4" t="str">
        <f t="shared" si="48"/>
        <v>1</v>
      </c>
      <c r="F127" s="4" t="str">
        <f t="shared" si="48"/>
        <v>1</v>
      </c>
      <c r="G127" s="4" t="str">
        <f t="shared" si="48"/>
        <v>0</v>
      </c>
      <c r="H127" s="4" t="str">
        <f t="shared" si="48"/>
        <v>0</v>
      </c>
      <c r="I127" s="4" t="str">
        <f t="shared" si="48"/>
        <v>1</v>
      </c>
      <c r="J127" s="4" t="str">
        <f t="shared" si="44"/>
        <v/>
      </c>
      <c r="L127" t="str">
        <f t="shared" si="49"/>
        <v/>
      </c>
      <c r="M127" t="str">
        <f t="shared" si="49"/>
        <v/>
      </c>
      <c r="N127" t="str">
        <f t="shared" si="49"/>
        <v/>
      </c>
      <c r="O127" t="str">
        <f t="shared" si="49"/>
        <v/>
      </c>
      <c r="P127" t="str">
        <f t="shared" si="49"/>
        <v/>
      </c>
      <c r="Q127" t="str">
        <f t="shared" si="49"/>
        <v/>
      </c>
      <c r="R127" t="str">
        <f t="shared" si="49"/>
        <v/>
      </c>
    </row>
    <row r="128" spans="1:18" x14ac:dyDescent="0.2">
      <c r="A128" s="5">
        <f t="shared" si="45"/>
        <v>122</v>
      </c>
      <c r="B128" s="5" t="str">
        <f t="shared" si="42"/>
        <v>1111010</v>
      </c>
      <c r="C128" s="4" t="str">
        <f t="shared" si="48"/>
        <v>1</v>
      </c>
      <c r="D128" s="4" t="str">
        <f t="shared" si="48"/>
        <v>1</v>
      </c>
      <c r="E128" s="4" t="str">
        <f t="shared" si="48"/>
        <v>1</v>
      </c>
      <c r="F128" s="4" t="str">
        <f t="shared" si="48"/>
        <v>1</v>
      </c>
      <c r="G128" s="4" t="str">
        <f t="shared" si="48"/>
        <v>0</v>
      </c>
      <c r="H128" s="4" t="str">
        <f t="shared" si="48"/>
        <v>1</v>
      </c>
      <c r="I128" s="4" t="str">
        <f t="shared" si="48"/>
        <v>0</v>
      </c>
      <c r="J128" s="4" t="str">
        <f t="shared" si="44"/>
        <v/>
      </c>
      <c r="L128" t="str">
        <f t="shared" si="49"/>
        <v/>
      </c>
      <c r="M128" t="str">
        <f t="shared" si="49"/>
        <v/>
      </c>
      <c r="N128" t="str">
        <f t="shared" si="49"/>
        <v/>
      </c>
      <c r="O128" t="str">
        <f t="shared" si="49"/>
        <v/>
      </c>
      <c r="P128" t="str">
        <f t="shared" si="49"/>
        <v/>
      </c>
      <c r="Q128" t="str">
        <f t="shared" si="49"/>
        <v/>
      </c>
      <c r="R128" t="str">
        <f t="shared" si="49"/>
        <v/>
      </c>
    </row>
    <row r="129" spans="1:18" x14ac:dyDescent="0.2">
      <c r="A129" s="5">
        <f t="shared" si="45"/>
        <v>123</v>
      </c>
      <c r="B129" s="5" t="str">
        <f t="shared" si="42"/>
        <v>1111011</v>
      </c>
      <c r="C129" s="4" t="str">
        <f t="shared" si="48"/>
        <v>1</v>
      </c>
      <c r="D129" s="4" t="str">
        <f t="shared" si="48"/>
        <v>1</v>
      </c>
      <c r="E129" s="4" t="str">
        <f t="shared" si="48"/>
        <v>1</v>
      </c>
      <c r="F129" s="4" t="str">
        <f t="shared" si="48"/>
        <v>1</v>
      </c>
      <c r="G129" s="4" t="str">
        <f t="shared" si="48"/>
        <v>0</v>
      </c>
      <c r="H129" s="4" t="str">
        <f t="shared" si="48"/>
        <v>1</v>
      </c>
      <c r="I129" s="4" t="str">
        <f t="shared" si="48"/>
        <v>1</v>
      </c>
      <c r="J129" s="4" t="str">
        <f t="shared" si="44"/>
        <v/>
      </c>
      <c r="L129" t="str">
        <f t="shared" si="49"/>
        <v/>
      </c>
      <c r="M129" t="str">
        <f t="shared" si="49"/>
        <v/>
      </c>
      <c r="N129" t="str">
        <f t="shared" si="49"/>
        <v/>
      </c>
      <c r="O129" t="str">
        <f t="shared" si="49"/>
        <v/>
      </c>
      <c r="P129" t="str">
        <f t="shared" si="49"/>
        <v/>
      </c>
      <c r="Q129" t="str">
        <f t="shared" si="49"/>
        <v/>
      </c>
      <c r="R129" t="str">
        <f t="shared" si="49"/>
        <v/>
      </c>
    </row>
    <row r="130" spans="1:18" x14ac:dyDescent="0.2">
      <c r="A130" s="5">
        <f t="shared" si="45"/>
        <v>124</v>
      </c>
      <c r="B130" s="5" t="str">
        <f t="shared" si="42"/>
        <v>1111100</v>
      </c>
      <c r="C130" s="4" t="str">
        <f t="shared" si="48"/>
        <v>1</v>
      </c>
      <c r="D130" s="4" t="str">
        <f t="shared" si="48"/>
        <v>1</v>
      </c>
      <c r="E130" s="4" t="str">
        <f t="shared" si="48"/>
        <v>1</v>
      </c>
      <c r="F130" s="4" t="str">
        <f t="shared" si="48"/>
        <v>1</v>
      </c>
      <c r="G130" s="4" t="str">
        <f t="shared" si="48"/>
        <v>1</v>
      </c>
      <c r="H130" s="4" t="str">
        <f t="shared" si="48"/>
        <v>0</v>
      </c>
      <c r="I130" s="4" t="str">
        <f t="shared" si="48"/>
        <v>0</v>
      </c>
      <c r="J130" s="4" t="str">
        <f t="shared" si="44"/>
        <v/>
      </c>
      <c r="L130" t="str">
        <f t="shared" si="49"/>
        <v/>
      </c>
      <c r="M130" t="str">
        <f t="shared" si="49"/>
        <v/>
      </c>
      <c r="N130" t="str">
        <f t="shared" si="49"/>
        <v/>
      </c>
      <c r="O130" t="str">
        <f t="shared" si="49"/>
        <v/>
      </c>
      <c r="P130" t="str">
        <f t="shared" si="49"/>
        <v/>
      </c>
      <c r="Q130" t="str">
        <f t="shared" si="49"/>
        <v/>
      </c>
      <c r="R130" t="str">
        <f t="shared" si="49"/>
        <v/>
      </c>
    </row>
    <row r="131" spans="1:18" x14ac:dyDescent="0.2">
      <c r="A131" s="5">
        <f t="shared" si="45"/>
        <v>125</v>
      </c>
      <c r="B131" s="5" t="str">
        <f t="shared" si="42"/>
        <v>1111101</v>
      </c>
      <c r="C131" s="4" t="str">
        <f t="shared" si="48"/>
        <v>1</v>
      </c>
      <c r="D131" s="4" t="str">
        <f t="shared" si="48"/>
        <v>1</v>
      </c>
      <c r="E131" s="4" t="str">
        <f t="shared" si="48"/>
        <v>1</v>
      </c>
      <c r="F131" s="4" t="str">
        <f t="shared" si="48"/>
        <v>1</v>
      </c>
      <c r="G131" s="4" t="str">
        <f t="shared" si="48"/>
        <v>1</v>
      </c>
      <c r="H131" s="4" t="str">
        <f t="shared" si="48"/>
        <v>0</v>
      </c>
      <c r="I131" s="4" t="str">
        <f t="shared" si="48"/>
        <v>1</v>
      </c>
      <c r="J131" s="4" t="str">
        <f t="shared" si="44"/>
        <v/>
      </c>
      <c r="L131" t="str">
        <f t="shared" si="49"/>
        <v/>
      </c>
      <c r="M131" t="str">
        <f t="shared" si="49"/>
        <v/>
      </c>
      <c r="N131" t="str">
        <f t="shared" si="49"/>
        <v/>
      </c>
      <c r="O131" t="str">
        <f t="shared" si="49"/>
        <v/>
      </c>
      <c r="P131" t="str">
        <f t="shared" si="49"/>
        <v/>
      </c>
      <c r="Q131" t="str">
        <f t="shared" si="49"/>
        <v/>
      </c>
      <c r="R131" t="str">
        <f t="shared" si="49"/>
        <v/>
      </c>
    </row>
    <row r="132" spans="1:18" x14ac:dyDescent="0.2">
      <c r="A132" s="5">
        <f t="shared" si="45"/>
        <v>126</v>
      </c>
      <c r="B132" s="5" t="str">
        <f t="shared" si="42"/>
        <v>1111110</v>
      </c>
      <c r="C132" s="4" t="str">
        <f t="shared" si="48"/>
        <v>1</v>
      </c>
      <c r="D132" s="4" t="str">
        <f t="shared" si="48"/>
        <v>1</v>
      </c>
      <c r="E132" s="4" t="str">
        <f t="shared" si="48"/>
        <v>1</v>
      </c>
      <c r="F132" s="4" t="str">
        <f t="shared" si="48"/>
        <v>1</v>
      </c>
      <c r="G132" s="4" t="str">
        <f t="shared" si="48"/>
        <v>1</v>
      </c>
      <c r="H132" s="4" t="str">
        <f t="shared" si="48"/>
        <v>1</v>
      </c>
      <c r="I132" s="4" t="str">
        <f t="shared" si="48"/>
        <v>0</v>
      </c>
      <c r="J132" s="4" t="str">
        <f t="shared" si="44"/>
        <v/>
      </c>
      <c r="L132" t="str">
        <f t="shared" si="49"/>
        <v/>
      </c>
      <c r="M132" t="str">
        <f t="shared" si="49"/>
        <v/>
      </c>
      <c r="N132" t="str">
        <f t="shared" si="49"/>
        <v/>
      </c>
      <c r="O132" t="str">
        <f t="shared" si="49"/>
        <v/>
      </c>
      <c r="P132" t="str">
        <f t="shared" si="49"/>
        <v/>
      </c>
      <c r="Q132" t="str">
        <f t="shared" si="49"/>
        <v/>
      </c>
      <c r="R132" t="str">
        <f t="shared" si="49"/>
        <v/>
      </c>
    </row>
    <row r="133" spans="1:18" x14ac:dyDescent="0.2">
      <c r="A133" s="5">
        <f t="shared" si="45"/>
        <v>127</v>
      </c>
      <c r="B133" s="5" t="str">
        <f t="shared" si="42"/>
        <v>1111111</v>
      </c>
      <c r="C133" s="4" t="str">
        <f t="shared" si="48"/>
        <v>1</v>
      </c>
      <c r="D133" s="4" t="str">
        <f t="shared" si="48"/>
        <v>1</v>
      </c>
      <c r="E133" s="4" t="str">
        <f t="shared" si="48"/>
        <v>1</v>
      </c>
      <c r="F133" s="4" t="str">
        <f t="shared" si="48"/>
        <v>1</v>
      </c>
      <c r="G133" s="4" t="str">
        <f t="shared" si="48"/>
        <v>1</v>
      </c>
      <c r="H133" s="4" t="str">
        <f t="shared" si="48"/>
        <v>1</v>
      </c>
      <c r="I133" s="4" t="str">
        <f t="shared" si="48"/>
        <v>1</v>
      </c>
      <c r="J133" s="4" t="str">
        <f t="shared" si="44"/>
        <v/>
      </c>
      <c r="L133" t="str">
        <f t="shared" si="49"/>
        <v/>
      </c>
      <c r="M133" t="str">
        <f t="shared" si="49"/>
        <v/>
      </c>
      <c r="N133" t="str">
        <f t="shared" si="49"/>
        <v/>
      </c>
      <c r="O133" t="str">
        <f t="shared" si="49"/>
        <v/>
      </c>
      <c r="P133" t="str">
        <f t="shared" si="49"/>
        <v/>
      </c>
      <c r="Q133" t="str">
        <f t="shared" si="49"/>
        <v/>
      </c>
      <c r="R133" t="str">
        <f t="shared" si="49"/>
        <v/>
      </c>
    </row>
    <row r="134" spans="1:18" x14ac:dyDescent="0.2">
      <c r="A134" s="5"/>
      <c r="B134" s="5"/>
      <c r="J134" s="5">
        <f>COUNTIF(J7:J133,"Y")</f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316B-EC6C-41FF-BF5C-88EC6F1F6D54}">
  <dimension ref="A1:S183"/>
  <sheetViews>
    <sheetView workbookViewId="0">
      <selection activeCell="L10" sqref="L10"/>
    </sheetView>
  </sheetViews>
  <sheetFormatPr baseColWidth="10" defaultColWidth="8.83203125" defaultRowHeight="15" x14ac:dyDescent="0.2"/>
  <cols>
    <col min="1" max="1" width="11.5" customWidth="1"/>
    <col min="4" max="4" width="9.5" bestFit="1" customWidth="1"/>
    <col min="5" max="5" width="18" customWidth="1"/>
    <col min="7" max="7" width="17.5" customWidth="1"/>
    <col min="9" max="9" width="15.6640625" customWidth="1"/>
    <col min="11" max="11" width="12.5" customWidth="1"/>
    <col min="12" max="12" width="12" customWidth="1"/>
  </cols>
  <sheetData>
    <row r="1" spans="1:19" x14ac:dyDescent="0.2">
      <c r="A1" s="96" t="s">
        <v>22</v>
      </c>
      <c r="B1" s="97">
        <v>26</v>
      </c>
    </row>
    <row r="2" spans="1:19" x14ac:dyDescent="0.2">
      <c r="B2">
        <f>case</f>
        <v>26</v>
      </c>
    </row>
    <row r="3" spans="1:19" x14ac:dyDescent="0.2">
      <c r="A3" s="98" t="s">
        <v>23</v>
      </c>
      <c r="B3" s="99">
        <f ca="1">OFFSET(Setup!$AI$6,case,1)</f>
        <v>4</v>
      </c>
    </row>
    <row r="4" spans="1:19" x14ac:dyDescent="0.2">
      <c r="A4" s="100" t="s">
        <v>24</v>
      </c>
      <c r="B4" s="101">
        <f ca="1">OFFSET(Setup!$AI$6,case,2)</f>
        <v>24</v>
      </c>
    </row>
    <row r="5" spans="1:19" x14ac:dyDescent="0.2">
      <c r="A5" s="102" t="s">
        <v>25</v>
      </c>
      <c r="B5" s="103">
        <f ca="1">OFFSET(Setup!$AI$6,case,3)</f>
        <v>33</v>
      </c>
    </row>
    <row r="6" spans="1:19" x14ac:dyDescent="0.2">
      <c r="E6" s="296"/>
      <c r="F6" s="296"/>
      <c r="G6" s="296"/>
      <c r="H6" s="296"/>
      <c r="I6" s="296"/>
      <c r="J6" s="296"/>
      <c r="K6" s="296"/>
      <c r="L6" s="296"/>
    </row>
    <row r="7" spans="1:19" ht="68.25" customHeight="1" x14ac:dyDescent="0.2">
      <c r="E7" s="312" t="s">
        <v>26</v>
      </c>
      <c r="F7" s="310"/>
      <c r="G7" s="310"/>
      <c r="H7" s="310"/>
      <c r="I7" s="310"/>
      <c r="J7" s="310"/>
      <c r="K7" s="310"/>
      <c r="L7" s="311"/>
    </row>
    <row r="8" spans="1:19" ht="16" thickBot="1" x14ac:dyDescent="0.25"/>
    <row r="9" spans="1:19" s="24" customFormat="1" ht="49" thickBot="1" x14ac:dyDescent="0.25">
      <c r="B9" s="63" t="s">
        <v>27</v>
      </c>
      <c r="C9" s="63" t="s">
        <v>28</v>
      </c>
      <c r="D9" s="63" t="s">
        <v>29</v>
      </c>
      <c r="E9" s="67" t="s">
        <v>3</v>
      </c>
      <c r="F9" s="68" t="s">
        <v>14</v>
      </c>
      <c r="G9" s="67" t="s">
        <v>30</v>
      </c>
      <c r="H9" s="68" t="s">
        <v>15</v>
      </c>
      <c r="I9" s="67" t="s">
        <v>31</v>
      </c>
      <c r="J9" s="68" t="s">
        <v>16</v>
      </c>
      <c r="K9" s="63" t="s">
        <v>32</v>
      </c>
      <c r="L9" s="63" t="s">
        <v>33</v>
      </c>
      <c r="N9"/>
      <c r="O9"/>
      <c r="P9"/>
      <c r="Q9"/>
      <c r="R9"/>
      <c r="S9"/>
    </row>
    <row r="10" spans="1:19" x14ac:dyDescent="0.2">
      <c r="B10" s="317">
        <v>1</v>
      </c>
      <c r="C10" s="318">
        <v>1</v>
      </c>
      <c r="D10" s="318" t="s">
        <v>77</v>
      </c>
      <c r="E10" s="318">
        <v>2</v>
      </c>
      <c r="F10" s="318">
        <f>IF(E10=1,1,0)</f>
        <v>0</v>
      </c>
      <c r="G10" s="318">
        <v>1</v>
      </c>
      <c r="H10" s="318">
        <f>IF(G10=1,1,0)</f>
        <v>1</v>
      </c>
      <c r="I10" s="318">
        <v>1</v>
      </c>
      <c r="J10" s="318">
        <f>IF(I10=1,1,0)</f>
        <v>1</v>
      </c>
      <c r="K10" s="319">
        <f>COUNTIFS($F10,"1",$D10,"CF")+COUNTIFS($H10,"1",$D10,"CF")+COUNTIFS($J10,"1",$D10,"CF")</f>
        <v>2</v>
      </c>
      <c r="L10" s="319">
        <f>COUNTIFS($F10,"1",$D10,"CFNR")+COUNTIFS($H10,"1",$D10,"CFNR")+COUNTIFS($J10,"1",$D10,"CFNR")+COUNTIFS($F10,"1",$D10,"CONT")+COUNTIFS($H10,"1",$D10,"CONT")+COUNTIFS($J10,"1",$D10,"CONT")</f>
        <v>0</v>
      </c>
    </row>
    <row r="11" spans="1:19" x14ac:dyDescent="0.2">
      <c r="B11" s="317">
        <f>B10+1</f>
        <v>2</v>
      </c>
      <c r="C11" s="319">
        <v>2</v>
      </c>
      <c r="D11" s="319" t="s">
        <v>77</v>
      </c>
      <c r="E11" s="319">
        <v>2</v>
      </c>
      <c r="F11" s="319">
        <f t="shared" ref="F11:F74" si="0">IF(E11=1,1,0)</f>
        <v>0</v>
      </c>
      <c r="G11" s="319">
        <v>1</v>
      </c>
      <c r="H11" s="319">
        <f t="shared" ref="H11:H74" si="1">IF(G11=1,1,0)</f>
        <v>1</v>
      </c>
      <c r="I11" s="319">
        <v>1</v>
      </c>
      <c r="J11" s="319">
        <f t="shared" ref="J11:J74" si="2">IF(I11=1,1,0)</f>
        <v>1</v>
      </c>
      <c r="K11" s="321">
        <f t="shared" ref="K11:K73" si="3">COUNTIFS($F11,"1",$D11,"CF")+COUNTIFS($H11,"1",$D11,"CF")+COUNTIFS($J11,"1",$D11,"CF")</f>
        <v>2</v>
      </c>
      <c r="L11" s="321">
        <f t="shared" ref="L11:L73" si="4">COUNTIFS($F11,"1",$D11,"CFNR")+COUNTIFS($H11,"1",$D11,"CFNR")+COUNTIFS($J11,"1",$D11,"CFNR")+COUNTIFS($F11,"1",$D11,"CONT")+COUNTIFS($H11,"1",$D11,"CONT")+COUNTIFS($J11,"1",$D11,"CONT")</f>
        <v>0</v>
      </c>
    </row>
    <row r="12" spans="1:19" x14ac:dyDescent="0.2">
      <c r="B12" s="317">
        <f t="shared" ref="B12:B75" si="5">B11+1</f>
        <v>3</v>
      </c>
      <c r="C12" s="322">
        <v>4</v>
      </c>
      <c r="D12" s="322" t="s">
        <v>78</v>
      </c>
      <c r="E12" s="322">
        <v>2</v>
      </c>
      <c r="F12" s="322">
        <f t="shared" si="0"/>
        <v>0</v>
      </c>
      <c r="G12" s="322">
        <v>1</v>
      </c>
      <c r="H12" s="322">
        <f t="shared" si="1"/>
        <v>1</v>
      </c>
      <c r="I12" s="322">
        <v>2</v>
      </c>
      <c r="J12" s="322">
        <f t="shared" si="2"/>
        <v>0</v>
      </c>
      <c r="K12" s="322">
        <f t="shared" si="3"/>
        <v>0</v>
      </c>
      <c r="L12" s="322">
        <f t="shared" si="4"/>
        <v>1</v>
      </c>
    </row>
    <row r="13" spans="1:19" x14ac:dyDescent="0.2">
      <c r="B13" s="317">
        <f t="shared" si="5"/>
        <v>4</v>
      </c>
      <c r="C13" s="322">
        <v>5</v>
      </c>
      <c r="D13" s="322" t="s">
        <v>78</v>
      </c>
      <c r="E13" s="322">
        <v>2</v>
      </c>
      <c r="F13" s="322">
        <f t="shared" si="0"/>
        <v>0</v>
      </c>
      <c r="G13" s="322">
        <v>1</v>
      </c>
      <c r="H13" s="322">
        <f t="shared" si="1"/>
        <v>1</v>
      </c>
      <c r="I13" s="322">
        <v>2</v>
      </c>
      <c r="J13" s="322">
        <f t="shared" si="2"/>
        <v>0</v>
      </c>
      <c r="K13" s="322">
        <f t="shared" si="3"/>
        <v>0</v>
      </c>
      <c r="L13" s="322">
        <f t="shared" si="4"/>
        <v>1</v>
      </c>
    </row>
    <row r="14" spans="1:19" x14ac:dyDescent="0.2">
      <c r="B14" s="317">
        <f t="shared" si="5"/>
        <v>5</v>
      </c>
      <c r="C14" s="322">
        <v>9</v>
      </c>
      <c r="D14" s="322" t="s">
        <v>78</v>
      </c>
      <c r="E14" s="322" t="s">
        <v>34</v>
      </c>
      <c r="F14" s="322">
        <f t="shared" si="0"/>
        <v>0</v>
      </c>
      <c r="G14" s="322">
        <v>1</v>
      </c>
      <c r="H14" s="322">
        <f t="shared" si="1"/>
        <v>1</v>
      </c>
      <c r="I14" s="322">
        <v>1</v>
      </c>
      <c r="J14" s="322">
        <f t="shared" si="2"/>
        <v>1</v>
      </c>
      <c r="K14" s="322">
        <f t="shared" si="3"/>
        <v>0</v>
      </c>
      <c r="L14" s="322">
        <f t="shared" si="4"/>
        <v>2</v>
      </c>
    </row>
    <row r="15" spans="1:19" x14ac:dyDescent="0.2">
      <c r="B15" s="317">
        <f t="shared" si="5"/>
        <v>6</v>
      </c>
      <c r="C15" s="319">
        <v>12</v>
      </c>
      <c r="D15" s="319" t="s">
        <v>77</v>
      </c>
      <c r="E15" s="319">
        <v>99</v>
      </c>
      <c r="F15" s="319">
        <f t="shared" si="0"/>
        <v>0</v>
      </c>
      <c r="G15" s="319">
        <v>1</v>
      </c>
      <c r="H15" s="319">
        <f t="shared" si="1"/>
        <v>1</v>
      </c>
      <c r="I15" s="319">
        <v>2</v>
      </c>
      <c r="J15" s="319">
        <f t="shared" si="2"/>
        <v>0</v>
      </c>
      <c r="K15" s="319">
        <f t="shared" si="3"/>
        <v>1</v>
      </c>
      <c r="L15" s="319">
        <f t="shared" si="4"/>
        <v>0</v>
      </c>
    </row>
    <row r="16" spans="1:19" x14ac:dyDescent="0.2">
      <c r="B16" s="317">
        <f t="shared" si="5"/>
        <v>7</v>
      </c>
      <c r="C16" s="322">
        <v>14</v>
      </c>
      <c r="D16" s="322" t="s">
        <v>78</v>
      </c>
      <c r="E16" s="322">
        <v>99</v>
      </c>
      <c r="F16" s="322">
        <f t="shared" si="0"/>
        <v>0</v>
      </c>
      <c r="G16" s="322">
        <v>1</v>
      </c>
      <c r="H16" s="322">
        <f t="shared" si="1"/>
        <v>1</v>
      </c>
      <c r="I16" s="322">
        <v>1</v>
      </c>
      <c r="J16" s="322">
        <f t="shared" si="2"/>
        <v>1</v>
      </c>
      <c r="K16" s="322">
        <f t="shared" si="3"/>
        <v>0</v>
      </c>
      <c r="L16" s="322">
        <f t="shared" si="4"/>
        <v>2</v>
      </c>
    </row>
    <row r="17" spans="2:12" x14ac:dyDescent="0.2">
      <c r="B17" s="317">
        <f t="shared" si="5"/>
        <v>8</v>
      </c>
      <c r="C17" s="323">
        <v>15</v>
      </c>
      <c r="D17" s="323" t="s">
        <v>78</v>
      </c>
      <c r="E17" s="323" t="s">
        <v>34</v>
      </c>
      <c r="F17" s="323">
        <f t="shared" si="0"/>
        <v>0</v>
      </c>
      <c r="G17" s="323">
        <v>1</v>
      </c>
      <c r="H17" s="323">
        <f t="shared" si="1"/>
        <v>1</v>
      </c>
      <c r="I17" s="323">
        <v>1</v>
      </c>
      <c r="J17" s="323">
        <f t="shared" si="2"/>
        <v>1</v>
      </c>
      <c r="K17" s="322">
        <f t="shared" si="3"/>
        <v>0</v>
      </c>
      <c r="L17" s="322">
        <f t="shared" si="4"/>
        <v>2</v>
      </c>
    </row>
    <row r="18" spans="2:12" x14ac:dyDescent="0.2">
      <c r="B18" s="317">
        <f t="shared" si="5"/>
        <v>9</v>
      </c>
      <c r="C18" s="332">
        <v>16</v>
      </c>
      <c r="D18" s="332" t="s">
        <v>78</v>
      </c>
      <c r="E18" s="332" t="s">
        <v>34</v>
      </c>
      <c r="F18" s="332">
        <f t="shared" si="0"/>
        <v>0</v>
      </c>
      <c r="G18" s="332">
        <v>1</v>
      </c>
      <c r="H18" s="332">
        <f t="shared" si="1"/>
        <v>1</v>
      </c>
      <c r="I18" s="332">
        <v>2</v>
      </c>
      <c r="J18" s="332">
        <f t="shared" si="2"/>
        <v>0</v>
      </c>
      <c r="K18" s="322">
        <f t="shared" si="3"/>
        <v>0</v>
      </c>
      <c r="L18" s="322">
        <f t="shared" si="4"/>
        <v>1</v>
      </c>
    </row>
    <row r="19" spans="2:12" x14ac:dyDescent="0.2">
      <c r="B19" s="317">
        <f t="shared" si="5"/>
        <v>10</v>
      </c>
      <c r="C19" s="324">
        <v>17</v>
      </c>
      <c r="D19" s="324" t="s">
        <v>77</v>
      </c>
      <c r="E19" s="324">
        <v>1</v>
      </c>
      <c r="F19" s="324">
        <f t="shared" si="0"/>
        <v>1</v>
      </c>
      <c r="G19" s="324">
        <v>1</v>
      </c>
      <c r="H19" s="324">
        <f t="shared" si="1"/>
        <v>1</v>
      </c>
      <c r="I19" s="324">
        <v>1</v>
      </c>
      <c r="J19" s="324">
        <f t="shared" si="2"/>
        <v>1</v>
      </c>
      <c r="K19" s="324">
        <f t="shared" si="3"/>
        <v>3</v>
      </c>
      <c r="L19" s="324">
        <f t="shared" si="4"/>
        <v>0</v>
      </c>
    </row>
    <row r="20" spans="2:12" x14ac:dyDescent="0.2">
      <c r="B20" s="317">
        <f t="shared" si="5"/>
        <v>11</v>
      </c>
      <c r="C20" s="325">
        <v>24</v>
      </c>
      <c r="D20" s="325" t="s">
        <v>78</v>
      </c>
      <c r="E20" s="325">
        <v>2</v>
      </c>
      <c r="F20" s="325">
        <f t="shared" si="0"/>
        <v>0</v>
      </c>
      <c r="G20" s="325">
        <v>1</v>
      </c>
      <c r="H20" s="325">
        <f t="shared" si="1"/>
        <v>1</v>
      </c>
      <c r="I20" s="325">
        <v>1</v>
      </c>
      <c r="J20" s="325">
        <f t="shared" si="2"/>
        <v>1</v>
      </c>
      <c r="K20" s="322">
        <f t="shared" si="3"/>
        <v>0</v>
      </c>
      <c r="L20" s="322">
        <f t="shared" si="4"/>
        <v>2</v>
      </c>
    </row>
    <row r="21" spans="2:12" x14ac:dyDescent="0.2">
      <c r="B21" s="317">
        <f t="shared" si="5"/>
        <v>12</v>
      </c>
      <c r="C21" s="326">
        <v>25</v>
      </c>
      <c r="D21" s="326" t="s">
        <v>79</v>
      </c>
      <c r="E21" s="326" t="s">
        <v>34</v>
      </c>
      <c r="F21" s="326">
        <f t="shared" si="0"/>
        <v>0</v>
      </c>
      <c r="G21" s="326">
        <v>1</v>
      </c>
      <c r="H21" s="326">
        <f t="shared" si="1"/>
        <v>1</v>
      </c>
      <c r="I21" s="326">
        <v>2</v>
      </c>
      <c r="J21" s="326">
        <f t="shared" si="2"/>
        <v>0</v>
      </c>
      <c r="K21" s="326">
        <f t="shared" si="3"/>
        <v>0</v>
      </c>
      <c r="L21" s="326">
        <f t="shared" si="4"/>
        <v>1</v>
      </c>
    </row>
    <row r="22" spans="2:12" x14ac:dyDescent="0.2">
      <c r="B22" s="317">
        <f t="shared" si="5"/>
        <v>13</v>
      </c>
      <c r="C22" s="326">
        <v>27</v>
      </c>
      <c r="D22" s="326" t="s">
        <v>79</v>
      </c>
      <c r="E22" s="326" t="s">
        <v>34</v>
      </c>
      <c r="F22" s="326">
        <f t="shared" si="0"/>
        <v>0</v>
      </c>
      <c r="G22" s="326">
        <v>1</v>
      </c>
      <c r="H22" s="326">
        <f t="shared" si="1"/>
        <v>1</v>
      </c>
      <c r="I22" s="326" t="s">
        <v>34</v>
      </c>
      <c r="J22" s="326">
        <f t="shared" si="2"/>
        <v>0</v>
      </c>
      <c r="K22" s="326">
        <f t="shared" si="3"/>
        <v>0</v>
      </c>
      <c r="L22" s="326">
        <f t="shared" si="4"/>
        <v>1</v>
      </c>
    </row>
    <row r="23" spans="2:12" x14ac:dyDescent="0.2">
      <c r="B23" s="317">
        <f t="shared" si="5"/>
        <v>14</v>
      </c>
      <c r="C23" s="326">
        <v>29</v>
      </c>
      <c r="D23" s="326" t="s">
        <v>79</v>
      </c>
      <c r="E23" s="326" t="s">
        <v>34</v>
      </c>
      <c r="F23" s="326">
        <f t="shared" si="0"/>
        <v>0</v>
      </c>
      <c r="G23" s="326">
        <v>1</v>
      </c>
      <c r="H23" s="326">
        <f t="shared" si="1"/>
        <v>1</v>
      </c>
      <c r="I23" s="326">
        <v>1</v>
      </c>
      <c r="J23" s="326">
        <f t="shared" si="2"/>
        <v>1</v>
      </c>
      <c r="K23" s="326">
        <f t="shared" si="3"/>
        <v>0</v>
      </c>
      <c r="L23" s="326">
        <f t="shared" si="4"/>
        <v>2</v>
      </c>
    </row>
    <row r="24" spans="2:12" x14ac:dyDescent="0.2">
      <c r="B24" s="317">
        <f t="shared" si="5"/>
        <v>15</v>
      </c>
      <c r="C24" s="326">
        <v>30</v>
      </c>
      <c r="D24" s="326" t="s">
        <v>79</v>
      </c>
      <c r="E24" s="326" t="s">
        <v>34</v>
      </c>
      <c r="F24" s="326">
        <f t="shared" si="0"/>
        <v>0</v>
      </c>
      <c r="G24" s="326">
        <v>1</v>
      </c>
      <c r="H24" s="326">
        <f t="shared" si="1"/>
        <v>1</v>
      </c>
      <c r="I24" s="326">
        <v>1</v>
      </c>
      <c r="J24" s="326">
        <f t="shared" si="2"/>
        <v>1</v>
      </c>
      <c r="K24" s="326">
        <f t="shared" si="3"/>
        <v>0</v>
      </c>
      <c r="L24" s="326">
        <f t="shared" si="4"/>
        <v>2</v>
      </c>
    </row>
    <row r="25" spans="2:12" x14ac:dyDescent="0.2">
      <c r="B25" s="317">
        <f t="shared" si="5"/>
        <v>16</v>
      </c>
      <c r="C25" s="326">
        <v>32</v>
      </c>
      <c r="D25" s="326" t="s">
        <v>79</v>
      </c>
      <c r="E25" s="326" t="s">
        <v>34</v>
      </c>
      <c r="F25" s="326">
        <f t="shared" si="0"/>
        <v>0</v>
      </c>
      <c r="G25" s="326">
        <v>2</v>
      </c>
      <c r="H25" s="326">
        <f t="shared" si="1"/>
        <v>0</v>
      </c>
      <c r="I25" s="326">
        <v>1</v>
      </c>
      <c r="J25" s="326">
        <f t="shared" si="2"/>
        <v>1</v>
      </c>
      <c r="K25" s="326">
        <f t="shared" si="3"/>
        <v>0</v>
      </c>
      <c r="L25" s="326">
        <f t="shared" si="4"/>
        <v>1</v>
      </c>
    </row>
    <row r="26" spans="2:12" x14ac:dyDescent="0.2">
      <c r="B26" s="317">
        <f t="shared" si="5"/>
        <v>17</v>
      </c>
      <c r="C26" s="326">
        <v>36</v>
      </c>
      <c r="D26" s="326" t="s">
        <v>79</v>
      </c>
      <c r="E26" s="326" t="s">
        <v>34</v>
      </c>
      <c r="F26" s="326">
        <f t="shared" si="0"/>
        <v>0</v>
      </c>
      <c r="G26" s="326">
        <v>1</v>
      </c>
      <c r="H26" s="326">
        <f t="shared" si="1"/>
        <v>1</v>
      </c>
      <c r="I26" s="326">
        <v>1</v>
      </c>
      <c r="J26" s="326">
        <f t="shared" si="2"/>
        <v>1</v>
      </c>
      <c r="K26" s="326">
        <f t="shared" si="3"/>
        <v>0</v>
      </c>
      <c r="L26" s="326">
        <f t="shared" si="4"/>
        <v>2</v>
      </c>
    </row>
    <row r="27" spans="2:12" x14ac:dyDescent="0.2">
      <c r="B27" s="317">
        <f t="shared" si="5"/>
        <v>18</v>
      </c>
      <c r="C27" s="319">
        <v>38</v>
      </c>
      <c r="D27" s="319" t="s">
        <v>77</v>
      </c>
      <c r="E27" s="319">
        <v>2</v>
      </c>
      <c r="F27" s="319">
        <f t="shared" si="0"/>
        <v>0</v>
      </c>
      <c r="G27" s="319">
        <v>1</v>
      </c>
      <c r="H27" s="319">
        <f t="shared" si="1"/>
        <v>1</v>
      </c>
      <c r="I27" s="319">
        <v>1</v>
      </c>
      <c r="J27" s="319">
        <f t="shared" si="2"/>
        <v>1</v>
      </c>
      <c r="K27" s="319">
        <f t="shared" si="3"/>
        <v>2</v>
      </c>
      <c r="L27" s="319">
        <f t="shared" si="4"/>
        <v>0</v>
      </c>
    </row>
    <row r="28" spans="2:12" x14ac:dyDescent="0.2">
      <c r="B28" s="317">
        <f t="shared" si="5"/>
        <v>19</v>
      </c>
      <c r="C28" s="326">
        <v>41</v>
      </c>
      <c r="D28" s="326" t="s">
        <v>79</v>
      </c>
      <c r="E28" s="326" t="s">
        <v>34</v>
      </c>
      <c r="F28" s="326">
        <f t="shared" si="0"/>
        <v>0</v>
      </c>
      <c r="G28" s="326">
        <v>1</v>
      </c>
      <c r="H28" s="326">
        <f t="shared" si="1"/>
        <v>1</v>
      </c>
      <c r="I28" s="326">
        <v>1</v>
      </c>
      <c r="J28" s="326">
        <f t="shared" si="2"/>
        <v>1</v>
      </c>
      <c r="K28" s="326">
        <f t="shared" si="3"/>
        <v>0</v>
      </c>
      <c r="L28" s="326">
        <f t="shared" si="4"/>
        <v>2</v>
      </c>
    </row>
    <row r="29" spans="2:12" ht="16" thickBot="1" x14ac:dyDescent="0.25">
      <c r="B29" s="317">
        <f t="shared" si="5"/>
        <v>20</v>
      </c>
      <c r="C29" s="323">
        <v>45</v>
      </c>
      <c r="D29" s="323" t="s">
        <v>78</v>
      </c>
      <c r="E29" s="323" t="s">
        <v>34</v>
      </c>
      <c r="F29" s="323">
        <f t="shared" si="0"/>
        <v>0</v>
      </c>
      <c r="G29" s="323">
        <v>2</v>
      </c>
      <c r="H29" s="323">
        <f t="shared" si="1"/>
        <v>0</v>
      </c>
      <c r="I29" s="323" t="s">
        <v>34</v>
      </c>
      <c r="J29" s="323">
        <f t="shared" si="2"/>
        <v>0</v>
      </c>
      <c r="K29" s="322">
        <f t="shared" si="3"/>
        <v>0</v>
      </c>
      <c r="L29" s="322">
        <f t="shared" si="4"/>
        <v>0</v>
      </c>
    </row>
    <row r="30" spans="2:12" ht="16" thickBot="1" x14ac:dyDescent="0.25">
      <c r="B30" s="317">
        <f t="shared" si="5"/>
        <v>21</v>
      </c>
      <c r="C30" s="327">
        <v>48</v>
      </c>
      <c r="D30" s="327" t="s">
        <v>78</v>
      </c>
      <c r="E30" s="327" t="s">
        <v>34</v>
      </c>
      <c r="F30" s="327">
        <f t="shared" si="0"/>
        <v>0</v>
      </c>
      <c r="G30" s="327">
        <v>2</v>
      </c>
      <c r="H30" s="327">
        <f t="shared" si="1"/>
        <v>0</v>
      </c>
      <c r="I30" s="327">
        <v>2</v>
      </c>
      <c r="J30" s="327">
        <f t="shared" si="2"/>
        <v>0</v>
      </c>
      <c r="K30" s="323">
        <f t="shared" si="3"/>
        <v>0</v>
      </c>
      <c r="L30" s="323">
        <f t="shared" si="4"/>
        <v>0</v>
      </c>
    </row>
    <row r="31" spans="2:12" x14ac:dyDescent="0.2">
      <c r="B31" s="317">
        <f t="shared" si="5"/>
        <v>22</v>
      </c>
      <c r="C31" s="328">
        <v>50</v>
      </c>
      <c r="D31" s="328" t="s">
        <v>79</v>
      </c>
      <c r="E31" s="328" t="s">
        <v>34</v>
      </c>
      <c r="F31" s="328">
        <f t="shared" si="0"/>
        <v>0</v>
      </c>
      <c r="G31" s="328">
        <v>1</v>
      </c>
      <c r="H31" s="328">
        <f t="shared" si="1"/>
        <v>1</v>
      </c>
      <c r="I31" s="328">
        <v>2</v>
      </c>
      <c r="J31" s="328">
        <f t="shared" si="2"/>
        <v>0</v>
      </c>
      <c r="K31" s="329">
        <f t="shared" si="3"/>
        <v>0</v>
      </c>
      <c r="L31" s="329">
        <f t="shared" si="4"/>
        <v>1</v>
      </c>
    </row>
    <row r="32" spans="2:12" x14ac:dyDescent="0.2">
      <c r="B32" s="317">
        <f t="shared" si="5"/>
        <v>23</v>
      </c>
      <c r="C32" s="326">
        <v>51</v>
      </c>
      <c r="D32" s="326" t="s">
        <v>79</v>
      </c>
      <c r="E32" s="326" t="s">
        <v>34</v>
      </c>
      <c r="F32" s="326">
        <f t="shared" si="0"/>
        <v>0</v>
      </c>
      <c r="G32" s="326">
        <v>1</v>
      </c>
      <c r="H32" s="326">
        <f t="shared" si="1"/>
        <v>1</v>
      </c>
      <c r="I32" s="326">
        <v>1</v>
      </c>
      <c r="J32" s="326">
        <f t="shared" si="2"/>
        <v>1</v>
      </c>
      <c r="K32" s="326">
        <f t="shared" si="3"/>
        <v>0</v>
      </c>
      <c r="L32" s="326">
        <f t="shared" si="4"/>
        <v>2</v>
      </c>
    </row>
    <row r="33" spans="2:12" x14ac:dyDescent="0.2">
      <c r="B33" s="317">
        <f t="shared" si="5"/>
        <v>24</v>
      </c>
      <c r="C33" s="330">
        <v>52</v>
      </c>
      <c r="D33" s="330" t="s">
        <v>79</v>
      </c>
      <c r="E33" s="330" t="s">
        <v>34</v>
      </c>
      <c r="F33" s="330">
        <f t="shared" si="0"/>
        <v>0</v>
      </c>
      <c r="G33" s="330">
        <v>1</v>
      </c>
      <c r="H33" s="330">
        <f t="shared" si="1"/>
        <v>1</v>
      </c>
      <c r="I33" s="330">
        <v>1</v>
      </c>
      <c r="J33" s="330">
        <f t="shared" si="2"/>
        <v>1</v>
      </c>
      <c r="K33" s="330">
        <f t="shared" si="3"/>
        <v>0</v>
      </c>
      <c r="L33" s="330">
        <f t="shared" si="4"/>
        <v>2</v>
      </c>
    </row>
    <row r="34" spans="2:12" x14ac:dyDescent="0.2">
      <c r="B34" s="317">
        <f t="shared" si="5"/>
        <v>25</v>
      </c>
      <c r="C34" s="330">
        <v>55</v>
      </c>
      <c r="D34" s="330" t="s">
        <v>79</v>
      </c>
      <c r="E34" s="330" t="s">
        <v>34</v>
      </c>
      <c r="F34" s="330">
        <f t="shared" si="0"/>
        <v>0</v>
      </c>
      <c r="G34" s="330">
        <v>1</v>
      </c>
      <c r="H34" s="330">
        <f t="shared" si="1"/>
        <v>1</v>
      </c>
      <c r="I34" s="330">
        <v>2</v>
      </c>
      <c r="J34" s="330">
        <f t="shared" si="2"/>
        <v>0</v>
      </c>
      <c r="K34" s="330">
        <f t="shared" si="3"/>
        <v>0</v>
      </c>
      <c r="L34" s="330">
        <f t="shared" si="4"/>
        <v>1</v>
      </c>
    </row>
    <row r="35" spans="2:12" x14ac:dyDescent="0.2">
      <c r="B35" s="317">
        <f t="shared" si="5"/>
        <v>26</v>
      </c>
      <c r="C35" s="330">
        <v>56</v>
      </c>
      <c r="D35" s="330" t="s">
        <v>79</v>
      </c>
      <c r="E35" s="330" t="s">
        <v>34</v>
      </c>
      <c r="F35" s="330">
        <f t="shared" si="0"/>
        <v>0</v>
      </c>
      <c r="G35" s="330">
        <v>1</v>
      </c>
      <c r="H35" s="330">
        <f t="shared" si="1"/>
        <v>1</v>
      </c>
      <c r="I35" s="330">
        <v>2</v>
      </c>
      <c r="J35" s="330">
        <f t="shared" si="2"/>
        <v>0</v>
      </c>
      <c r="K35" s="330">
        <f t="shared" si="3"/>
        <v>0</v>
      </c>
      <c r="L35" s="330">
        <f t="shared" si="4"/>
        <v>1</v>
      </c>
    </row>
    <row r="36" spans="2:12" x14ac:dyDescent="0.2">
      <c r="B36" s="317">
        <f t="shared" si="5"/>
        <v>27</v>
      </c>
      <c r="C36" s="330">
        <v>58</v>
      </c>
      <c r="D36" s="330" t="s">
        <v>79</v>
      </c>
      <c r="E36" s="330">
        <v>2</v>
      </c>
      <c r="F36" s="330">
        <f t="shared" si="0"/>
        <v>0</v>
      </c>
      <c r="G36" s="330">
        <v>1</v>
      </c>
      <c r="H36" s="330">
        <f t="shared" si="1"/>
        <v>1</v>
      </c>
      <c r="I36" s="330">
        <v>1</v>
      </c>
      <c r="J36" s="330">
        <f t="shared" si="2"/>
        <v>1</v>
      </c>
      <c r="K36" s="330">
        <f t="shared" si="3"/>
        <v>0</v>
      </c>
      <c r="L36" s="330">
        <f t="shared" si="4"/>
        <v>2</v>
      </c>
    </row>
    <row r="37" spans="2:12" x14ac:dyDescent="0.2">
      <c r="B37" s="317">
        <f t="shared" si="5"/>
        <v>28</v>
      </c>
      <c r="C37" s="330">
        <v>59</v>
      </c>
      <c r="D37" s="330" t="s">
        <v>79</v>
      </c>
      <c r="E37" s="330" t="s">
        <v>34</v>
      </c>
      <c r="F37" s="330">
        <f t="shared" si="0"/>
        <v>0</v>
      </c>
      <c r="G37" s="330">
        <v>2</v>
      </c>
      <c r="H37" s="330">
        <f t="shared" si="1"/>
        <v>0</v>
      </c>
      <c r="I37" s="330">
        <v>2</v>
      </c>
      <c r="J37" s="330">
        <f t="shared" si="2"/>
        <v>0</v>
      </c>
      <c r="K37" s="330">
        <f t="shared" si="3"/>
        <v>0</v>
      </c>
      <c r="L37" s="330">
        <f t="shared" si="4"/>
        <v>0</v>
      </c>
    </row>
    <row r="38" spans="2:12" x14ac:dyDescent="0.2">
      <c r="B38" s="317">
        <f t="shared" si="5"/>
        <v>29</v>
      </c>
      <c r="C38" s="321">
        <v>67</v>
      </c>
      <c r="D38" s="321" t="s">
        <v>77</v>
      </c>
      <c r="E38" s="321">
        <v>1</v>
      </c>
      <c r="F38" s="321">
        <f t="shared" si="0"/>
        <v>1</v>
      </c>
      <c r="G38" s="321">
        <v>2</v>
      </c>
      <c r="H38" s="321">
        <f t="shared" si="1"/>
        <v>0</v>
      </c>
      <c r="I38" s="321">
        <v>1</v>
      </c>
      <c r="J38" s="321">
        <f t="shared" si="2"/>
        <v>1</v>
      </c>
      <c r="K38" s="321">
        <f t="shared" si="3"/>
        <v>2</v>
      </c>
      <c r="L38" s="321">
        <f t="shared" si="4"/>
        <v>0</v>
      </c>
    </row>
    <row r="39" spans="2:12" x14ac:dyDescent="0.2">
      <c r="B39" s="317">
        <f t="shared" si="5"/>
        <v>30</v>
      </c>
      <c r="C39" s="326">
        <v>68</v>
      </c>
      <c r="D39" s="326" t="s">
        <v>79</v>
      </c>
      <c r="E39" s="326" t="s">
        <v>34</v>
      </c>
      <c r="F39" s="326">
        <f t="shared" si="0"/>
        <v>0</v>
      </c>
      <c r="G39" s="326">
        <v>1</v>
      </c>
      <c r="H39" s="326">
        <f t="shared" si="1"/>
        <v>1</v>
      </c>
      <c r="I39" s="326">
        <v>1</v>
      </c>
      <c r="J39" s="326">
        <f t="shared" si="2"/>
        <v>1</v>
      </c>
      <c r="K39" s="326">
        <f t="shared" si="3"/>
        <v>0</v>
      </c>
      <c r="L39" s="326">
        <f t="shared" si="4"/>
        <v>2</v>
      </c>
    </row>
    <row r="40" spans="2:12" x14ac:dyDescent="0.2">
      <c r="B40" s="317">
        <f t="shared" si="5"/>
        <v>31</v>
      </c>
      <c r="C40" s="330">
        <v>69</v>
      </c>
      <c r="D40" s="330" t="s">
        <v>79</v>
      </c>
      <c r="E40" s="330" t="s">
        <v>34</v>
      </c>
      <c r="F40" s="330">
        <f t="shared" si="0"/>
        <v>0</v>
      </c>
      <c r="G40" s="330">
        <v>1</v>
      </c>
      <c r="H40" s="330">
        <f t="shared" si="1"/>
        <v>1</v>
      </c>
      <c r="I40" s="330">
        <v>1</v>
      </c>
      <c r="J40" s="330">
        <f t="shared" si="2"/>
        <v>1</v>
      </c>
      <c r="K40" s="330">
        <f t="shared" si="3"/>
        <v>0</v>
      </c>
      <c r="L40" s="330">
        <f t="shared" si="4"/>
        <v>2</v>
      </c>
    </row>
    <row r="41" spans="2:12" x14ac:dyDescent="0.2">
      <c r="B41" s="317">
        <f t="shared" si="5"/>
        <v>32</v>
      </c>
      <c r="C41" s="331">
        <v>70</v>
      </c>
      <c r="D41" s="331" t="s">
        <v>79</v>
      </c>
      <c r="E41" s="331" t="s">
        <v>34</v>
      </c>
      <c r="F41" s="331">
        <f t="shared" si="0"/>
        <v>0</v>
      </c>
      <c r="G41" s="331">
        <v>1</v>
      </c>
      <c r="H41" s="331">
        <f t="shared" si="1"/>
        <v>1</v>
      </c>
      <c r="I41" s="331">
        <v>2</v>
      </c>
      <c r="J41" s="331">
        <f t="shared" si="2"/>
        <v>0</v>
      </c>
      <c r="K41" s="326">
        <f t="shared" si="3"/>
        <v>0</v>
      </c>
      <c r="L41" s="326">
        <f t="shared" si="4"/>
        <v>1</v>
      </c>
    </row>
    <row r="42" spans="2:12" x14ac:dyDescent="0.2">
      <c r="B42" s="317">
        <f t="shared" si="5"/>
        <v>33</v>
      </c>
      <c r="C42" s="332">
        <v>73</v>
      </c>
      <c r="D42" s="332" t="s">
        <v>78</v>
      </c>
      <c r="E42" s="332">
        <v>2</v>
      </c>
      <c r="F42" s="332">
        <f t="shared" si="0"/>
        <v>0</v>
      </c>
      <c r="G42" s="332">
        <v>1</v>
      </c>
      <c r="H42" s="332">
        <f t="shared" si="1"/>
        <v>1</v>
      </c>
      <c r="I42" s="332" t="s">
        <v>34</v>
      </c>
      <c r="J42" s="332">
        <f t="shared" si="2"/>
        <v>0</v>
      </c>
      <c r="K42" s="322">
        <f t="shared" si="3"/>
        <v>0</v>
      </c>
      <c r="L42" s="322">
        <f t="shared" si="4"/>
        <v>1</v>
      </c>
    </row>
    <row r="43" spans="2:12" x14ac:dyDescent="0.2">
      <c r="B43" s="317">
        <f t="shared" si="5"/>
        <v>34</v>
      </c>
      <c r="C43" s="331">
        <v>76</v>
      </c>
      <c r="D43" s="331" t="s">
        <v>79</v>
      </c>
      <c r="E43" s="331" t="s">
        <v>34</v>
      </c>
      <c r="F43" s="331">
        <f t="shared" si="0"/>
        <v>0</v>
      </c>
      <c r="G43" s="331">
        <v>2</v>
      </c>
      <c r="H43" s="331">
        <f t="shared" si="1"/>
        <v>0</v>
      </c>
      <c r="I43" s="331">
        <v>2</v>
      </c>
      <c r="J43" s="331">
        <f t="shared" si="2"/>
        <v>0</v>
      </c>
      <c r="K43" s="330">
        <f t="shared" si="3"/>
        <v>0</v>
      </c>
      <c r="L43" s="330">
        <f t="shared" si="4"/>
        <v>0</v>
      </c>
    </row>
    <row r="44" spans="2:12" x14ac:dyDescent="0.2">
      <c r="B44" s="317">
        <f t="shared" si="5"/>
        <v>35</v>
      </c>
      <c r="C44" s="324">
        <v>80</v>
      </c>
      <c r="D44" s="324" t="s">
        <v>77</v>
      </c>
      <c r="E44" s="324">
        <v>1</v>
      </c>
      <c r="F44" s="324">
        <f t="shared" si="0"/>
        <v>1</v>
      </c>
      <c r="G44" s="324">
        <v>1</v>
      </c>
      <c r="H44" s="324">
        <f t="shared" si="1"/>
        <v>1</v>
      </c>
      <c r="I44" s="324">
        <v>1</v>
      </c>
      <c r="J44" s="324">
        <f t="shared" si="2"/>
        <v>1</v>
      </c>
      <c r="K44" s="319">
        <f t="shared" si="3"/>
        <v>3</v>
      </c>
      <c r="L44" s="319">
        <f t="shared" si="4"/>
        <v>0</v>
      </c>
    </row>
    <row r="45" spans="2:12" x14ac:dyDescent="0.2">
      <c r="B45" s="317">
        <f t="shared" si="5"/>
        <v>36</v>
      </c>
      <c r="C45" s="326">
        <v>82</v>
      </c>
      <c r="D45" s="326" t="s">
        <v>79</v>
      </c>
      <c r="E45" s="326" t="s">
        <v>34</v>
      </c>
      <c r="F45" s="326">
        <f t="shared" si="0"/>
        <v>0</v>
      </c>
      <c r="G45" s="326">
        <v>2</v>
      </c>
      <c r="H45" s="326">
        <f t="shared" si="1"/>
        <v>0</v>
      </c>
      <c r="I45" s="326">
        <v>2</v>
      </c>
      <c r="J45" s="326">
        <f t="shared" si="2"/>
        <v>0</v>
      </c>
      <c r="K45" s="326">
        <f t="shared" si="3"/>
        <v>0</v>
      </c>
      <c r="L45" s="326">
        <f t="shared" si="4"/>
        <v>0</v>
      </c>
    </row>
    <row r="46" spans="2:12" x14ac:dyDescent="0.2">
      <c r="B46" s="317">
        <f t="shared" si="5"/>
        <v>37</v>
      </c>
      <c r="C46" s="326">
        <v>85</v>
      </c>
      <c r="D46" s="326" t="s">
        <v>79</v>
      </c>
      <c r="E46" s="326" t="s">
        <v>34</v>
      </c>
      <c r="F46" s="326">
        <f t="shared" si="0"/>
        <v>0</v>
      </c>
      <c r="G46" s="326">
        <v>1</v>
      </c>
      <c r="H46" s="326">
        <f t="shared" si="1"/>
        <v>1</v>
      </c>
      <c r="I46" s="326">
        <v>2</v>
      </c>
      <c r="J46" s="326">
        <f t="shared" si="2"/>
        <v>0</v>
      </c>
      <c r="K46" s="326">
        <f t="shared" si="3"/>
        <v>0</v>
      </c>
      <c r="L46" s="326">
        <f t="shared" si="4"/>
        <v>1</v>
      </c>
    </row>
    <row r="47" spans="2:12" x14ac:dyDescent="0.2">
      <c r="B47" s="317">
        <f t="shared" si="5"/>
        <v>38</v>
      </c>
      <c r="C47" s="322">
        <v>86</v>
      </c>
      <c r="D47" s="322" t="s">
        <v>78</v>
      </c>
      <c r="E47" s="322" t="s">
        <v>34</v>
      </c>
      <c r="F47" s="322">
        <f t="shared" si="0"/>
        <v>0</v>
      </c>
      <c r="G47" s="322">
        <v>1</v>
      </c>
      <c r="H47" s="322">
        <f t="shared" si="1"/>
        <v>1</v>
      </c>
      <c r="I47" s="322">
        <v>1</v>
      </c>
      <c r="J47" s="322">
        <f t="shared" si="2"/>
        <v>1</v>
      </c>
      <c r="K47" s="322">
        <f t="shared" si="3"/>
        <v>0</v>
      </c>
      <c r="L47" s="322">
        <f t="shared" si="4"/>
        <v>2</v>
      </c>
    </row>
    <row r="48" spans="2:12" x14ac:dyDescent="0.2">
      <c r="B48" s="317">
        <f t="shared" si="5"/>
        <v>39</v>
      </c>
      <c r="C48" s="322">
        <v>89</v>
      </c>
      <c r="D48" s="322" t="s">
        <v>78</v>
      </c>
      <c r="E48" s="322" t="s">
        <v>34</v>
      </c>
      <c r="F48" s="322">
        <f t="shared" si="0"/>
        <v>0</v>
      </c>
      <c r="G48" s="322">
        <v>1</v>
      </c>
      <c r="H48" s="322">
        <f t="shared" si="1"/>
        <v>1</v>
      </c>
      <c r="I48" s="322">
        <v>2</v>
      </c>
      <c r="J48" s="322">
        <f t="shared" si="2"/>
        <v>0</v>
      </c>
      <c r="K48" s="322">
        <f t="shared" si="3"/>
        <v>0</v>
      </c>
      <c r="L48" s="322">
        <f t="shared" si="4"/>
        <v>1</v>
      </c>
    </row>
    <row r="49" spans="2:12" x14ac:dyDescent="0.2">
      <c r="B49" s="317">
        <f t="shared" si="5"/>
        <v>40</v>
      </c>
      <c r="C49" s="330">
        <v>112</v>
      </c>
      <c r="D49" s="330" t="s">
        <v>79</v>
      </c>
      <c r="E49" s="330" t="s">
        <v>34</v>
      </c>
      <c r="F49" s="330">
        <f t="shared" si="0"/>
        <v>0</v>
      </c>
      <c r="G49" s="330">
        <v>2</v>
      </c>
      <c r="H49" s="330">
        <f t="shared" si="1"/>
        <v>0</v>
      </c>
      <c r="I49" s="330">
        <v>1</v>
      </c>
      <c r="J49" s="330">
        <f t="shared" si="2"/>
        <v>1</v>
      </c>
      <c r="K49" s="330">
        <f t="shared" si="3"/>
        <v>0</v>
      </c>
      <c r="L49" s="330">
        <f t="shared" si="4"/>
        <v>1</v>
      </c>
    </row>
    <row r="50" spans="2:12" x14ac:dyDescent="0.2">
      <c r="B50" s="317">
        <f t="shared" si="5"/>
        <v>41</v>
      </c>
      <c r="C50" s="322">
        <v>117</v>
      </c>
      <c r="D50" s="322" t="s">
        <v>78</v>
      </c>
      <c r="E50" s="322" t="s">
        <v>34</v>
      </c>
      <c r="F50" s="322">
        <f t="shared" si="0"/>
        <v>0</v>
      </c>
      <c r="G50" s="322">
        <v>1</v>
      </c>
      <c r="H50" s="322">
        <f t="shared" si="1"/>
        <v>1</v>
      </c>
      <c r="I50" s="322">
        <v>1</v>
      </c>
      <c r="J50" s="322">
        <f t="shared" si="2"/>
        <v>1</v>
      </c>
      <c r="K50" s="322">
        <f t="shared" si="3"/>
        <v>0</v>
      </c>
      <c r="L50" s="322">
        <f t="shared" si="4"/>
        <v>2</v>
      </c>
    </row>
    <row r="51" spans="2:12" x14ac:dyDescent="0.2">
      <c r="B51" s="317">
        <f t="shared" si="5"/>
        <v>42</v>
      </c>
      <c r="C51" s="330">
        <v>118</v>
      </c>
      <c r="D51" s="330" t="s">
        <v>79</v>
      </c>
      <c r="E51" s="330" t="s">
        <v>34</v>
      </c>
      <c r="F51" s="330">
        <f t="shared" si="0"/>
        <v>0</v>
      </c>
      <c r="G51" s="330">
        <v>2</v>
      </c>
      <c r="H51" s="330">
        <f t="shared" si="1"/>
        <v>0</v>
      </c>
      <c r="I51" s="330" t="s">
        <v>34</v>
      </c>
      <c r="J51" s="330">
        <f t="shared" si="2"/>
        <v>0</v>
      </c>
      <c r="K51" s="330">
        <f t="shared" si="3"/>
        <v>0</v>
      </c>
      <c r="L51" s="330">
        <f t="shared" si="4"/>
        <v>0</v>
      </c>
    </row>
    <row r="52" spans="2:12" ht="16" thickBot="1" x14ac:dyDescent="0.25">
      <c r="B52" s="317">
        <f t="shared" si="5"/>
        <v>43</v>
      </c>
      <c r="C52" s="333">
        <v>120</v>
      </c>
      <c r="D52" s="333" t="s">
        <v>79</v>
      </c>
      <c r="E52" s="333" t="s">
        <v>34</v>
      </c>
      <c r="F52" s="333">
        <f t="shared" si="0"/>
        <v>0</v>
      </c>
      <c r="G52" s="333">
        <v>2</v>
      </c>
      <c r="H52" s="333">
        <f t="shared" si="1"/>
        <v>0</v>
      </c>
      <c r="I52" s="333">
        <v>2</v>
      </c>
      <c r="J52" s="333">
        <f t="shared" si="2"/>
        <v>0</v>
      </c>
      <c r="K52" s="333">
        <f t="shared" si="3"/>
        <v>0</v>
      </c>
      <c r="L52" s="333">
        <f t="shared" si="4"/>
        <v>0</v>
      </c>
    </row>
    <row r="53" spans="2:12" ht="16" thickBot="1" x14ac:dyDescent="0.25">
      <c r="B53" s="317">
        <f t="shared" si="5"/>
        <v>44</v>
      </c>
      <c r="C53" s="327">
        <v>121</v>
      </c>
      <c r="D53" s="327" t="s">
        <v>78</v>
      </c>
      <c r="E53" s="327">
        <v>99</v>
      </c>
      <c r="F53" s="327">
        <f t="shared" si="0"/>
        <v>0</v>
      </c>
      <c r="G53" s="327">
        <v>2</v>
      </c>
      <c r="H53" s="327">
        <f t="shared" si="1"/>
        <v>0</v>
      </c>
      <c r="I53" s="327">
        <v>1</v>
      </c>
      <c r="J53" s="327">
        <f t="shared" si="2"/>
        <v>1</v>
      </c>
      <c r="K53" s="322">
        <f t="shared" si="3"/>
        <v>0</v>
      </c>
      <c r="L53" s="322">
        <f t="shared" si="4"/>
        <v>1</v>
      </c>
    </row>
    <row r="54" spans="2:12" x14ac:dyDescent="0.2">
      <c r="B54" s="317">
        <f t="shared" si="5"/>
        <v>45</v>
      </c>
      <c r="C54" s="326">
        <v>123</v>
      </c>
      <c r="D54" s="326" t="s">
        <v>79</v>
      </c>
      <c r="E54" s="326" t="s">
        <v>34</v>
      </c>
      <c r="F54" s="326">
        <f t="shared" si="0"/>
        <v>0</v>
      </c>
      <c r="G54" s="326">
        <v>2</v>
      </c>
      <c r="H54" s="326">
        <f t="shared" si="1"/>
        <v>0</v>
      </c>
      <c r="I54" s="326">
        <v>2</v>
      </c>
      <c r="J54" s="326">
        <f t="shared" si="2"/>
        <v>0</v>
      </c>
      <c r="K54" s="326">
        <f t="shared" si="3"/>
        <v>0</v>
      </c>
      <c r="L54" s="326">
        <f t="shared" si="4"/>
        <v>0</v>
      </c>
    </row>
    <row r="55" spans="2:12" ht="16" thickBot="1" x14ac:dyDescent="0.25">
      <c r="B55" s="317">
        <f t="shared" si="5"/>
        <v>46</v>
      </c>
      <c r="C55" s="323">
        <v>130</v>
      </c>
      <c r="D55" s="323" t="s">
        <v>78</v>
      </c>
      <c r="E55" s="323" t="s">
        <v>34</v>
      </c>
      <c r="F55" s="323">
        <f t="shared" si="0"/>
        <v>0</v>
      </c>
      <c r="G55" s="323">
        <v>1</v>
      </c>
      <c r="H55" s="323">
        <f t="shared" si="1"/>
        <v>1</v>
      </c>
      <c r="I55" s="323" t="s">
        <v>34</v>
      </c>
      <c r="J55" s="323">
        <f t="shared" si="2"/>
        <v>0</v>
      </c>
      <c r="K55" s="322">
        <f t="shared" si="3"/>
        <v>0</v>
      </c>
      <c r="L55" s="322">
        <f t="shared" si="4"/>
        <v>1</v>
      </c>
    </row>
    <row r="56" spans="2:12" ht="16" thickBot="1" x14ac:dyDescent="0.25">
      <c r="B56" s="317">
        <f t="shared" si="5"/>
        <v>47</v>
      </c>
      <c r="C56" s="334">
        <v>132</v>
      </c>
      <c r="D56" s="334" t="s">
        <v>77</v>
      </c>
      <c r="E56" s="334" t="s">
        <v>34</v>
      </c>
      <c r="F56" s="334">
        <f t="shared" si="0"/>
        <v>0</v>
      </c>
      <c r="G56" s="334">
        <v>2</v>
      </c>
      <c r="H56" s="334">
        <f t="shared" si="1"/>
        <v>0</v>
      </c>
      <c r="I56" s="334">
        <v>1</v>
      </c>
      <c r="J56" s="334">
        <f t="shared" si="2"/>
        <v>1</v>
      </c>
      <c r="K56" s="319">
        <f t="shared" si="3"/>
        <v>1</v>
      </c>
      <c r="L56" s="320">
        <f t="shared" si="4"/>
        <v>0</v>
      </c>
    </row>
    <row r="57" spans="2:12" x14ac:dyDescent="0.2">
      <c r="B57" s="317">
        <f t="shared" si="5"/>
        <v>48</v>
      </c>
      <c r="C57" s="325">
        <v>136</v>
      </c>
      <c r="D57" s="325" t="s">
        <v>78</v>
      </c>
      <c r="E57" s="325" t="s">
        <v>34</v>
      </c>
      <c r="F57" s="325">
        <f t="shared" si="0"/>
        <v>0</v>
      </c>
      <c r="G57" s="325">
        <v>1</v>
      </c>
      <c r="H57" s="325">
        <f t="shared" si="1"/>
        <v>1</v>
      </c>
      <c r="I57" s="325">
        <v>1</v>
      </c>
      <c r="J57" s="325">
        <f t="shared" si="2"/>
        <v>1</v>
      </c>
      <c r="K57" s="322">
        <f t="shared" si="3"/>
        <v>0</v>
      </c>
      <c r="L57" s="322">
        <f t="shared" si="4"/>
        <v>2</v>
      </c>
    </row>
    <row r="58" spans="2:12" x14ac:dyDescent="0.2">
      <c r="B58" s="317">
        <f t="shared" si="5"/>
        <v>49</v>
      </c>
      <c r="C58" s="322">
        <v>138</v>
      </c>
      <c r="D58" s="322" t="s">
        <v>78</v>
      </c>
      <c r="E58" s="322" t="s">
        <v>34</v>
      </c>
      <c r="F58" s="322">
        <f t="shared" si="0"/>
        <v>0</v>
      </c>
      <c r="G58" s="322">
        <v>1</v>
      </c>
      <c r="H58" s="322">
        <f t="shared" si="1"/>
        <v>1</v>
      </c>
      <c r="I58" s="322">
        <v>2</v>
      </c>
      <c r="J58" s="322">
        <f t="shared" si="2"/>
        <v>0</v>
      </c>
      <c r="K58" s="322">
        <f t="shared" si="3"/>
        <v>0</v>
      </c>
      <c r="L58" s="322">
        <f t="shared" si="4"/>
        <v>1</v>
      </c>
    </row>
    <row r="59" spans="2:12" x14ac:dyDescent="0.2">
      <c r="B59" s="317">
        <f t="shared" si="5"/>
        <v>50</v>
      </c>
      <c r="C59" s="322">
        <v>142</v>
      </c>
      <c r="D59" s="322" t="s">
        <v>78</v>
      </c>
      <c r="E59" s="322" t="s">
        <v>34</v>
      </c>
      <c r="F59" s="322">
        <f t="shared" si="0"/>
        <v>0</v>
      </c>
      <c r="G59" s="322">
        <v>1</v>
      </c>
      <c r="H59" s="322">
        <f t="shared" si="1"/>
        <v>1</v>
      </c>
      <c r="I59" s="322" t="s">
        <v>34</v>
      </c>
      <c r="J59" s="322">
        <f t="shared" si="2"/>
        <v>0</v>
      </c>
      <c r="K59" s="322">
        <f t="shared" si="3"/>
        <v>0</v>
      </c>
      <c r="L59" s="322">
        <f t="shared" si="4"/>
        <v>1</v>
      </c>
    </row>
    <row r="60" spans="2:12" x14ac:dyDescent="0.2">
      <c r="B60" s="317">
        <f t="shared" si="5"/>
        <v>51</v>
      </c>
      <c r="C60" s="322">
        <v>148</v>
      </c>
      <c r="D60" s="322" t="s">
        <v>78</v>
      </c>
      <c r="E60" s="322" t="s">
        <v>34</v>
      </c>
      <c r="F60" s="322">
        <f t="shared" si="0"/>
        <v>0</v>
      </c>
      <c r="G60" s="322">
        <v>1</v>
      </c>
      <c r="H60" s="322">
        <f t="shared" si="1"/>
        <v>1</v>
      </c>
      <c r="I60" s="322">
        <v>1</v>
      </c>
      <c r="J60" s="322">
        <f t="shared" si="2"/>
        <v>1</v>
      </c>
      <c r="K60" s="322">
        <f t="shared" si="3"/>
        <v>0</v>
      </c>
      <c r="L60" s="322">
        <f t="shared" si="4"/>
        <v>2</v>
      </c>
    </row>
    <row r="61" spans="2:12" x14ac:dyDescent="0.2">
      <c r="B61" s="317">
        <f t="shared" si="5"/>
        <v>52</v>
      </c>
      <c r="C61" s="322">
        <v>149</v>
      </c>
      <c r="D61" s="322" t="s">
        <v>78</v>
      </c>
      <c r="E61" s="322" t="s">
        <v>34</v>
      </c>
      <c r="F61" s="322">
        <f t="shared" si="0"/>
        <v>0</v>
      </c>
      <c r="G61" s="322">
        <v>2</v>
      </c>
      <c r="H61" s="322">
        <f t="shared" si="1"/>
        <v>0</v>
      </c>
      <c r="I61" s="322">
        <v>1</v>
      </c>
      <c r="J61" s="322">
        <f t="shared" si="2"/>
        <v>1</v>
      </c>
      <c r="K61" s="322">
        <f t="shared" si="3"/>
        <v>0</v>
      </c>
      <c r="L61" s="322">
        <f t="shared" si="4"/>
        <v>1</v>
      </c>
    </row>
    <row r="62" spans="2:12" x14ac:dyDescent="0.2">
      <c r="B62" s="317">
        <f t="shared" si="5"/>
        <v>53</v>
      </c>
      <c r="C62" s="322">
        <v>154</v>
      </c>
      <c r="D62" s="322" t="s">
        <v>78</v>
      </c>
      <c r="E62" s="322" t="s">
        <v>34</v>
      </c>
      <c r="F62" s="322">
        <f t="shared" si="0"/>
        <v>0</v>
      </c>
      <c r="G62" s="322">
        <v>1</v>
      </c>
      <c r="H62" s="322">
        <f t="shared" si="1"/>
        <v>1</v>
      </c>
      <c r="I62" s="322">
        <v>2</v>
      </c>
      <c r="J62" s="322">
        <f t="shared" si="2"/>
        <v>0</v>
      </c>
      <c r="K62" s="322">
        <f t="shared" si="3"/>
        <v>0</v>
      </c>
      <c r="L62" s="322">
        <f t="shared" si="4"/>
        <v>1</v>
      </c>
    </row>
    <row r="63" spans="2:12" x14ac:dyDescent="0.2">
      <c r="B63" s="317">
        <f t="shared" si="5"/>
        <v>54</v>
      </c>
      <c r="C63" s="322">
        <v>155</v>
      </c>
      <c r="D63" s="322" t="s">
        <v>78</v>
      </c>
      <c r="E63" s="322">
        <v>99</v>
      </c>
      <c r="F63" s="322">
        <f t="shared" si="0"/>
        <v>0</v>
      </c>
      <c r="G63" s="322">
        <v>1</v>
      </c>
      <c r="H63" s="322">
        <f t="shared" si="1"/>
        <v>1</v>
      </c>
      <c r="I63" s="322">
        <v>1</v>
      </c>
      <c r="J63" s="322">
        <f t="shared" si="2"/>
        <v>1</v>
      </c>
      <c r="K63" s="322">
        <f t="shared" si="3"/>
        <v>0</v>
      </c>
      <c r="L63" s="322">
        <f t="shared" si="4"/>
        <v>2</v>
      </c>
    </row>
    <row r="64" spans="2:12" x14ac:dyDescent="0.2">
      <c r="B64" s="317">
        <f t="shared" si="5"/>
        <v>55</v>
      </c>
      <c r="C64" s="319">
        <v>160</v>
      </c>
      <c r="D64" s="319" t="s">
        <v>77</v>
      </c>
      <c r="E64" s="319">
        <v>2</v>
      </c>
      <c r="F64" s="319">
        <f t="shared" si="0"/>
        <v>0</v>
      </c>
      <c r="G64" s="319">
        <v>1</v>
      </c>
      <c r="H64" s="319">
        <f t="shared" si="1"/>
        <v>1</v>
      </c>
      <c r="I64" s="319">
        <v>2</v>
      </c>
      <c r="J64" s="319">
        <f t="shared" si="2"/>
        <v>0</v>
      </c>
      <c r="K64" s="319">
        <f t="shared" si="3"/>
        <v>1</v>
      </c>
      <c r="L64" s="319">
        <f t="shared" si="4"/>
        <v>0</v>
      </c>
    </row>
    <row r="65" spans="2:12" x14ac:dyDescent="0.2">
      <c r="B65" s="317">
        <f t="shared" si="5"/>
        <v>56</v>
      </c>
      <c r="C65" s="322">
        <v>166</v>
      </c>
      <c r="D65" s="322" t="s">
        <v>78</v>
      </c>
      <c r="E65" s="322" t="s">
        <v>34</v>
      </c>
      <c r="F65" s="322">
        <f t="shared" si="0"/>
        <v>0</v>
      </c>
      <c r="G65" s="322">
        <v>1</v>
      </c>
      <c r="H65" s="322">
        <f t="shared" si="1"/>
        <v>1</v>
      </c>
      <c r="I65" s="322">
        <v>1</v>
      </c>
      <c r="J65" s="322">
        <f t="shared" si="2"/>
        <v>1</v>
      </c>
      <c r="K65" s="322">
        <f t="shared" si="3"/>
        <v>0</v>
      </c>
      <c r="L65" s="322">
        <f t="shared" si="4"/>
        <v>2</v>
      </c>
    </row>
    <row r="66" spans="2:12" x14ac:dyDescent="0.2">
      <c r="B66" s="317">
        <f t="shared" si="5"/>
        <v>57</v>
      </c>
      <c r="C66" s="319">
        <v>167</v>
      </c>
      <c r="D66" s="319" t="s">
        <v>77</v>
      </c>
      <c r="E66" s="319">
        <v>2</v>
      </c>
      <c r="F66" s="319">
        <f t="shared" si="0"/>
        <v>0</v>
      </c>
      <c r="G66" s="319">
        <v>2</v>
      </c>
      <c r="H66" s="319">
        <f t="shared" si="1"/>
        <v>0</v>
      </c>
      <c r="I66" s="319">
        <v>2</v>
      </c>
      <c r="J66" s="319">
        <f t="shared" si="2"/>
        <v>0</v>
      </c>
      <c r="K66" s="319">
        <f t="shared" si="3"/>
        <v>0</v>
      </c>
      <c r="L66" s="319">
        <f t="shared" si="4"/>
        <v>0</v>
      </c>
    </row>
    <row r="67" spans="2:12" x14ac:dyDescent="0.2">
      <c r="B67" s="317">
        <f t="shared" si="5"/>
        <v>58</v>
      </c>
      <c r="C67" s="319">
        <v>170</v>
      </c>
      <c r="D67" s="319" t="s">
        <v>77</v>
      </c>
      <c r="E67" s="319">
        <v>2</v>
      </c>
      <c r="F67" s="319">
        <f t="shared" si="0"/>
        <v>0</v>
      </c>
      <c r="G67" s="319">
        <v>2</v>
      </c>
      <c r="H67" s="319">
        <f t="shared" si="1"/>
        <v>0</v>
      </c>
      <c r="I67" s="319" t="s">
        <v>34</v>
      </c>
      <c r="J67" s="319">
        <f t="shared" si="2"/>
        <v>0</v>
      </c>
      <c r="K67" s="319">
        <f t="shared" si="3"/>
        <v>0</v>
      </c>
      <c r="L67" s="319">
        <f t="shared" si="4"/>
        <v>0</v>
      </c>
    </row>
    <row r="68" spans="2:12" x14ac:dyDescent="0.2">
      <c r="B68" s="317">
        <f t="shared" si="5"/>
        <v>59</v>
      </c>
      <c r="C68" s="325">
        <v>203</v>
      </c>
      <c r="D68" s="325" t="s">
        <v>78</v>
      </c>
      <c r="E68" s="325">
        <v>2</v>
      </c>
      <c r="F68" s="325">
        <f t="shared" si="0"/>
        <v>0</v>
      </c>
      <c r="G68" s="325">
        <v>1</v>
      </c>
      <c r="H68" s="325">
        <f t="shared" si="1"/>
        <v>1</v>
      </c>
      <c r="I68" s="325">
        <v>2</v>
      </c>
      <c r="J68" s="325">
        <f t="shared" si="2"/>
        <v>0</v>
      </c>
      <c r="K68" s="322">
        <f t="shared" si="3"/>
        <v>0</v>
      </c>
      <c r="L68" s="322">
        <f t="shared" si="4"/>
        <v>1</v>
      </c>
    </row>
    <row r="69" spans="2:12" x14ac:dyDescent="0.2">
      <c r="B69" s="317">
        <f t="shared" si="5"/>
        <v>60</v>
      </c>
      <c r="C69" s="325">
        <v>204</v>
      </c>
      <c r="D69" s="325" t="s">
        <v>78</v>
      </c>
      <c r="E69" s="325" t="s">
        <v>34</v>
      </c>
      <c r="F69" s="325">
        <f t="shared" si="0"/>
        <v>0</v>
      </c>
      <c r="G69" s="325">
        <v>1</v>
      </c>
      <c r="H69" s="325">
        <f t="shared" si="1"/>
        <v>1</v>
      </c>
      <c r="I69" s="325">
        <v>2</v>
      </c>
      <c r="J69" s="325">
        <f t="shared" si="2"/>
        <v>0</v>
      </c>
      <c r="K69" s="325">
        <f t="shared" si="3"/>
        <v>0</v>
      </c>
      <c r="L69" s="325">
        <f t="shared" si="4"/>
        <v>1</v>
      </c>
    </row>
    <row r="70" spans="2:12" ht="16" thickBot="1" x14ac:dyDescent="0.25">
      <c r="B70" s="317">
        <f t="shared" si="5"/>
        <v>61</v>
      </c>
      <c r="C70" s="335">
        <v>205</v>
      </c>
      <c r="D70" s="335" t="s">
        <v>78</v>
      </c>
      <c r="E70" s="335" t="s">
        <v>34</v>
      </c>
      <c r="F70" s="335">
        <f t="shared" si="0"/>
        <v>0</v>
      </c>
      <c r="G70" s="335">
        <v>1</v>
      </c>
      <c r="H70" s="335">
        <f t="shared" si="1"/>
        <v>1</v>
      </c>
      <c r="I70" s="335">
        <v>2</v>
      </c>
      <c r="J70" s="335">
        <f t="shared" si="2"/>
        <v>0</v>
      </c>
      <c r="K70" s="325">
        <f t="shared" si="3"/>
        <v>0</v>
      </c>
      <c r="L70" s="325">
        <f t="shared" si="4"/>
        <v>1</v>
      </c>
    </row>
    <row r="71" spans="2:12" ht="16" thickBot="1" x14ac:dyDescent="0.25">
      <c r="B71" s="317">
        <f t="shared" si="5"/>
        <v>62</v>
      </c>
      <c r="C71" s="327">
        <v>208</v>
      </c>
      <c r="D71" s="327" t="s">
        <v>78</v>
      </c>
      <c r="E71" s="327">
        <v>2</v>
      </c>
      <c r="F71" s="327">
        <f t="shared" si="0"/>
        <v>0</v>
      </c>
      <c r="G71" s="327">
        <v>2</v>
      </c>
      <c r="H71" s="327">
        <f t="shared" si="1"/>
        <v>0</v>
      </c>
      <c r="I71" s="327" t="s">
        <v>34</v>
      </c>
      <c r="J71" s="327">
        <f t="shared" si="2"/>
        <v>0</v>
      </c>
      <c r="K71" s="325">
        <f t="shared" si="3"/>
        <v>0</v>
      </c>
      <c r="L71" s="325">
        <f t="shared" si="4"/>
        <v>0</v>
      </c>
    </row>
    <row r="72" spans="2:12" x14ac:dyDescent="0.2">
      <c r="B72" s="317">
        <f t="shared" si="5"/>
        <v>63</v>
      </c>
      <c r="C72" s="326">
        <v>210</v>
      </c>
      <c r="D72" s="326" t="s">
        <v>79</v>
      </c>
      <c r="E72" s="326" t="s">
        <v>34</v>
      </c>
      <c r="F72" s="326">
        <f t="shared" si="0"/>
        <v>0</v>
      </c>
      <c r="G72" s="326">
        <v>2</v>
      </c>
      <c r="H72" s="326">
        <f t="shared" si="1"/>
        <v>0</v>
      </c>
      <c r="I72" s="326">
        <v>1</v>
      </c>
      <c r="J72" s="326">
        <f t="shared" si="2"/>
        <v>1</v>
      </c>
      <c r="K72" s="326">
        <f t="shared" si="3"/>
        <v>0</v>
      </c>
      <c r="L72" s="326">
        <f t="shared" si="4"/>
        <v>1</v>
      </c>
    </row>
    <row r="73" spans="2:12" x14ac:dyDescent="0.2">
      <c r="B73" s="317">
        <f t="shared" si="5"/>
        <v>64</v>
      </c>
      <c r="C73" s="326">
        <v>211</v>
      </c>
      <c r="D73" s="326" t="s">
        <v>79</v>
      </c>
      <c r="E73" s="326" t="s">
        <v>34</v>
      </c>
      <c r="F73" s="326">
        <f t="shared" si="0"/>
        <v>0</v>
      </c>
      <c r="G73" s="326">
        <v>1</v>
      </c>
      <c r="H73" s="326">
        <f t="shared" si="1"/>
        <v>1</v>
      </c>
      <c r="I73" s="326">
        <v>1</v>
      </c>
      <c r="J73" s="326">
        <f t="shared" si="2"/>
        <v>1</v>
      </c>
      <c r="K73" s="326">
        <f t="shared" si="3"/>
        <v>0</v>
      </c>
      <c r="L73" s="326">
        <f t="shared" si="4"/>
        <v>2</v>
      </c>
    </row>
    <row r="74" spans="2:12" x14ac:dyDescent="0.2">
      <c r="B74" s="317">
        <f t="shared" si="5"/>
        <v>65</v>
      </c>
      <c r="C74" s="326">
        <v>214</v>
      </c>
      <c r="D74" s="326" t="s">
        <v>79</v>
      </c>
      <c r="E74" s="326" t="s">
        <v>34</v>
      </c>
      <c r="F74" s="326">
        <f t="shared" si="0"/>
        <v>0</v>
      </c>
      <c r="G74" s="326">
        <v>2</v>
      </c>
      <c r="H74" s="326">
        <f t="shared" si="1"/>
        <v>0</v>
      </c>
      <c r="I74" s="326">
        <v>1</v>
      </c>
      <c r="J74" s="326">
        <f t="shared" si="2"/>
        <v>1</v>
      </c>
      <c r="K74" s="326">
        <f t="shared" ref="K74:K93" si="6">COUNTIFS($F74,"1",$D74,"CF")+COUNTIFS($H74,"1",$D74,"CF")+COUNTIFS($J74,"1",$D74,"CF")</f>
        <v>0</v>
      </c>
      <c r="L74" s="326">
        <f t="shared" ref="L74:L93" si="7">COUNTIFS($F74,"1",$D74,"CFNR")+COUNTIFS($H74,"1",$D74,"CFNR")+COUNTIFS($J74,"1",$D74,"CFNR")+COUNTIFS($F74,"1",$D74,"CONT")+COUNTIFS($H74,"1",$D74,"CONT")+COUNTIFS($J74,"1",$D74,"CONT")</f>
        <v>1</v>
      </c>
    </row>
    <row r="75" spans="2:12" x14ac:dyDescent="0.2">
      <c r="B75" s="317">
        <f t="shared" si="5"/>
        <v>66</v>
      </c>
      <c r="C75" s="325">
        <v>215</v>
      </c>
      <c r="D75" s="325" t="s">
        <v>78</v>
      </c>
      <c r="E75" s="325" t="s">
        <v>34</v>
      </c>
      <c r="F75" s="325">
        <f t="shared" ref="F75:F93" si="8">IF(E75=1,1,0)</f>
        <v>0</v>
      </c>
      <c r="G75" s="325">
        <v>1</v>
      </c>
      <c r="H75" s="325">
        <f t="shared" ref="H75:H93" si="9">IF(G75=1,1,0)</f>
        <v>1</v>
      </c>
      <c r="I75" s="325">
        <v>1</v>
      </c>
      <c r="J75" s="325">
        <f t="shared" ref="J75:J93" si="10">IF(I75=1,1,0)</f>
        <v>1</v>
      </c>
      <c r="K75" s="322">
        <f t="shared" si="6"/>
        <v>0</v>
      </c>
      <c r="L75" s="322">
        <f t="shared" si="7"/>
        <v>2</v>
      </c>
    </row>
    <row r="76" spans="2:12" x14ac:dyDescent="0.2">
      <c r="B76" s="317">
        <f t="shared" ref="B76:B139" si="11">B75+1</f>
        <v>67</v>
      </c>
      <c r="C76" s="325">
        <v>218</v>
      </c>
      <c r="D76" s="325" t="s">
        <v>78</v>
      </c>
      <c r="E76" s="325" t="s">
        <v>34</v>
      </c>
      <c r="F76" s="325">
        <f t="shared" si="8"/>
        <v>0</v>
      </c>
      <c r="G76" s="325">
        <v>1</v>
      </c>
      <c r="H76" s="325">
        <f t="shared" si="9"/>
        <v>1</v>
      </c>
      <c r="I76" s="325">
        <v>1</v>
      </c>
      <c r="J76" s="325">
        <f t="shared" si="10"/>
        <v>1</v>
      </c>
      <c r="K76" s="325">
        <f t="shared" si="6"/>
        <v>0</v>
      </c>
      <c r="L76" s="325">
        <f t="shared" si="7"/>
        <v>2</v>
      </c>
    </row>
    <row r="77" spans="2:12" x14ac:dyDescent="0.2">
      <c r="B77" s="317">
        <f t="shared" si="11"/>
        <v>68</v>
      </c>
      <c r="C77" s="326">
        <v>219</v>
      </c>
      <c r="D77" s="326" t="s">
        <v>79</v>
      </c>
      <c r="E77" s="326" t="s">
        <v>34</v>
      </c>
      <c r="F77" s="326">
        <f t="shared" si="8"/>
        <v>0</v>
      </c>
      <c r="G77" s="326">
        <v>2</v>
      </c>
      <c r="H77" s="326">
        <f t="shared" si="9"/>
        <v>0</v>
      </c>
      <c r="I77" s="326">
        <v>2</v>
      </c>
      <c r="J77" s="326">
        <f t="shared" si="10"/>
        <v>0</v>
      </c>
      <c r="K77" s="326">
        <f t="shared" si="6"/>
        <v>0</v>
      </c>
      <c r="L77" s="326">
        <f t="shared" si="7"/>
        <v>0</v>
      </c>
    </row>
    <row r="78" spans="2:12" x14ac:dyDescent="0.2">
      <c r="B78" s="317">
        <f t="shared" si="11"/>
        <v>69</v>
      </c>
      <c r="C78" s="326">
        <v>221</v>
      </c>
      <c r="D78" s="326" t="s">
        <v>79</v>
      </c>
      <c r="E78" s="326">
        <v>2</v>
      </c>
      <c r="F78" s="326">
        <f t="shared" si="8"/>
        <v>0</v>
      </c>
      <c r="G78" s="326">
        <v>1</v>
      </c>
      <c r="H78" s="326">
        <f t="shared" si="9"/>
        <v>1</v>
      </c>
      <c r="I78" s="326">
        <v>1</v>
      </c>
      <c r="J78" s="326">
        <f t="shared" si="10"/>
        <v>1</v>
      </c>
      <c r="K78" s="326">
        <f t="shared" si="6"/>
        <v>0</v>
      </c>
      <c r="L78" s="326">
        <f t="shared" si="7"/>
        <v>2</v>
      </c>
    </row>
    <row r="79" spans="2:12" x14ac:dyDescent="0.2">
      <c r="B79" s="317">
        <f t="shared" si="11"/>
        <v>70</v>
      </c>
      <c r="C79" s="326">
        <v>222</v>
      </c>
      <c r="D79" s="326" t="s">
        <v>79</v>
      </c>
      <c r="E79" s="326" t="s">
        <v>34</v>
      </c>
      <c r="F79" s="326">
        <f t="shared" si="8"/>
        <v>0</v>
      </c>
      <c r="G79" s="326">
        <v>1</v>
      </c>
      <c r="H79" s="326">
        <f t="shared" si="9"/>
        <v>1</v>
      </c>
      <c r="I79" s="326">
        <v>1</v>
      </c>
      <c r="J79" s="326">
        <f t="shared" si="10"/>
        <v>1</v>
      </c>
      <c r="K79" s="326">
        <f t="shared" si="6"/>
        <v>0</v>
      </c>
      <c r="L79" s="326">
        <f t="shared" si="7"/>
        <v>2</v>
      </c>
    </row>
    <row r="80" spans="2:12" x14ac:dyDescent="0.2">
      <c r="B80" s="317">
        <f t="shared" si="11"/>
        <v>71</v>
      </c>
      <c r="C80" s="325">
        <v>223</v>
      </c>
      <c r="D80" s="325" t="s">
        <v>78</v>
      </c>
      <c r="E80" s="325" t="s">
        <v>34</v>
      </c>
      <c r="F80" s="325">
        <f t="shared" si="8"/>
        <v>0</v>
      </c>
      <c r="G80" s="325">
        <v>2</v>
      </c>
      <c r="H80" s="325">
        <f t="shared" si="9"/>
        <v>0</v>
      </c>
      <c r="I80" s="325" t="s">
        <v>34</v>
      </c>
      <c r="J80" s="325">
        <f t="shared" si="10"/>
        <v>0</v>
      </c>
      <c r="K80" s="322">
        <f t="shared" si="6"/>
        <v>0</v>
      </c>
      <c r="L80" s="322">
        <f t="shared" si="7"/>
        <v>0</v>
      </c>
    </row>
    <row r="81" spans="2:12" x14ac:dyDescent="0.2">
      <c r="B81" s="317">
        <f t="shared" si="11"/>
        <v>72</v>
      </c>
      <c r="C81" s="331">
        <v>224</v>
      </c>
      <c r="D81" s="331" t="s">
        <v>79</v>
      </c>
      <c r="E81" s="331" t="s">
        <v>34</v>
      </c>
      <c r="F81" s="331">
        <f t="shared" si="8"/>
        <v>0</v>
      </c>
      <c r="G81" s="331">
        <v>1</v>
      </c>
      <c r="H81" s="331">
        <f t="shared" si="9"/>
        <v>1</v>
      </c>
      <c r="I81" s="331">
        <v>1</v>
      </c>
      <c r="J81" s="331">
        <f t="shared" si="10"/>
        <v>1</v>
      </c>
      <c r="K81" s="326">
        <f t="shared" si="6"/>
        <v>0</v>
      </c>
      <c r="L81" s="326">
        <f t="shared" si="7"/>
        <v>2</v>
      </c>
    </row>
    <row r="82" spans="2:12" x14ac:dyDescent="0.2">
      <c r="B82" s="317">
        <f t="shared" si="11"/>
        <v>73</v>
      </c>
      <c r="C82" s="324">
        <v>226</v>
      </c>
      <c r="D82" s="324" t="s">
        <v>77</v>
      </c>
      <c r="E82" s="324">
        <v>2</v>
      </c>
      <c r="F82" s="324">
        <f t="shared" si="8"/>
        <v>0</v>
      </c>
      <c r="G82" s="324">
        <v>2</v>
      </c>
      <c r="H82" s="324">
        <f t="shared" si="9"/>
        <v>0</v>
      </c>
      <c r="I82" s="324">
        <v>1</v>
      </c>
      <c r="J82" s="324">
        <f t="shared" si="10"/>
        <v>1</v>
      </c>
      <c r="K82" s="319">
        <f t="shared" si="6"/>
        <v>1</v>
      </c>
      <c r="L82" s="319">
        <f t="shared" si="7"/>
        <v>0</v>
      </c>
    </row>
    <row r="83" spans="2:12" x14ac:dyDescent="0.2">
      <c r="B83" s="317">
        <f t="shared" si="11"/>
        <v>74</v>
      </c>
      <c r="C83" s="325">
        <v>227</v>
      </c>
      <c r="D83" s="325" t="s">
        <v>78</v>
      </c>
      <c r="E83" s="325" t="s">
        <v>34</v>
      </c>
      <c r="F83" s="325">
        <f t="shared" si="8"/>
        <v>0</v>
      </c>
      <c r="G83" s="325">
        <v>1</v>
      </c>
      <c r="H83" s="325">
        <f t="shared" si="9"/>
        <v>1</v>
      </c>
      <c r="I83" s="325">
        <v>2</v>
      </c>
      <c r="J83" s="325">
        <f t="shared" si="10"/>
        <v>0</v>
      </c>
      <c r="K83" s="322">
        <f t="shared" si="6"/>
        <v>0</v>
      </c>
      <c r="L83" s="322">
        <f t="shared" si="7"/>
        <v>1</v>
      </c>
    </row>
    <row r="84" spans="2:12" x14ac:dyDescent="0.2">
      <c r="B84" s="317">
        <f t="shared" si="11"/>
        <v>75</v>
      </c>
      <c r="C84" s="331">
        <v>229</v>
      </c>
      <c r="D84" s="331" t="s">
        <v>79</v>
      </c>
      <c r="E84" s="331">
        <v>2</v>
      </c>
      <c r="F84" s="331">
        <f t="shared" si="8"/>
        <v>0</v>
      </c>
      <c r="G84" s="331">
        <v>1</v>
      </c>
      <c r="H84" s="331">
        <f t="shared" si="9"/>
        <v>1</v>
      </c>
      <c r="I84" s="331">
        <v>2</v>
      </c>
      <c r="J84" s="331">
        <f t="shared" si="10"/>
        <v>0</v>
      </c>
      <c r="K84" s="326">
        <f t="shared" si="6"/>
        <v>0</v>
      </c>
      <c r="L84" s="326">
        <f t="shared" si="7"/>
        <v>1</v>
      </c>
    </row>
    <row r="85" spans="2:12" x14ac:dyDescent="0.2">
      <c r="B85" s="317">
        <f t="shared" si="11"/>
        <v>76</v>
      </c>
      <c r="C85" s="324">
        <v>230</v>
      </c>
      <c r="D85" s="324" t="s">
        <v>77</v>
      </c>
      <c r="E85" s="324">
        <v>1</v>
      </c>
      <c r="F85" s="324">
        <f t="shared" si="8"/>
        <v>1</v>
      </c>
      <c r="G85" s="324">
        <v>1</v>
      </c>
      <c r="H85" s="324">
        <f t="shared" si="9"/>
        <v>1</v>
      </c>
      <c r="I85" s="324">
        <v>1</v>
      </c>
      <c r="J85" s="324">
        <f t="shared" si="10"/>
        <v>1</v>
      </c>
      <c r="K85" s="319">
        <f t="shared" si="6"/>
        <v>3</v>
      </c>
      <c r="L85" s="319">
        <f t="shared" si="7"/>
        <v>0</v>
      </c>
    </row>
    <row r="86" spans="2:12" x14ac:dyDescent="0.2">
      <c r="B86" s="317">
        <f t="shared" si="11"/>
        <v>77</v>
      </c>
      <c r="C86" s="335">
        <v>232</v>
      </c>
      <c r="D86" s="335" t="s">
        <v>78</v>
      </c>
      <c r="E86" s="335" t="s">
        <v>34</v>
      </c>
      <c r="F86" s="335">
        <f t="shared" si="8"/>
        <v>0</v>
      </c>
      <c r="G86" s="335">
        <v>1</v>
      </c>
      <c r="H86" s="335">
        <f t="shared" si="9"/>
        <v>1</v>
      </c>
      <c r="I86" s="335">
        <v>1</v>
      </c>
      <c r="J86" s="335">
        <f t="shared" si="10"/>
        <v>1</v>
      </c>
      <c r="K86" s="322">
        <f t="shared" si="6"/>
        <v>0</v>
      </c>
      <c r="L86" s="322">
        <f t="shared" si="7"/>
        <v>2</v>
      </c>
    </row>
    <row r="87" spans="2:12" x14ac:dyDescent="0.2">
      <c r="B87" s="317">
        <f t="shared" si="11"/>
        <v>78</v>
      </c>
      <c r="C87" s="328">
        <v>238</v>
      </c>
      <c r="D87" s="328" t="s">
        <v>79</v>
      </c>
      <c r="E87" s="328">
        <v>99</v>
      </c>
      <c r="F87" s="328">
        <f t="shared" si="8"/>
        <v>0</v>
      </c>
      <c r="G87" s="328">
        <v>2</v>
      </c>
      <c r="H87" s="328">
        <f t="shared" si="9"/>
        <v>0</v>
      </c>
      <c r="I87" s="328" t="s">
        <v>34</v>
      </c>
      <c r="J87" s="328">
        <f t="shared" si="10"/>
        <v>0</v>
      </c>
      <c r="K87" s="326">
        <f t="shared" si="6"/>
        <v>0</v>
      </c>
      <c r="L87" s="326">
        <f t="shared" si="7"/>
        <v>0</v>
      </c>
    </row>
    <row r="88" spans="2:12" x14ac:dyDescent="0.2">
      <c r="B88" s="317">
        <f t="shared" si="11"/>
        <v>79</v>
      </c>
      <c r="C88" s="326">
        <v>240</v>
      </c>
      <c r="D88" s="326" t="s">
        <v>79</v>
      </c>
      <c r="E88" s="326" t="s">
        <v>34</v>
      </c>
      <c r="F88" s="326">
        <f t="shared" si="8"/>
        <v>0</v>
      </c>
      <c r="G88" s="326">
        <v>2</v>
      </c>
      <c r="H88" s="326">
        <f t="shared" si="9"/>
        <v>0</v>
      </c>
      <c r="I88" s="326">
        <v>1</v>
      </c>
      <c r="J88" s="326">
        <f t="shared" si="10"/>
        <v>1</v>
      </c>
      <c r="K88" s="326">
        <f t="shared" si="6"/>
        <v>0</v>
      </c>
      <c r="L88" s="326">
        <f t="shared" si="7"/>
        <v>1</v>
      </c>
    </row>
    <row r="89" spans="2:12" x14ac:dyDescent="0.2">
      <c r="B89" s="317">
        <f t="shared" si="11"/>
        <v>80</v>
      </c>
      <c r="C89" s="326">
        <v>242</v>
      </c>
      <c r="D89" s="326" t="s">
        <v>79</v>
      </c>
      <c r="E89" s="326">
        <v>2</v>
      </c>
      <c r="F89" s="326">
        <f t="shared" si="8"/>
        <v>0</v>
      </c>
      <c r="G89" s="326">
        <v>2</v>
      </c>
      <c r="H89" s="326">
        <f t="shared" si="9"/>
        <v>0</v>
      </c>
      <c r="I89" s="326" t="s">
        <v>34</v>
      </c>
      <c r="J89" s="326">
        <f t="shared" si="10"/>
        <v>0</v>
      </c>
      <c r="K89" s="326">
        <f t="shared" si="6"/>
        <v>0</v>
      </c>
      <c r="L89" s="326">
        <f t="shared" si="7"/>
        <v>0</v>
      </c>
    </row>
    <row r="90" spans="2:12" x14ac:dyDescent="0.2">
      <c r="B90" s="317">
        <f t="shared" si="11"/>
        <v>81</v>
      </c>
      <c r="C90" s="326">
        <v>243</v>
      </c>
      <c r="D90" s="326" t="s">
        <v>79</v>
      </c>
      <c r="E90" s="326" t="s">
        <v>34</v>
      </c>
      <c r="F90" s="326">
        <f t="shared" si="8"/>
        <v>0</v>
      </c>
      <c r="G90" s="326">
        <v>1</v>
      </c>
      <c r="H90" s="326">
        <f t="shared" si="9"/>
        <v>1</v>
      </c>
      <c r="I90" s="326">
        <v>1</v>
      </c>
      <c r="J90" s="326">
        <f t="shared" si="10"/>
        <v>1</v>
      </c>
      <c r="K90" s="326">
        <f t="shared" si="6"/>
        <v>0</v>
      </c>
      <c r="L90" s="326">
        <f t="shared" si="7"/>
        <v>2</v>
      </c>
    </row>
    <row r="91" spans="2:12" x14ac:dyDescent="0.2">
      <c r="B91" s="317">
        <f t="shared" si="11"/>
        <v>82</v>
      </c>
      <c r="C91" s="325">
        <v>252</v>
      </c>
      <c r="D91" s="325" t="s">
        <v>78</v>
      </c>
      <c r="E91" s="325" t="s">
        <v>34</v>
      </c>
      <c r="F91" s="325">
        <f t="shared" si="8"/>
        <v>0</v>
      </c>
      <c r="G91" s="325">
        <v>2</v>
      </c>
      <c r="H91" s="325">
        <f t="shared" si="9"/>
        <v>0</v>
      </c>
      <c r="I91" s="325" t="s">
        <v>34</v>
      </c>
      <c r="J91" s="325">
        <f t="shared" si="10"/>
        <v>0</v>
      </c>
      <c r="K91" s="322">
        <f t="shared" si="6"/>
        <v>0</v>
      </c>
      <c r="L91" s="322">
        <f t="shared" si="7"/>
        <v>0</v>
      </c>
    </row>
    <row r="92" spans="2:12" x14ac:dyDescent="0.2">
      <c r="B92" s="317">
        <f t="shared" si="11"/>
        <v>83</v>
      </c>
      <c r="C92" s="331">
        <v>254</v>
      </c>
      <c r="D92" s="331" t="s">
        <v>79</v>
      </c>
      <c r="E92" s="331" t="s">
        <v>34</v>
      </c>
      <c r="F92" s="331">
        <f t="shared" si="8"/>
        <v>0</v>
      </c>
      <c r="G92" s="331">
        <v>1</v>
      </c>
      <c r="H92" s="331">
        <f t="shared" si="9"/>
        <v>1</v>
      </c>
      <c r="I92" s="331">
        <v>1</v>
      </c>
      <c r="J92" s="331">
        <f t="shared" si="10"/>
        <v>1</v>
      </c>
      <c r="K92" s="331">
        <f t="shared" si="6"/>
        <v>0</v>
      </c>
      <c r="L92" s="331">
        <f t="shared" si="7"/>
        <v>2</v>
      </c>
    </row>
    <row r="93" spans="2:12" x14ac:dyDescent="0.2">
      <c r="B93" s="336">
        <f t="shared" si="11"/>
        <v>84</v>
      </c>
      <c r="C93" s="329">
        <v>255</v>
      </c>
      <c r="D93" s="329" t="s">
        <v>79</v>
      </c>
      <c r="E93" s="329" t="s">
        <v>34</v>
      </c>
      <c r="F93" s="329">
        <f t="shared" si="8"/>
        <v>0</v>
      </c>
      <c r="G93" s="329">
        <v>1</v>
      </c>
      <c r="H93" s="329">
        <f t="shared" si="9"/>
        <v>1</v>
      </c>
      <c r="I93" s="329">
        <v>1</v>
      </c>
      <c r="J93" s="329">
        <f t="shared" si="10"/>
        <v>1</v>
      </c>
      <c r="K93" s="329">
        <f t="shared" si="6"/>
        <v>0</v>
      </c>
      <c r="L93" s="337">
        <f t="shared" si="7"/>
        <v>2</v>
      </c>
    </row>
    <row r="94" spans="2:12" x14ac:dyDescent="0.2">
      <c r="B94" s="317">
        <f t="shared" si="11"/>
        <v>85</v>
      </c>
      <c r="C94" s="325">
        <v>3</v>
      </c>
      <c r="D94" s="325" t="s">
        <v>78</v>
      </c>
      <c r="E94" s="325">
        <v>2</v>
      </c>
      <c r="F94" s="325">
        <f>IF(E94=1,1,0)</f>
        <v>0</v>
      </c>
      <c r="G94" s="325">
        <v>1</v>
      </c>
      <c r="H94" s="325">
        <f>IF(G94=1,1,0)</f>
        <v>1</v>
      </c>
      <c r="I94" s="325">
        <v>1</v>
      </c>
      <c r="J94" s="325">
        <f>IF(I94=1,1,0)</f>
        <v>1</v>
      </c>
      <c r="K94" s="325">
        <f>COUNTIFS($F94,"1",$D94,"CF")+COUNTIFS($H94,"1",$D94,"CF")+COUNTIFS($J94,"1",$D94,"CF")</f>
        <v>0</v>
      </c>
      <c r="L94" s="325">
        <f>COUNTIFS($F94,"1",$D94,"CFNR")+COUNTIFS($H94,"1",$D94,"CFNR")+COUNTIFS($J94,"1",$D94,"CFNR")+COUNTIFS($F94,"1",$D94,"CONT")+COUNTIFS($H94,"1",$D94,"CONT")+COUNTIFS($J94,"1",$D94,"CONT")</f>
        <v>2</v>
      </c>
    </row>
    <row r="95" spans="2:12" x14ac:dyDescent="0.2">
      <c r="B95" s="317">
        <f t="shared" si="11"/>
        <v>86</v>
      </c>
      <c r="C95" s="322">
        <v>6</v>
      </c>
      <c r="D95" s="322" t="s">
        <v>78</v>
      </c>
      <c r="E95" s="322" t="s">
        <v>34</v>
      </c>
      <c r="F95" s="322">
        <f t="shared" ref="F95:F158" si="12">IF(E95=1,1,0)</f>
        <v>0</v>
      </c>
      <c r="G95" s="322">
        <v>1</v>
      </c>
      <c r="H95" s="322">
        <f t="shared" ref="H95:H158" si="13">IF(G95=1,1,0)</f>
        <v>1</v>
      </c>
      <c r="I95" s="322">
        <v>1</v>
      </c>
      <c r="J95" s="322">
        <f t="shared" ref="J95:J158" si="14">IF(I95=1,1,0)</f>
        <v>1</v>
      </c>
      <c r="K95" s="322">
        <f>COUNTIFS($F95,"1",$D95,"CF")+COUNTIFS($H95,"1",$D95,"CF")+COUNTIFS($J95,"1",$D95,"CF")</f>
        <v>0</v>
      </c>
      <c r="L95" s="322">
        <f>COUNTIFS($F95,"1",$D95,"CFNR")+COUNTIFS($H95,"1",$D95,"CFNR")+COUNTIFS($J95,"1",$D95,"CFNR")+COUNTIFS($F95,"1",$D95,"CONT")+COUNTIFS($H95,"1",$D95,"CONT")+COUNTIFS($J95,"1",$D95,"CONT")</f>
        <v>2</v>
      </c>
    </row>
    <row r="96" spans="2:12" x14ac:dyDescent="0.2">
      <c r="B96" s="317">
        <f t="shared" si="11"/>
        <v>87</v>
      </c>
      <c r="C96" s="322">
        <v>8</v>
      </c>
      <c r="D96" s="322" t="s">
        <v>78</v>
      </c>
      <c r="E96" s="322" t="s">
        <v>34</v>
      </c>
      <c r="F96" s="322">
        <f t="shared" si="12"/>
        <v>0</v>
      </c>
      <c r="G96" s="322">
        <v>1</v>
      </c>
      <c r="H96" s="322">
        <f t="shared" si="13"/>
        <v>1</v>
      </c>
      <c r="I96" s="322">
        <v>2</v>
      </c>
      <c r="J96" s="322">
        <f t="shared" si="14"/>
        <v>0</v>
      </c>
      <c r="K96" s="322">
        <f>COUNTIFS($F96,"1",$D96,"CF")+COUNTIFS($H96,"1",$D96,"CF")+COUNTIFS($J96,"1",$D96,"CF")</f>
        <v>0</v>
      </c>
      <c r="L96" s="322">
        <f>COUNTIFS($F96,"1",$D96,"CFNR")+COUNTIFS($H96,"1",$D96,"CFNR")+COUNTIFS($J96,"1",$D96,"CFNR")+COUNTIFS($F96,"1",$D96,"CONT")+COUNTIFS($H96,"1",$D96,"CONT")+COUNTIFS($J96,"1",$D96,"CONT")</f>
        <v>1</v>
      </c>
    </row>
    <row r="97" spans="2:12" x14ac:dyDescent="0.2">
      <c r="B97" s="317">
        <f t="shared" si="11"/>
        <v>88</v>
      </c>
      <c r="C97" s="322">
        <v>10</v>
      </c>
      <c r="D97" s="322" t="s">
        <v>78</v>
      </c>
      <c r="E97" s="322" t="s">
        <v>34</v>
      </c>
      <c r="F97" s="322">
        <f t="shared" si="12"/>
        <v>0</v>
      </c>
      <c r="G97" s="322">
        <v>1</v>
      </c>
      <c r="H97" s="322">
        <f t="shared" si="13"/>
        <v>1</v>
      </c>
      <c r="I97" s="322">
        <v>1</v>
      </c>
      <c r="J97" s="322">
        <f t="shared" si="14"/>
        <v>1</v>
      </c>
      <c r="K97" s="322">
        <f>COUNTIFS($F97,"1",$D97,"CF")+COUNTIFS($H97,"1",$D97,"CF")+COUNTIFS($J97,"1",$D97,"CF")</f>
        <v>0</v>
      </c>
      <c r="L97" s="322">
        <f>COUNTIFS($F97,"1",$D97,"CFNR")+COUNTIFS($H97,"1",$D97,"CFNR")+COUNTIFS($J97,"1",$D97,"CFNR")+COUNTIFS($F97,"1",$D97,"CONT")+COUNTIFS($H97,"1",$D97,"CONT")+COUNTIFS($J97,"1",$D97,"CONT")</f>
        <v>2</v>
      </c>
    </row>
    <row r="98" spans="2:12" x14ac:dyDescent="0.2">
      <c r="B98" s="317">
        <f t="shared" si="11"/>
        <v>89</v>
      </c>
      <c r="C98" s="324">
        <v>11</v>
      </c>
      <c r="D98" s="324" t="s">
        <v>77</v>
      </c>
      <c r="E98" s="324">
        <v>2</v>
      </c>
      <c r="F98" s="324">
        <f t="shared" si="12"/>
        <v>0</v>
      </c>
      <c r="G98" s="324">
        <v>1</v>
      </c>
      <c r="H98" s="324">
        <f t="shared" si="13"/>
        <v>1</v>
      </c>
      <c r="I98" s="324">
        <v>1</v>
      </c>
      <c r="J98" s="324">
        <f t="shared" si="14"/>
        <v>1</v>
      </c>
      <c r="K98" s="324">
        <f t="shared" ref="K98:K158" si="15">COUNTIFS($F98,"1",$D98,"CF")+COUNTIFS($H98,"1",$D98,"CF")+COUNTIFS($J98,"1",$D98,"CF")</f>
        <v>2</v>
      </c>
      <c r="L98" s="324">
        <f t="shared" ref="L98:L158" si="16">COUNTIFS($F98,"1",$D98,"CFNR")+COUNTIFS($H98,"1",$D98,"CFNR")+COUNTIFS($J98,"1",$D98,"CFNR")+COUNTIFS($F98,"1",$D98,"CONT")+COUNTIFS($H98,"1",$D98,"CONT")+COUNTIFS($J98,"1",$D98,"CONT")</f>
        <v>0</v>
      </c>
    </row>
    <row r="99" spans="2:12" x14ac:dyDescent="0.2">
      <c r="B99" s="317">
        <f t="shared" si="11"/>
        <v>90</v>
      </c>
      <c r="C99" s="322">
        <v>13</v>
      </c>
      <c r="D99" s="322" t="s">
        <v>78</v>
      </c>
      <c r="E99" s="322" t="s">
        <v>34</v>
      </c>
      <c r="F99" s="322">
        <f t="shared" si="12"/>
        <v>0</v>
      </c>
      <c r="G99" s="322">
        <v>1</v>
      </c>
      <c r="H99" s="322">
        <f t="shared" si="13"/>
        <v>1</v>
      </c>
      <c r="I99" s="322">
        <v>1</v>
      </c>
      <c r="J99" s="322">
        <f t="shared" si="14"/>
        <v>1</v>
      </c>
      <c r="K99" s="322">
        <f t="shared" si="15"/>
        <v>0</v>
      </c>
      <c r="L99" s="322">
        <f t="shared" si="16"/>
        <v>2</v>
      </c>
    </row>
    <row r="100" spans="2:12" x14ac:dyDescent="0.2">
      <c r="B100" s="317">
        <f t="shared" si="11"/>
        <v>91</v>
      </c>
      <c r="C100" s="322">
        <v>19</v>
      </c>
      <c r="D100" s="322" t="s">
        <v>78</v>
      </c>
      <c r="E100" s="322">
        <v>2</v>
      </c>
      <c r="F100" s="322">
        <f t="shared" si="12"/>
        <v>0</v>
      </c>
      <c r="G100" s="322">
        <v>2</v>
      </c>
      <c r="H100" s="322">
        <f t="shared" si="13"/>
        <v>0</v>
      </c>
      <c r="I100" s="322" t="s">
        <v>34</v>
      </c>
      <c r="J100" s="322">
        <f t="shared" si="14"/>
        <v>0</v>
      </c>
      <c r="K100" s="322">
        <f t="shared" si="15"/>
        <v>0</v>
      </c>
      <c r="L100" s="322">
        <f t="shared" si="16"/>
        <v>0</v>
      </c>
    </row>
    <row r="101" spans="2:12" x14ac:dyDescent="0.2">
      <c r="B101" s="317">
        <f t="shared" si="11"/>
        <v>92</v>
      </c>
      <c r="C101" s="322">
        <v>20</v>
      </c>
      <c r="D101" s="322" t="s">
        <v>78</v>
      </c>
      <c r="E101" s="322" t="s">
        <v>34</v>
      </c>
      <c r="F101" s="322">
        <f t="shared" si="12"/>
        <v>0</v>
      </c>
      <c r="G101" s="322">
        <v>1</v>
      </c>
      <c r="H101" s="322">
        <f t="shared" si="13"/>
        <v>1</v>
      </c>
      <c r="I101" s="322">
        <v>2</v>
      </c>
      <c r="J101" s="322">
        <f t="shared" si="14"/>
        <v>0</v>
      </c>
      <c r="K101" s="322">
        <f t="shared" si="15"/>
        <v>0</v>
      </c>
      <c r="L101" s="322">
        <f t="shared" si="16"/>
        <v>1</v>
      </c>
    </row>
    <row r="102" spans="2:12" x14ac:dyDescent="0.2">
      <c r="B102" s="317">
        <f t="shared" si="11"/>
        <v>93</v>
      </c>
      <c r="C102" s="324">
        <v>21</v>
      </c>
      <c r="D102" s="324" t="s">
        <v>77</v>
      </c>
      <c r="E102" s="324">
        <v>2</v>
      </c>
      <c r="F102" s="324">
        <f t="shared" si="12"/>
        <v>0</v>
      </c>
      <c r="G102" s="324">
        <v>1</v>
      </c>
      <c r="H102" s="324">
        <f t="shared" si="13"/>
        <v>1</v>
      </c>
      <c r="I102" s="324">
        <v>1</v>
      </c>
      <c r="J102" s="324">
        <f t="shared" si="14"/>
        <v>1</v>
      </c>
      <c r="K102" s="324">
        <f t="shared" si="15"/>
        <v>2</v>
      </c>
      <c r="L102" s="324">
        <f t="shared" si="16"/>
        <v>0</v>
      </c>
    </row>
    <row r="103" spans="2:12" x14ac:dyDescent="0.2">
      <c r="B103" s="317">
        <f t="shared" si="11"/>
        <v>94</v>
      </c>
      <c r="C103" s="324">
        <v>23</v>
      </c>
      <c r="D103" s="324" t="s">
        <v>77</v>
      </c>
      <c r="E103" s="324">
        <v>1</v>
      </c>
      <c r="F103" s="324">
        <f t="shared" si="12"/>
        <v>1</v>
      </c>
      <c r="G103" s="324">
        <v>2</v>
      </c>
      <c r="H103" s="324">
        <f t="shared" si="13"/>
        <v>0</v>
      </c>
      <c r="I103" s="324">
        <v>1</v>
      </c>
      <c r="J103" s="324">
        <f t="shared" si="14"/>
        <v>1</v>
      </c>
      <c r="K103" s="324">
        <f t="shared" si="15"/>
        <v>2</v>
      </c>
      <c r="L103" s="324">
        <f t="shared" si="16"/>
        <v>0</v>
      </c>
    </row>
    <row r="104" spans="2:12" x14ac:dyDescent="0.2">
      <c r="B104" s="317">
        <f t="shared" si="11"/>
        <v>95</v>
      </c>
      <c r="C104" s="326">
        <v>28</v>
      </c>
      <c r="D104" s="326" t="s">
        <v>79</v>
      </c>
      <c r="E104" s="326" t="s">
        <v>34</v>
      </c>
      <c r="F104" s="326">
        <f t="shared" si="12"/>
        <v>0</v>
      </c>
      <c r="G104" s="326">
        <v>1</v>
      </c>
      <c r="H104" s="326">
        <f t="shared" si="13"/>
        <v>1</v>
      </c>
      <c r="I104" s="326">
        <v>1</v>
      </c>
      <c r="J104" s="326">
        <f t="shared" si="14"/>
        <v>1</v>
      </c>
      <c r="K104" s="326">
        <f t="shared" si="15"/>
        <v>0</v>
      </c>
      <c r="L104" s="326">
        <f t="shared" si="16"/>
        <v>2</v>
      </c>
    </row>
    <row r="105" spans="2:12" x14ac:dyDescent="0.2">
      <c r="B105" s="317">
        <f t="shared" si="11"/>
        <v>96</v>
      </c>
      <c r="C105" s="326">
        <v>31</v>
      </c>
      <c r="D105" s="326" t="s">
        <v>79</v>
      </c>
      <c r="E105" s="326" t="s">
        <v>34</v>
      </c>
      <c r="F105" s="326">
        <f t="shared" si="12"/>
        <v>0</v>
      </c>
      <c r="G105" s="326">
        <v>1</v>
      </c>
      <c r="H105" s="326">
        <f t="shared" si="13"/>
        <v>1</v>
      </c>
      <c r="I105" s="326">
        <v>1</v>
      </c>
      <c r="J105" s="326">
        <f t="shared" si="14"/>
        <v>1</v>
      </c>
      <c r="K105" s="326">
        <f t="shared" si="15"/>
        <v>0</v>
      </c>
      <c r="L105" s="326">
        <f t="shared" si="16"/>
        <v>2</v>
      </c>
    </row>
    <row r="106" spans="2:12" x14ac:dyDescent="0.2">
      <c r="B106" s="317">
        <f t="shared" si="11"/>
        <v>97</v>
      </c>
      <c r="C106" s="324">
        <v>34</v>
      </c>
      <c r="D106" s="324" t="s">
        <v>77</v>
      </c>
      <c r="E106" s="324" t="s">
        <v>34</v>
      </c>
      <c r="F106" s="324">
        <f t="shared" si="12"/>
        <v>0</v>
      </c>
      <c r="G106" s="324">
        <v>1</v>
      </c>
      <c r="H106" s="324">
        <f t="shared" si="13"/>
        <v>1</v>
      </c>
      <c r="I106" s="324">
        <v>1</v>
      </c>
      <c r="J106" s="324">
        <f t="shared" si="14"/>
        <v>1</v>
      </c>
      <c r="K106" s="324">
        <f t="shared" si="15"/>
        <v>2</v>
      </c>
      <c r="L106" s="324">
        <f t="shared" si="16"/>
        <v>0</v>
      </c>
    </row>
    <row r="107" spans="2:12" x14ac:dyDescent="0.2">
      <c r="B107" s="317">
        <f t="shared" si="11"/>
        <v>98</v>
      </c>
      <c r="C107" s="322">
        <v>35</v>
      </c>
      <c r="D107" s="322" t="s">
        <v>78</v>
      </c>
      <c r="E107" s="322">
        <v>2</v>
      </c>
      <c r="F107" s="322">
        <f t="shared" si="12"/>
        <v>0</v>
      </c>
      <c r="G107" s="322">
        <v>1</v>
      </c>
      <c r="H107" s="322">
        <f t="shared" si="13"/>
        <v>1</v>
      </c>
      <c r="I107" s="322">
        <v>1</v>
      </c>
      <c r="J107" s="322">
        <f t="shared" si="14"/>
        <v>1</v>
      </c>
      <c r="K107" s="322">
        <f t="shared" si="15"/>
        <v>0</v>
      </c>
      <c r="L107" s="322">
        <f t="shared" si="16"/>
        <v>2</v>
      </c>
    </row>
    <row r="108" spans="2:12" x14ac:dyDescent="0.2">
      <c r="B108" s="317">
        <f t="shared" si="11"/>
        <v>99</v>
      </c>
      <c r="C108" s="326">
        <v>42</v>
      </c>
      <c r="D108" s="326" t="s">
        <v>79</v>
      </c>
      <c r="E108" s="326" t="s">
        <v>34</v>
      </c>
      <c r="F108" s="326">
        <f t="shared" si="12"/>
        <v>0</v>
      </c>
      <c r="G108" s="326">
        <v>1</v>
      </c>
      <c r="H108" s="326">
        <f t="shared" si="13"/>
        <v>1</v>
      </c>
      <c r="I108" s="326">
        <v>1</v>
      </c>
      <c r="J108" s="326">
        <f t="shared" si="14"/>
        <v>1</v>
      </c>
      <c r="K108" s="326">
        <f t="shared" si="15"/>
        <v>0</v>
      </c>
      <c r="L108" s="326">
        <f t="shared" si="16"/>
        <v>2</v>
      </c>
    </row>
    <row r="109" spans="2:12" x14ac:dyDescent="0.2">
      <c r="B109" s="317">
        <f t="shared" si="11"/>
        <v>100</v>
      </c>
      <c r="C109" s="326">
        <v>49</v>
      </c>
      <c r="D109" s="326" t="s">
        <v>79</v>
      </c>
      <c r="E109" s="326" t="s">
        <v>34</v>
      </c>
      <c r="F109" s="326">
        <f t="shared" si="12"/>
        <v>0</v>
      </c>
      <c r="G109" s="326">
        <v>1</v>
      </c>
      <c r="H109" s="326">
        <f t="shared" si="13"/>
        <v>1</v>
      </c>
      <c r="I109" s="326">
        <v>2</v>
      </c>
      <c r="J109" s="326">
        <f t="shared" si="14"/>
        <v>0</v>
      </c>
      <c r="K109" s="326">
        <f t="shared" si="15"/>
        <v>0</v>
      </c>
      <c r="L109" s="326">
        <f t="shared" si="16"/>
        <v>1</v>
      </c>
    </row>
    <row r="110" spans="2:12" x14ac:dyDescent="0.2">
      <c r="B110" s="317">
        <f t="shared" si="11"/>
        <v>101</v>
      </c>
      <c r="C110" s="324">
        <v>62</v>
      </c>
      <c r="D110" s="324" t="s">
        <v>77</v>
      </c>
      <c r="E110" s="324">
        <v>2</v>
      </c>
      <c r="F110" s="324">
        <f t="shared" si="12"/>
        <v>0</v>
      </c>
      <c r="G110" s="324">
        <v>1</v>
      </c>
      <c r="H110" s="324">
        <f t="shared" si="13"/>
        <v>1</v>
      </c>
      <c r="I110" s="324">
        <v>1</v>
      </c>
      <c r="J110" s="324">
        <f t="shared" si="14"/>
        <v>1</v>
      </c>
      <c r="K110" s="324">
        <f t="shared" si="15"/>
        <v>2</v>
      </c>
      <c r="L110" s="324">
        <f t="shared" si="16"/>
        <v>0</v>
      </c>
    </row>
    <row r="111" spans="2:12" x14ac:dyDescent="0.2">
      <c r="B111" s="317">
        <f t="shared" si="11"/>
        <v>102</v>
      </c>
      <c r="C111" s="322">
        <v>63</v>
      </c>
      <c r="D111" s="322" t="s">
        <v>78</v>
      </c>
      <c r="E111" s="322">
        <v>99</v>
      </c>
      <c r="F111" s="322">
        <f t="shared" si="12"/>
        <v>0</v>
      </c>
      <c r="G111" s="322">
        <v>1</v>
      </c>
      <c r="H111" s="322">
        <f t="shared" si="13"/>
        <v>1</v>
      </c>
      <c r="I111" s="322">
        <v>2</v>
      </c>
      <c r="J111" s="322">
        <f t="shared" si="14"/>
        <v>0</v>
      </c>
      <c r="K111" s="322">
        <f t="shared" si="15"/>
        <v>0</v>
      </c>
      <c r="L111" s="322">
        <f t="shared" si="16"/>
        <v>1</v>
      </c>
    </row>
    <row r="112" spans="2:12" x14ac:dyDescent="0.2">
      <c r="B112" s="317">
        <f t="shared" si="11"/>
        <v>103</v>
      </c>
      <c r="C112" s="326">
        <v>71</v>
      </c>
      <c r="D112" s="326" t="s">
        <v>79</v>
      </c>
      <c r="E112" s="326" t="s">
        <v>34</v>
      </c>
      <c r="F112" s="326">
        <f t="shared" si="12"/>
        <v>0</v>
      </c>
      <c r="G112" s="326">
        <v>1</v>
      </c>
      <c r="H112" s="326">
        <f t="shared" si="13"/>
        <v>1</v>
      </c>
      <c r="I112" s="326">
        <v>1</v>
      </c>
      <c r="J112" s="326">
        <f t="shared" si="14"/>
        <v>1</v>
      </c>
      <c r="K112" s="326">
        <f t="shared" si="15"/>
        <v>0</v>
      </c>
      <c r="L112" s="326">
        <f t="shared" si="16"/>
        <v>2</v>
      </c>
    </row>
    <row r="113" spans="2:12" x14ac:dyDescent="0.2">
      <c r="B113" s="317">
        <f t="shared" si="11"/>
        <v>104</v>
      </c>
      <c r="C113" s="326">
        <v>72</v>
      </c>
      <c r="D113" s="326" t="s">
        <v>79</v>
      </c>
      <c r="E113" s="326" t="s">
        <v>34</v>
      </c>
      <c r="F113" s="326">
        <f t="shared" si="12"/>
        <v>0</v>
      </c>
      <c r="G113" s="326">
        <v>1</v>
      </c>
      <c r="H113" s="326">
        <f t="shared" si="13"/>
        <v>1</v>
      </c>
      <c r="I113" s="326">
        <v>2</v>
      </c>
      <c r="J113" s="326">
        <f t="shared" si="14"/>
        <v>0</v>
      </c>
      <c r="K113" s="326">
        <f t="shared" si="15"/>
        <v>0</v>
      </c>
      <c r="L113" s="326">
        <f t="shared" si="16"/>
        <v>1</v>
      </c>
    </row>
    <row r="114" spans="2:12" x14ac:dyDescent="0.2">
      <c r="B114" s="317">
        <f t="shared" si="11"/>
        <v>105</v>
      </c>
      <c r="C114" s="331">
        <v>74</v>
      </c>
      <c r="D114" s="331" t="s">
        <v>79</v>
      </c>
      <c r="E114" s="331" t="s">
        <v>34</v>
      </c>
      <c r="F114" s="331">
        <f t="shared" si="12"/>
        <v>0</v>
      </c>
      <c r="G114" s="331">
        <v>1</v>
      </c>
      <c r="H114" s="331">
        <f t="shared" si="13"/>
        <v>1</v>
      </c>
      <c r="I114" s="331">
        <v>1</v>
      </c>
      <c r="J114" s="331">
        <f t="shared" si="14"/>
        <v>1</v>
      </c>
      <c r="K114" s="331">
        <f t="shared" si="15"/>
        <v>0</v>
      </c>
      <c r="L114" s="331">
        <f t="shared" si="16"/>
        <v>2</v>
      </c>
    </row>
    <row r="115" spans="2:12" x14ac:dyDescent="0.2">
      <c r="B115" s="317">
        <f t="shared" si="11"/>
        <v>106</v>
      </c>
      <c r="C115" s="328">
        <v>77</v>
      </c>
      <c r="D115" s="328" t="s">
        <v>79</v>
      </c>
      <c r="E115" s="328" t="s">
        <v>34</v>
      </c>
      <c r="F115" s="328">
        <f t="shared" si="12"/>
        <v>0</v>
      </c>
      <c r="G115" s="328">
        <v>1</v>
      </c>
      <c r="H115" s="328">
        <f t="shared" si="13"/>
        <v>1</v>
      </c>
      <c r="I115" s="328">
        <v>1</v>
      </c>
      <c r="J115" s="328">
        <f t="shared" si="14"/>
        <v>1</v>
      </c>
      <c r="K115" s="328">
        <f t="shared" si="15"/>
        <v>0</v>
      </c>
      <c r="L115" s="328">
        <f t="shared" si="16"/>
        <v>2</v>
      </c>
    </row>
    <row r="116" spans="2:12" x14ac:dyDescent="0.2">
      <c r="B116" s="317">
        <f t="shared" si="11"/>
        <v>107</v>
      </c>
      <c r="C116" s="326">
        <v>78</v>
      </c>
      <c r="D116" s="326" t="s">
        <v>79</v>
      </c>
      <c r="E116" s="326" t="s">
        <v>34</v>
      </c>
      <c r="F116" s="326">
        <f t="shared" si="12"/>
        <v>0</v>
      </c>
      <c r="G116" s="326">
        <v>1</v>
      </c>
      <c r="H116" s="326">
        <f t="shared" si="13"/>
        <v>1</v>
      </c>
      <c r="I116" s="326">
        <v>1</v>
      </c>
      <c r="J116" s="326">
        <f t="shared" si="14"/>
        <v>1</v>
      </c>
      <c r="K116" s="326">
        <f t="shared" si="15"/>
        <v>0</v>
      </c>
      <c r="L116" s="326">
        <f t="shared" si="16"/>
        <v>2</v>
      </c>
    </row>
    <row r="117" spans="2:12" x14ac:dyDescent="0.2">
      <c r="B117" s="317">
        <f t="shared" si="11"/>
        <v>108</v>
      </c>
      <c r="C117" s="330">
        <v>91</v>
      </c>
      <c r="D117" s="330" t="s">
        <v>79</v>
      </c>
      <c r="E117" s="330" t="s">
        <v>34</v>
      </c>
      <c r="F117" s="330">
        <f t="shared" si="12"/>
        <v>0</v>
      </c>
      <c r="G117" s="330">
        <v>1</v>
      </c>
      <c r="H117" s="330">
        <f t="shared" si="13"/>
        <v>1</v>
      </c>
      <c r="I117" s="330">
        <v>2</v>
      </c>
      <c r="J117" s="330">
        <f t="shared" si="14"/>
        <v>0</v>
      </c>
      <c r="K117" s="330">
        <f t="shared" si="15"/>
        <v>0</v>
      </c>
      <c r="L117" s="330">
        <f t="shared" si="16"/>
        <v>1</v>
      </c>
    </row>
    <row r="118" spans="2:12" x14ac:dyDescent="0.2">
      <c r="B118" s="317">
        <f t="shared" si="11"/>
        <v>109</v>
      </c>
      <c r="C118" s="322">
        <v>109</v>
      </c>
      <c r="D118" s="322" t="s">
        <v>78</v>
      </c>
      <c r="E118" s="322">
        <v>2</v>
      </c>
      <c r="F118" s="322">
        <f t="shared" si="12"/>
        <v>0</v>
      </c>
      <c r="G118" s="322">
        <v>1</v>
      </c>
      <c r="H118" s="322">
        <f t="shared" si="13"/>
        <v>1</v>
      </c>
      <c r="I118" s="322">
        <v>1</v>
      </c>
      <c r="J118" s="322">
        <f t="shared" si="14"/>
        <v>1</v>
      </c>
      <c r="K118" s="322">
        <f t="shared" si="15"/>
        <v>0</v>
      </c>
      <c r="L118" s="322">
        <f t="shared" si="16"/>
        <v>2</v>
      </c>
    </row>
    <row r="119" spans="2:12" x14ac:dyDescent="0.2">
      <c r="B119" s="317">
        <f t="shared" si="11"/>
        <v>110</v>
      </c>
      <c r="C119" s="330">
        <v>113</v>
      </c>
      <c r="D119" s="330" t="s">
        <v>79</v>
      </c>
      <c r="E119" s="330" t="s">
        <v>34</v>
      </c>
      <c r="F119" s="330">
        <f t="shared" si="12"/>
        <v>0</v>
      </c>
      <c r="G119" s="330">
        <v>2</v>
      </c>
      <c r="H119" s="330">
        <f t="shared" si="13"/>
        <v>0</v>
      </c>
      <c r="I119" s="330">
        <v>2</v>
      </c>
      <c r="J119" s="330">
        <f t="shared" si="14"/>
        <v>0</v>
      </c>
      <c r="K119" s="330">
        <f t="shared" si="15"/>
        <v>0</v>
      </c>
      <c r="L119" s="330">
        <f t="shared" si="16"/>
        <v>0</v>
      </c>
    </row>
    <row r="120" spans="2:12" x14ac:dyDescent="0.2">
      <c r="B120" s="317">
        <f t="shared" si="11"/>
        <v>111</v>
      </c>
      <c r="C120" s="322">
        <v>115</v>
      </c>
      <c r="D120" s="322" t="s">
        <v>78</v>
      </c>
      <c r="E120" s="322" t="s">
        <v>34</v>
      </c>
      <c r="F120" s="322">
        <f t="shared" si="12"/>
        <v>0</v>
      </c>
      <c r="G120" s="322">
        <v>2</v>
      </c>
      <c r="H120" s="322">
        <f t="shared" si="13"/>
        <v>0</v>
      </c>
      <c r="I120" s="322">
        <v>1</v>
      </c>
      <c r="J120" s="322">
        <f t="shared" si="14"/>
        <v>1</v>
      </c>
      <c r="K120" s="322">
        <f t="shared" si="15"/>
        <v>0</v>
      </c>
      <c r="L120" s="322">
        <f t="shared" si="16"/>
        <v>1</v>
      </c>
    </row>
    <row r="121" spans="2:12" x14ac:dyDescent="0.2">
      <c r="B121" s="317">
        <f t="shared" si="11"/>
        <v>112</v>
      </c>
      <c r="C121" s="330">
        <v>116</v>
      </c>
      <c r="D121" s="330" t="s">
        <v>79</v>
      </c>
      <c r="E121" s="330" t="s">
        <v>34</v>
      </c>
      <c r="F121" s="330">
        <f t="shared" si="12"/>
        <v>0</v>
      </c>
      <c r="G121" s="330">
        <v>1</v>
      </c>
      <c r="H121" s="330">
        <f t="shared" si="13"/>
        <v>1</v>
      </c>
      <c r="I121" s="330">
        <v>1</v>
      </c>
      <c r="J121" s="330">
        <f t="shared" si="14"/>
        <v>1</v>
      </c>
      <c r="K121" s="330">
        <f t="shared" si="15"/>
        <v>0</v>
      </c>
      <c r="L121" s="330">
        <f t="shared" si="16"/>
        <v>2</v>
      </c>
    </row>
    <row r="122" spans="2:12" x14ac:dyDescent="0.2">
      <c r="B122" s="317">
        <f t="shared" si="11"/>
        <v>113</v>
      </c>
      <c r="C122" s="321">
        <v>122</v>
      </c>
      <c r="D122" s="321" t="s">
        <v>77</v>
      </c>
      <c r="E122" s="321">
        <v>1</v>
      </c>
      <c r="F122" s="321">
        <f t="shared" si="12"/>
        <v>1</v>
      </c>
      <c r="G122" s="321">
        <v>1</v>
      </c>
      <c r="H122" s="321">
        <f t="shared" si="13"/>
        <v>1</v>
      </c>
      <c r="I122" s="321">
        <v>2</v>
      </c>
      <c r="J122" s="321">
        <f t="shared" si="14"/>
        <v>0</v>
      </c>
      <c r="K122" s="321">
        <f t="shared" si="15"/>
        <v>2</v>
      </c>
      <c r="L122" s="321">
        <f t="shared" si="16"/>
        <v>0</v>
      </c>
    </row>
    <row r="123" spans="2:12" x14ac:dyDescent="0.2">
      <c r="B123" s="317">
        <f t="shared" si="11"/>
        <v>114</v>
      </c>
      <c r="C123" s="324">
        <v>124</v>
      </c>
      <c r="D123" s="324" t="s">
        <v>77</v>
      </c>
      <c r="E123" s="324">
        <v>99</v>
      </c>
      <c r="F123" s="324">
        <f t="shared" si="12"/>
        <v>0</v>
      </c>
      <c r="G123" s="324">
        <v>2</v>
      </c>
      <c r="H123" s="324">
        <f t="shared" si="13"/>
        <v>0</v>
      </c>
      <c r="I123" s="324">
        <v>2</v>
      </c>
      <c r="J123" s="324">
        <f t="shared" si="14"/>
        <v>0</v>
      </c>
      <c r="K123" s="324">
        <f t="shared" si="15"/>
        <v>0</v>
      </c>
      <c r="L123" s="324">
        <f t="shared" si="16"/>
        <v>0</v>
      </c>
    </row>
    <row r="124" spans="2:12" x14ac:dyDescent="0.2">
      <c r="B124" s="317">
        <f t="shared" si="11"/>
        <v>115</v>
      </c>
      <c r="C124" s="322">
        <v>126</v>
      </c>
      <c r="D124" s="322" t="s">
        <v>78</v>
      </c>
      <c r="E124" s="322" t="s">
        <v>34</v>
      </c>
      <c r="F124" s="322">
        <f t="shared" si="12"/>
        <v>0</v>
      </c>
      <c r="G124" s="322">
        <v>1</v>
      </c>
      <c r="H124" s="322">
        <f t="shared" si="13"/>
        <v>1</v>
      </c>
      <c r="I124" s="322">
        <v>1</v>
      </c>
      <c r="J124" s="322">
        <f t="shared" si="14"/>
        <v>1</v>
      </c>
      <c r="K124" s="322">
        <f t="shared" si="15"/>
        <v>0</v>
      </c>
      <c r="L124" s="322">
        <f t="shared" si="16"/>
        <v>2</v>
      </c>
    </row>
    <row r="125" spans="2:12" x14ac:dyDescent="0.2">
      <c r="B125" s="317">
        <f t="shared" si="11"/>
        <v>116</v>
      </c>
      <c r="C125" s="322">
        <v>127</v>
      </c>
      <c r="D125" s="322" t="s">
        <v>78</v>
      </c>
      <c r="E125" s="322" t="s">
        <v>34</v>
      </c>
      <c r="F125" s="322">
        <f t="shared" si="12"/>
        <v>0</v>
      </c>
      <c r="G125" s="322">
        <v>1</v>
      </c>
      <c r="H125" s="322">
        <f t="shared" si="13"/>
        <v>1</v>
      </c>
      <c r="I125" s="322">
        <v>1</v>
      </c>
      <c r="J125" s="322">
        <f t="shared" si="14"/>
        <v>1</v>
      </c>
      <c r="K125" s="322">
        <f t="shared" si="15"/>
        <v>0</v>
      </c>
      <c r="L125" s="322">
        <f t="shared" si="16"/>
        <v>2</v>
      </c>
    </row>
    <row r="126" spans="2:12" x14ac:dyDescent="0.2">
      <c r="B126" s="317">
        <f t="shared" si="11"/>
        <v>117</v>
      </c>
      <c r="C126" s="322">
        <v>128</v>
      </c>
      <c r="D126" s="322" t="s">
        <v>78</v>
      </c>
      <c r="E126" s="322">
        <v>2</v>
      </c>
      <c r="F126" s="322">
        <f t="shared" si="12"/>
        <v>0</v>
      </c>
      <c r="G126" s="322">
        <v>1</v>
      </c>
      <c r="H126" s="322">
        <f t="shared" si="13"/>
        <v>1</v>
      </c>
      <c r="I126" s="322">
        <v>1</v>
      </c>
      <c r="J126" s="322">
        <f t="shared" si="14"/>
        <v>1</v>
      </c>
      <c r="K126" s="322">
        <f t="shared" si="15"/>
        <v>0</v>
      </c>
      <c r="L126" s="322">
        <f t="shared" si="16"/>
        <v>2</v>
      </c>
    </row>
    <row r="127" spans="2:12" x14ac:dyDescent="0.2">
      <c r="B127" s="317">
        <f t="shared" si="11"/>
        <v>118</v>
      </c>
      <c r="C127" s="322">
        <v>129</v>
      </c>
      <c r="D127" s="322" t="s">
        <v>78</v>
      </c>
      <c r="E127" s="322" t="s">
        <v>34</v>
      </c>
      <c r="F127" s="322">
        <f t="shared" si="12"/>
        <v>0</v>
      </c>
      <c r="G127" s="322">
        <v>1</v>
      </c>
      <c r="H127" s="322">
        <f t="shared" si="13"/>
        <v>1</v>
      </c>
      <c r="I127" s="322">
        <v>1</v>
      </c>
      <c r="J127" s="322">
        <f t="shared" si="14"/>
        <v>1</v>
      </c>
      <c r="K127" s="322">
        <f t="shared" si="15"/>
        <v>0</v>
      </c>
      <c r="L127" s="322">
        <f t="shared" si="16"/>
        <v>2</v>
      </c>
    </row>
    <row r="128" spans="2:12" x14ac:dyDescent="0.2">
      <c r="B128" s="317">
        <f t="shared" si="11"/>
        <v>119</v>
      </c>
      <c r="C128" s="322">
        <v>134</v>
      </c>
      <c r="D128" s="322" t="s">
        <v>78</v>
      </c>
      <c r="E128" s="322" t="s">
        <v>34</v>
      </c>
      <c r="F128" s="322">
        <f t="shared" si="12"/>
        <v>0</v>
      </c>
      <c r="G128" s="322">
        <v>2</v>
      </c>
      <c r="H128" s="322">
        <f t="shared" si="13"/>
        <v>0</v>
      </c>
      <c r="I128" s="322">
        <v>1</v>
      </c>
      <c r="J128" s="322">
        <f t="shared" si="14"/>
        <v>1</v>
      </c>
      <c r="K128" s="322">
        <f t="shared" si="15"/>
        <v>0</v>
      </c>
      <c r="L128" s="322">
        <f t="shared" si="16"/>
        <v>1</v>
      </c>
    </row>
    <row r="129" spans="2:12" x14ac:dyDescent="0.2">
      <c r="B129" s="317">
        <f t="shared" si="11"/>
        <v>120</v>
      </c>
      <c r="C129" s="322">
        <v>135</v>
      </c>
      <c r="D129" s="322" t="s">
        <v>78</v>
      </c>
      <c r="E129" s="322" t="s">
        <v>34</v>
      </c>
      <c r="F129" s="322">
        <f t="shared" si="12"/>
        <v>0</v>
      </c>
      <c r="G129" s="322">
        <v>1</v>
      </c>
      <c r="H129" s="322">
        <f t="shared" si="13"/>
        <v>1</v>
      </c>
      <c r="I129" s="322">
        <v>1</v>
      </c>
      <c r="J129" s="322">
        <f t="shared" si="14"/>
        <v>1</v>
      </c>
      <c r="K129" s="322">
        <f t="shared" si="15"/>
        <v>0</v>
      </c>
      <c r="L129" s="322">
        <f t="shared" si="16"/>
        <v>2</v>
      </c>
    </row>
    <row r="130" spans="2:12" x14ac:dyDescent="0.2">
      <c r="B130" s="317">
        <f t="shared" si="11"/>
        <v>121</v>
      </c>
      <c r="C130" s="322">
        <v>137</v>
      </c>
      <c r="D130" s="322" t="s">
        <v>78</v>
      </c>
      <c r="E130" s="322" t="s">
        <v>34</v>
      </c>
      <c r="F130" s="322">
        <f t="shared" si="12"/>
        <v>0</v>
      </c>
      <c r="G130" s="322">
        <v>1</v>
      </c>
      <c r="H130" s="322">
        <f t="shared" si="13"/>
        <v>1</v>
      </c>
      <c r="I130" s="322">
        <v>1</v>
      </c>
      <c r="J130" s="322">
        <f t="shared" si="14"/>
        <v>1</v>
      </c>
      <c r="K130" s="322">
        <f t="shared" si="15"/>
        <v>0</v>
      </c>
      <c r="L130" s="322">
        <f t="shared" si="16"/>
        <v>2</v>
      </c>
    </row>
    <row r="131" spans="2:12" x14ac:dyDescent="0.2">
      <c r="B131" s="317">
        <f t="shared" si="11"/>
        <v>122</v>
      </c>
      <c r="C131" s="322">
        <v>139</v>
      </c>
      <c r="D131" s="322" t="s">
        <v>78</v>
      </c>
      <c r="E131" s="322" t="s">
        <v>34</v>
      </c>
      <c r="F131" s="322">
        <f t="shared" si="12"/>
        <v>0</v>
      </c>
      <c r="G131" s="322">
        <v>2</v>
      </c>
      <c r="H131" s="322">
        <f t="shared" si="13"/>
        <v>0</v>
      </c>
      <c r="I131" s="322">
        <v>1</v>
      </c>
      <c r="J131" s="322">
        <f t="shared" si="14"/>
        <v>1</v>
      </c>
      <c r="K131" s="322">
        <f t="shared" si="15"/>
        <v>0</v>
      </c>
      <c r="L131" s="322">
        <f t="shared" si="16"/>
        <v>1</v>
      </c>
    </row>
    <row r="132" spans="2:12" x14ac:dyDescent="0.2">
      <c r="B132" s="317">
        <f t="shared" si="11"/>
        <v>123</v>
      </c>
      <c r="C132" s="322">
        <v>140</v>
      </c>
      <c r="D132" s="322" t="s">
        <v>78</v>
      </c>
      <c r="E132" s="322" t="s">
        <v>34</v>
      </c>
      <c r="F132" s="322">
        <f t="shared" si="12"/>
        <v>0</v>
      </c>
      <c r="G132" s="322">
        <v>1</v>
      </c>
      <c r="H132" s="322">
        <f t="shared" si="13"/>
        <v>1</v>
      </c>
      <c r="I132" s="322">
        <v>1</v>
      </c>
      <c r="J132" s="322">
        <f t="shared" si="14"/>
        <v>1</v>
      </c>
      <c r="K132" s="322">
        <f t="shared" si="15"/>
        <v>0</v>
      </c>
      <c r="L132" s="322">
        <f t="shared" si="16"/>
        <v>2</v>
      </c>
    </row>
    <row r="133" spans="2:12" x14ac:dyDescent="0.2">
      <c r="B133" s="317">
        <f t="shared" si="11"/>
        <v>124</v>
      </c>
      <c r="C133" s="322">
        <v>141</v>
      </c>
      <c r="D133" s="322" t="s">
        <v>78</v>
      </c>
      <c r="E133" s="322" t="s">
        <v>34</v>
      </c>
      <c r="F133" s="322">
        <f t="shared" si="12"/>
        <v>0</v>
      </c>
      <c r="G133" s="322">
        <v>1</v>
      </c>
      <c r="H133" s="322">
        <f t="shared" si="13"/>
        <v>1</v>
      </c>
      <c r="I133" s="322">
        <v>2</v>
      </c>
      <c r="J133" s="322">
        <f t="shared" si="14"/>
        <v>0</v>
      </c>
      <c r="K133" s="322">
        <f t="shared" si="15"/>
        <v>0</v>
      </c>
      <c r="L133" s="322">
        <f t="shared" si="16"/>
        <v>1</v>
      </c>
    </row>
    <row r="134" spans="2:12" x14ac:dyDescent="0.2">
      <c r="B134" s="317">
        <f t="shared" si="11"/>
        <v>125</v>
      </c>
      <c r="C134" s="322">
        <v>145</v>
      </c>
      <c r="D134" s="322" t="s">
        <v>78</v>
      </c>
      <c r="E134" s="322">
        <v>99</v>
      </c>
      <c r="F134" s="322">
        <f t="shared" si="12"/>
        <v>0</v>
      </c>
      <c r="G134" s="322">
        <v>2</v>
      </c>
      <c r="H134" s="322">
        <f t="shared" si="13"/>
        <v>0</v>
      </c>
      <c r="I134" s="322">
        <v>2</v>
      </c>
      <c r="J134" s="322">
        <f t="shared" si="14"/>
        <v>0</v>
      </c>
      <c r="K134" s="322">
        <f t="shared" si="15"/>
        <v>0</v>
      </c>
      <c r="L134" s="322">
        <f t="shared" si="16"/>
        <v>0</v>
      </c>
    </row>
    <row r="135" spans="2:12" x14ac:dyDescent="0.2">
      <c r="B135" s="317">
        <f t="shared" si="11"/>
        <v>126</v>
      </c>
      <c r="C135" s="322">
        <v>147</v>
      </c>
      <c r="D135" s="322" t="s">
        <v>78</v>
      </c>
      <c r="E135" s="322" t="s">
        <v>34</v>
      </c>
      <c r="F135" s="322">
        <f t="shared" si="12"/>
        <v>0</v>
      </c>
      <c r="G135" s="322">
        <v>1</v>
      </c>
      <c r="H135" s="322">
        <f t="shared" si="13"/>
        <v>1</v>
      </c>
      <c r="I135" s="322">
        <v>1</v>
      </c>
      <c r="J135" s="322">
        <f t="shared" si="14"/>
        <v>1</v>
      </c>
      <c r="K135" s="322">
        <f t="shared" si="15"/>
        <v>0</v>
      </c>
      <c r="L135" s="322">
        <f t="shared" si="16"/>
        <v>2</v>
      </c>
    </row>
    <row r="136" spans="2:12" x14ac:dyDescent="0.2">
      <c r="B136" s="317">
        <f t="shared" si="11"/>
        <v>127</v>
      </c>
      <c r="C136" s="333">
        <v>150</v>
      </c>
      <c r="D136" s="333" t="s">
        <v>79</v>
      </c>
      <c r="E136" s="333" t="s">
        <v>34</v>
      </c>
      <c r="F136" s="333">
        <f t="shared" si="12"/>
        <v>0</v>
      </c>
      <c r="G136" s="333">
        <v>1</v>
      </c>
      <c r="H136" s="333">
        <f t="shared" si="13"/>
        <v>1</v>
      </c>
      <c r="I136" s="333">
        <v>2</v>
      </c>
      <c r="J136" s="333">
        <f t="shared" si="14"/>
        <v>0</v>
      </c>
      <c r="K136" s="333">
        <f t="shared" si="15"/>
        <v>0</v>
      </c>
      <c r="L136" s="333">
        <f t="shared" si="16"/>
        <v>1</v>
      </c>
    </row>
    <row r="137" spans="2:12" x14ac:dyDescent="0.2">
      <c r="B137" s="317">
        <f t="shared" si="11"/>
        <v>128</v>
      </c>
      <c r="C137" s="326">
        <v>151</v>
      </c>
      <c r="D137" s="326" t="s">
        <v>79</v>
      </c>
      <c r="E137" s="326" t="s">
        <v>34</v>
      </c>
      <c r="F137" s="326">
        <f t="shared" si="12"/>
        <v>0</v>
      </c>
      <c r="G137" s="326">
        <v>1</v>
      </c>
      <c r="H137" s="326">
        <f t="shared" si="13"/>
        <v>1</v>
      </c>
      <c r="I137" s="326">
        <v>1</v>
      </c>
      <c r="J137" s="326">
        <f t="shared" si="14"/>
        <v>1</v>
      </c>
      <c r="K137" s="326">
        <f t="shared" si="15"/>
        <v>0</v>
      </c>
      <c r="L137" s="326">
        <f t="shared" si="16"/>
        <v>2</v>
      </c>
    </row>
    <row r="138" spans="2:12" x14ac:dyDescent="0.2">
      <c r="B138" s="317">
        <f t="shared" si="11"/>
        <v>129</v>
      </c>
      <c r="C138" s="324">
        <v>152</v>
      </c>
      <c r="D138" s="324" t="s">
        <v>77</v>
      </c>
      <c r="E138" s="324">
        <v>2</v>
      </c>
      <c r="F138" s="324">
        <f t="shared" si="12"/>
        <v>0</v>
      </c>
      <c r="G138" s="324">
        <v>1</v>
      </c>
      <c r="H138" s="324">
        <f t="shared" si="13"/>
        <v>1</v>
      </c>
      <c r="I138" s="324">
        <v>2</v>
      </c>
      <c r="J138" s="324">
        <f t="shared" si="14"/>
        <v>0</v>
      </c>
      <c r="K138" s="324">
        <f t="shared" si="15"/>
        <v>1</v>
      </c>
      <c r="L138" s="324">
        <f t="shared" si="16"/>
        <v>0</v>
      </c>
    </row>
    <row r="139" spans="2:12" x14ac:dyDescent="0.2">
      <c r="B139" s="317">
        <f t="shared" si="11"/>
        <v>130</v>
      </c>
      <c r="C139" s="322">
        <v>153</v>
      </c>
      <c r="D139" s="322" t="s">
        <v>78</v>
      </c>
      <c r="E139" s="322">
        <v>2</v>
      </c>
      <c r="F139" s="322">
        <f t="shared" si="12"/>
        <v>0</v>
      </c>
      <c r="G139" s="322">
        <v>2</v>
      </c>
      <c r="H139" s="322">
        <f t="shared" si="13"/>
        <v>0</v>
      </c>
      <c r="I139" s="322">
        <v>2</v>
      </c>
      <c r="J139" s="322">
        <f t="shared" si="14"/>
        <v>0</v>
      </c>
      <c r="K139" s="322">
        <f t="shared" si="15"/>
        <v>0</v>
      </c>
      <c r="L139" s="322">
        <f t="shared" si="16"/>
        <v>0</v>
      </c>
    </row>
    <row r="140" spans="2:12" x14ac:dyDescent="0.2">
      <c r="B140" s="317">
        <f t="shared" ref="B140:B180" si="17">B139+1</f>
        <v>131</v>
      </c>
      <c r="C140" s="326">
        <v>156</v>
      </c>
      <c r="D140" s="326" t="s">
        <v>79</v>
      </c>
      <c r="E140" s="326" t="s">
        <v>34</v>
      </c>
      <c r="F140" s="326">
        <f t="shared" si="12"/>
        <v>0</v>
      </c>
      <c r="G140" s="326">
        <v>1</v>
      </c>
      <c r="H140" s="326">
        <f t="shared" si="13"/>
        <v>1</v>
      </c>
      <c r="I140" s="326">
        <v>1</v>
      </c>
      <c r="J140" s="326">
        <f t="shared" si="14"/>
        <v>1</v>
      </c>
      <c r="K140" s="326">
        <f t="shared" si="15"/>
        <v>0</v>
      </c>
      <c r="L140" s="326">
        <f t="shared" si="16"/>
        <v>2</v>
      </c>
    </row>
    <row r="141" spans="2:12" x14ac:dyDescent="0.2">
      <c r="B141" s="317">
        <f t="shared" si="17"/>
        <v>132</v>
      </c>
      <c r="C141" s="330">
        <v>157</v>
      </c>
      <c r="D141" s="330" t="s">
        <v>79</v>
      </c>
      <c r="E141" s="330" t="s">
        <v>34</v>
      </c>
      <c r="F141" s="330">
        <f t="shared" si="12"/>
        <v>0</v>
      </c>
      <c r="G141" s="330">
        <v>1</v>
      </c>
      <c r="H141" s="330">
        <f t="shared" si="13"/>
        <v>1</v>
      </c>
      <c r="I141" s="330">
        <v>1</v>
      </c>
      <c r="J141" s="330">
        <f t="shared" si="14"/>
        <v>1</v>
      </c>
      <c r="K141" s="330">
        <f t="shared" si="15"/>
        <v>0</v>
      </c>
      <c r="L141" s="330">
        <f t="shared" si="16"/>
        <v>2</v>
      </c>
    </row>
    <row r="142" spans="2:12" x14ac:dyDescent="0.2">
      <c r="B142" s="317">
        <f t="shared" si="17"/>
        <v>133</v>
      </c>
      <c r="C142" s="326">
        <v>158</v>
      </c>
      <c r="D142" s="326" t="s">
        <v>79</v>
      </c>
      <c r="E142" s="326" t="s">
        <v>34</v>
      </c>
      <c r="F142" s="326">
        <f t="shared" si="12"/>
        <v>0</v>
      </c>
      <c r="G142" s="326">
        <v>1</v>
      </c>
      <c r="H142" s="326">
        <f t="shared" si="13"/>
        <v>1</v>
      </c>
      <c r="I142" s="326">
        <v>1</v>
      </c>
      <c r="J142" s="326">
        <f t="shared" si="14"/>
        <v>1</v>
      </c>
      <c r="K142" s="326">
        <f t="shared" si="15"/>
        <v>0</v>
      </c>
      <c r="L142" s="326">
        <f t="shared" si="16"/>
        <v>2</v>
      </c>
    </row>
    <row r="143" spans="2:12" x14ac:dyDescent="0.2">
      <c r="B143" s="317">
        <f t="shared" si="17"/>
        <v>134</v>
      </c>
      <c r="C143" s="326">
        <v>159</v>
      </c>
      <c r="D143" s="326" t="s">
        <v>79</v>
      </c>
      <c r="E143" s="326" t="s">
        <v>34</v>
      </c>
      <c r="F143" s="326">
        <f t="shared" si="12"/>
        <v>0</v>
      </c>
      <c r="G143" s="326">
        <v>1</v>
      </c>
      <c r="H143" s="326">
        <f t="shared" si="13"/>
        <v>1</v>
      </c>
      <c r="I143" s="326">
        <v>1</v>
      </c>
      <c r="J143" s="326">
        <f t="shared" si="14"/>
        <v>1</v>
      </c>
      <c r="K143" s="326">
        <f t="shared" si="15"/>
        <v>0</v>
      </c>
      <c r="L143" s="326">
        <f t="shared" si="16"/>
        <v>2</v>
      </c>
    </row>
    <row r="144" spans="2:12" x14ac:dyDescent="0.2">
      <c r="B144" s="317">
        <f t="shared" si="17"/>
        <v>135</v>
      </c>
      <c r="C144" s="326">
        <v>161</v>
      </c>
      <c r="D144" s="326" t="s">
        <v>79</v>
      </c>
      <c r="E144" s="326">
        <v>2</v>
      </c>
      <c r="F144" s="326">
        <f t="shared" si="12"/>
        <v>0</v>
      </c>
      <c r="G144" s="326">
        <v>2</v>
      </c>
      <c r="H144" s="326">
        <f t="shared" si="13"/>
        <v>0</v>
      </c>
      <c r="I144" s="326">
        <v>1</v>
      </c>
      <c r="J144" s="326">
        <f t="shared" si="14"/>
        <v>1</v>
      </c>
      <c r="K144" s="326">
        <f t="shared" si="15"/>
        <v>0</v>
      </c>
      <c r="L144" s="326">
        <f t="shared" si="16"/>
        <v>1</v>
      </c>
    </row>
    <row r="145" spans="2:12" x14ac:dyDescent="0.2">
      <c r="B145" s="317">
        <f t="shared" si="17"/>
        <v>136</v>
      </c>
      <c r="C145" s="324">
        <v>162</v>
      </c>
      <c r="D145" s="324" t="s">
        <v>77</v>
      </c>
      <c r="E145" s="324">
        <v>2</v>
      </c>
      <c r="F145" s="324">
        <f t="shared" si="12"/>
        <v>0</v>
      </c>
      <c r="G145" s="324">
        <v>1</v>
      </c>
      <c r="H145" s="324">
        <f t="shared" si="13"/>
        <v>1</v>
      </c>
      <c r="I145" s="324">
        <v>1</v>
      </c>
      <c r="J145" s="324">
        <f t="shared" si="14"/>
        <v>1</v>
      </c>
      <c r="K145" s="324">
        <f t="shared" si="15"/>
        <v>2</v>
      </c>
      <c r="L145" s="324">
        <f t="shared" si="16"/>
        <v>0</v>
      </c>
    </row>
    <row r="146" spans="2:12" x14ac:dyDescent="0.2">
      <c r="B146" s="317">
        <f t="shared" si="17"/>
        <v>137</v>
      </c>
      <c r="C146" s="322">
        <v>164</v>
      </c>
      <c r="D146" s="322" t="s">
        <v>78</v>
      </c>
      <c r="E146" s="322" t="s">
        <v>34</v>
      </c>
      <c r="F146" s="322">
        <f t="shared" si="12"/>
        <v>0</v>
      </c>
      <c r="G146" s="322">
        <v>2</v>
      </c>
      <c r="H146" s="322">
        <f t="shared" si="13"/>
        <v>0</v>
      </c>
      <c r="I146" s="322">
        <v>0</v>
      </c>
      <c r="J146" s="322">
        <f t="shared" si="14"/>
        <v>0</v>
      </c>
      <c r="K146" s="322">
        <f t="shared" si="15"/>
        <v>0</v>
      </c>
      <c r="L146" s="322">
        <f t="shared" si="16"/>
        <v>0</v>
      </c>
    </row>
    <row r="147" spans="2:12" x14ac:dyDescent="0.2">
      <c r="B147" s="317">
        <f t="shared" si="17"/>
        <v>138</v>
      </c>
      <c r="C147" s="322">
        <v>165</v>
      </c>
      <c r="D147" s="322" t="s">
        <v>78</v>
      </c>
      <c r="E147" s="322" t="s">
        <v>34</v>
      </c>
      <c r="F147" s="322">
        <f t="shared" si="12"/>
        <v>0</v>
      </c>
      <c r="G147" s="322">
        <v>1</v>
      </c>
      <c r="H147" s="322">
        <f t="shared" si="13"/>
        <v>1</v>
      </c>
      <c r="I147" s="322">
        <v>2</v>
      </c>
      <c r="J147" s="322">
        <f t="shared" si="14"/>
        <v>0</v>
      </c>
      <c r="K147" s="322">
        <f t="shared" si="15"/>
        <v>0</v>
      </c>
      <c r="L147" s="322">
        <f t="shared" si="16"/>
        <v>1</v>
      </c>
    </row>
    <row r="148" spans="2:12" x14ac:dyDescent="0.2">
      <c r="B148" s="317">
        <f t="shared" si="17"/>
        <v>139</v>
      </c>
      <c r="C148" s="324">
        <v>168</v>
      </c>
      <c r="D148" s="324" t="s">
        <v>77</v>
      </c>
      <c r="E148" s="324">
        <v>2</v>
      </c>
      <c r="F148" s="324">
        <f t="shared" si="12"/>
        <v>0</v>
      </c>
      <c r="G148" s="324">
        <v>1</v>
      </c>
      <c r="H148" s="324">
        <f t="shared" si="13"/>
        <v>1</v>
      </c>
      <c r="I148" s="324">
        <v>2</v>
      </c>
      <c r="J148" s="324">
        <f t="shared" si="14"/>
        <v>0</v>
      </c>
      <c r="K148" s="324">
        <f t="shared" si="15"/>
        <v>1</v>
      </c>
      <c r="L148" s="324">
        <f t="shared" si="16"/>
        <v>0</v>
      </c>
    </row>
    <row r="149" spans="2:12" x14ac:dyDescent="0.2">
      <c r="B149" s="317">
        <f t="shared" si="17"/>
        <v>140</v>
      </c>
      <c r="C149" s="326">
        <v>169</v>
      </c>
      <c r="D149" s="326" t="s">
        <v>79</v>
      </c>
      <c r="E149" s="326">
        <v>2</v>
      </c>
      <c r="F149" s="326">
        <f t="shared" si="12"/>
        <v>0</v>
      </c>
      <c r="G149" s="326">
        <v>2</v>
      </c>
      <c r="H149" s="326">
        <f t="shared" si="13"/>
        <v>0</v>
      </c>
      <c r="I149" s="326">
        <v>2</v>
      </c>
      <c r="J149" s="326">
        <f t="shared" si="14"/>
        <v>0</v>
      </c>
      <c r="K149" s="326">
        <f t="shared" si="15"/>
        <v>0</v>
      </c>
      <c r="L149" s="326">
        <f t="shared" si="16"/>
        <v>0</v>
      </c>
    </row>
    <row r="150" spans="2:12" x14ac:dyDescent="0.2">
      <c r="B150" s="317">
        <f t="shared" si="17"/>
        <v>141</v>
      </c>
      <c r="C150" s="322">
        <v>171</v>
      </c>
      <c r="D150" s="322" t="s">
        <v>78</v>
      </c>
      <c r="E150" s="322" t="s">
        <v>34</v>
      </c>
      <c r="F150" s="322">
        <f t="shared" si="12"/>
        <v>0</v>
      </c>
      <c r="G150" s="322">
        <v>1</v>
      </c>
      <c r="H150" s="322">
        <f t="shared" si="13"/>
        <v>1</v>
      </c>
      <c r="I150" s="322">
        <v>2</v>
      </c>
      <c r="J150" s="322">
        <f t="shared" si="14"/>
        <v>0</v>
      </c>
      <c r="K150" s="322">
        <f t="shared" si="15"/>
        <v>0</v>
      </c>
      <c r="L150" s="322">
        <f t="shared" si="16"/>
        <v>1</v>
      </c>
    </row>
    <row r="151" spans="2:12" x14ac:dyDescent="0.2">
      <c r="B151" s="317">
        <f t="shared" si="17"/>
        <v>142</v>
      </c>
      <c r="C151" s="326">
        <v>172</v>
      </c>
      <c r="D151" s="326" t="s">
        <v>79</v>
      </c>
      <c r="E151" s="326" t="s">
        <v>34</v>
      </c>
      <c r="F151" s="326">
        <f t="shared" si="12"/>
        <v>0</v>
      </c>
      <c r="G151" s="326">
        <v>2</v>
      </c>
      <c r="H151" s="326">
        <f t="shared" si="13"/>
        <v>0</v>
      </c>
      <c r="I151" s="326">
        <v>1</v>
      </c>
      <c r="J151" s="326">
        <f t="shared" si="14"/>
        <v>1</v>
      </c>
      <c r="K151" s="326">
        <f t="shared" si="15"/>
        <v>0</v>
      </c>
      <c r="L151" s="326">
        <f t="shared" si="16"/>
        <v>1</v>
      </c>
    </row>
    <row r="152" spans="2:12" x14ac:dyDescent="0.2">
      <c r="B152" s="317">
        <f t="shared" si="17"/>
        <v>143</v>
      </c>
      <c r="C152" s="331">
        <v>200</v>
      </c>
      <c r="D152" s="331" t="s">
        <v>79</v>
      </c>
      <c r="E152" s="331" t="s">
        <v>34</v>
      </c>
      <c r="F152" s="331">
        <f t="shared" si="12"/>
        <v>0</v>
      </c>
      <c r="G152" s="331">
        <v>2</v>
      </c>
      <c r="H152" s="331">
        <f t="shared" si="13"/>
        <v>0</v>
      </c>
      <c r="I152" s="331" t="s">
        <v>34</v>
      </c>
      <c r="J152" s="331">
        <f t="shared" si="14"/>
        <v>0</v>
      </c>
      <c r="K152" s="326">
        <f t="shared" si="15"/>
        <v>0</v>
      </c>
      <c r="L152" s="326">
        <f t="shared" si="16"/>
        <v>0</v>
      </c>
    </row>
    <row r="153" spans="2:12" x14ac:dyDescent="0.2">
      <c r="B153" s="317">
        <f t="shared" si="17"/>
        <v>144</v>
      </c>
      <c r="C153" s="332">
        <v>201</v>
      </c>
      <c r="D153" s="332" t="s">
        <v>78</v>
      </c>
      <c r="E153" s="332">
        <v>2</v>
      </c>
      <c r="F153" s="332">
        <f t="shared" si="12"/>
        <v>0</v>
      </c>
      <c r="G153" s="332">
        <v>2</v>
      </c>
      <c r="H153" s="332">
        <f t="shared" si="13"/>
        <v>0</v>
      </c>
      <c r="I153" s="332" t="s">
        <v>34</v>
      </c>
      <c r="J153" s="332">
        <f t="shared" si="14"/>
        <v>0</v>
      </c>
      <c r="K153" s="325">
        <f t="shared" si="15"/>
        <v>0</v>
      </c>
      <c r="L153" s="325">
        <f t="shared" si="16"/>
        <v>0</v>
      </c>
    </row>
    <row r="154" spans="2:12" x14ac:dyDescent="0.2">
      <c r="B154" s="317">
        <f t="shared" si="17"/>
        <v>145</v>
      </c>
      <c r="C154" s="326">
        <v>202</v>
      </c>
      <c r="D154" s="326" t="s">
        <v>79</v>
      </c>
      <c r="E154" s="326" t="s">
        <v>34</v>
      </c>
      <c r="F154" s="326">
        <f t="shared" si="12"/>
        <v>0</v>
      </c>
      <c r="G154" s="326">
        <v>1</v>
      </c>
      <c r="H154" s="326">
        <f t="shared" si="13"/>
        <v>1</v>
      </c>
      <c r="I154" s="326">
        <v>1</v>
      </c>
      <c r="J154" s="326">
        <f t="shared" si="14"/>
        <v>1</v>
      </c>
      <c r="K154" s="326">
        <f t="shared" si="15"/>
        <v>0</v>
      </c>
      <c r="L154" s="326">
        <f t="shared" si="16"/>
        <v>2</v>
      </c>
    </row>
    <row r="155" spans="2:12" x14ac:dyDescent="0.2">
      <c r="B155" s="317">
        <f t="shared" si="17"/>
        <v>146</v>
      </c>
      <c r="C155" s="326">
        <v>206</v>
      </c>
      <c r="D155" s="326" t="s">
        <v>79</v>
      </c>
      <c r="E155" s="326" t="s">
        <v>34</v>
      </c>
      <c r="F155" s="326">
        <f t="shared" si="12"/>
        <v>0</v>
      </c>
      <c r="G155" s="326">
        <v>1</v>
      </c>
      <c r="H155" s="326">
        <f t="shared" si="13"/>
        <v>1</v>
      </c>
      <c r="I155" s="326">
        <v>1</v>
      </c>
      <c r="J155" s="326">
        <f t="shared" si="14"/>
        <v>1</v>
      </c>
      <c r="K155" s="326">
        <f t="shared" si="15"/>
        <v>0</v>
      </c>
      <c r="L155" s="326">
        <f t="shared" si="16"/>
        <v>2</v>
      </c>
    </row>
    <row r="156" spans="2:12" x14ac:dyDescent="0.2">
      <c r="B156" s="317">
        <f t="shared" si="17"/>
        <v>147</v>
      </c>
      <c r="C156" s="325">
        <v>207</v>
      </c>
      <c r="D156" s="325" t="s">
        <v>78</v>
      </c>
      <c r="E156" s="325" t="s">
        <v>34</v>
      </c>
      <c r="F156" s="325">
        <f t="shared" si="12"/>
        <v>0</v>
      </c>
      <c r="G156" s="325">
        <v>1</v>
      </c>
      <c r="H156" s="325">
        <f t="shared" si="13"/>
        <v>1</v>
      </c>
      <c r="I156" s="325" t="s">
        <v>34</v>
      </c>
      <c r="J156" s="325">
        <f t="shared" si="14"/>
        <v>0</v>
      </c>
      <c r="K156" s="325">
        <f t="shared" si="15"/>
        <v>0</v>
      </c>
      <c r="L156" s="325">
        <f t="shared" si="16"/>
        <v>1</v>
      </c>
    </row>
    <row r="157" spans="2:12" x14ac:dyDescent="0.2">
      <c r="B157" s="317">
        <f t="shared" si="17"/>
        <v>148</v>
      </c>
      <c r="C157" s="325">
        <v>209</v>
      </c>
      <c r="D157" s="325" t="s">
        <v>78</v>
      </c>
      <c r="E157" s="325" t="s">
        <v>34</v>
      </c>
      <c r="F157" s="325">
        <f t="shared" si="12"/>
        <v>0</v>
      </c>
      <c r="G157" s="325">
        <v>2</v>
      </c>
      <c r="H157" s="325">
        <f t="shared" si="13"/>
        <v>0</v>
      </c>
      <c r="I157" s="325" t="s">
        <v>34</v>
      </c>
      <c r="J157" s="325">
        <f t="shared" si="14"/>
        <v>0</v>
      </c>
      <c r="K157" s="325">
        <f t="shared" si="15"/>
        <v>0</v>
      </c>
      <c r="L157" s="325">
        <f t="shared" si="16"/>
        <v>0</v>
      </c>
    </row>
    <row r="158" spans="2:12" x14ac:dyDescent="0.2">
      <c r="B158" s="317">
        <f t="shared" si="17"/>
        <v>149</v>
      </c>
      <c r="C158" s="326">
        <v>212</v>
      </c>
      <c r="D158" s="326" t="s">
        <v>79</v>
      </c>
      <c r="E158" s="326" t="s">
        <v>34</v>
      </c>
      <c r="F158" s="326">
        <f t="shared" si="12"/>
        <v>0</v>
      </c>
      <c r="G158" s="326">
        <v>1</v>
      </c>
      <c r="H158" s="326">
        <f t="shared" si="13"/>
        <v>1</v>
      </c>
      <c r="I158" s="326">
        <v>1</v>
      </c>
      <c r="J158" s="326">
        <f t="shared" si="14"/>
        <v>1</v>
      </c>
      <c r="K158" s="326">
        <f t="shared" si="15"/>
        <v>0</v>
      </c>
      <c r="L158" s="326">
        <f t="shared" si="16"/>
        <v>2</v>
      </c>
    </row>
    <row r="159" spans="2:12" x14ac:dyDescent="0.2">
      <c r="B159" s="317">
        <f t="shared" si="17"/>
        <v>150</v>
      </c>
      <c r="C159" s="322">
        <v>213</v>
      </c>
      <c r="D159" s="322" t="s">
        <v>78</v>
      </c>
      <c r="E159" s="322" t="s">
        <v>34</v>
      </c>
      <c r="F159" s="322">
        <f t="shared" ref="F159:F180" si="18">IF(E159=1,1,0)</f>
        <v>0</v>
      </c>
      <c r="G159" s="322">
        <v>2</v>
      </c>
      <c r="H159" s="322">
        <f t="shared" ref="H159:H180" si="19">IF(G159=1,1,0)</f>
        <v>0</v>
      </c>
      <c r="I159" s="322" t="s">
        <v>34</v>
      </c>
      <c r="J159" s="322">
        <f t="shared" ref="J159:J180" si="20">IF(I159=1,1,0)</f>
        <v>0</v>
      </c>
      <c r="K159" s="322">
        <f t="shared" ref="K159:K180" si="21">COUNTIFS($F159,"1",$D159,"CF")+COUNTIFS($H159,"1",$D159,"CF")+COUNTIFS($J159,"1",$D159,"CF")</f>
        <v>0</v>
      </c>
      <c r="L159" s="322">
        <f t="shared" ref="L159:L180" si="22">COUNTIFS($F159,"1",$D159,"CFNR")+COUNTIFS($H159,"1",$D159,"CFNR")+COUNTIFS($J159,"1",$D159,"CFNR")+COUNTIFS($F159,"1",$D159,"CONT")+COUNTIFS($H159,"1",$D159,"CONT")+COUNTIFS($J159,"1",$D159,"CONT")</f>
        <v>0</v>
      </c>
    </row>
    <row r="160" spans="2:12" x14ac:dyDescent="0.2">
      <c r="B160" s="317">
        <f t="shared" si="17"/>
        <v>151</v>
      </c>
      <c r="C160" s="322">
        <v>216</v>
      </c>
      <c r="D160" s="322" t="s">
        <v>78</v>
      </c>
      <c r="E160" s="322" t="s">
        <v>34</v>
      </c>
      <c r="F160" s="322">
        <f t="shared" si="18"/>
        <v>0</v>
      </c>
      <c r="G160" s="322">
        <v>2</v>
      </c>
      <c r="H160" s="322">
        <f t="shared" si="19"/>
        <v>0</v>
      </c>
      <c r="I160" s="322">
        <v>1</v>
      </c>
      <c r="J160" s="322">
        <f t="shared" si="20"/>
        <v>1</v>
      </c>
      <c r="K160" s="322">
        <f t="shared" si="21"/>
        <v>0</v>
      </c>
      <c r="L160" s="322">
        <f t="shared" si="22"/>
        <v>1</v>
      </c>
    </row>
    <row r="161" spans="2:12" x14ac:dyDescent="0.2">
      <c r="B161" s="317">
        <f t="shared" si="17"/>
        <v>152</v>
      </c>
      <c r="C161" s="325">
        <v>217</v>
      </c>
      <c r="D161" s="325" t="s">
        <v>78</v>
      </c>
      <c r="E161" s="325" t="s">
        <v>34</v>
      </c>
      <c r="F161" s="325">
        <f t="shared" si="18"/>
        <v>0</v>
      </c>
      <c r="G161" s="325">
        <v>1</v>
      </c>
      <c r="H161" s="325">
        <f t="shared" si="19"/>
        <v>1</v>
      </c>
      <c r="I161" s="325">
        <v>1</v>
      </c>
      <c r="J161" s="325">
        <f t="shared" si="20"/>
        <v>1</v>
      </c>
      <c r="K161" s="325">
        <f t="shared" si="21"/>
        <v>0</v>
      </c>
      <c r="L161" s="325">
        <f t="shared" si="22"/>
        <v>2</v>
      </c>
    </row>
    <row r="162" spans="2:12" x14ac:dyDescent="0.2">
      <c r="B162" s="317">
        <f t="shared" si="17"/>
        <v>153</v>
      </c>
      <c r="C162" s="325">
        <v>220</v>
      </c>
      <c r="D162" s="325" t="s">
        <v>78</v>
      </c>
      <c r="E162" s="325">
        <v>2</v>
      </c>
      <c r="F162" s="325">
        <f t="shared" si="18"/>
        <v>0</v>
      </c>
      <c r="G162" s="325">
        <v>2</v>
      </c>
      <c r="H162" s="325">
        <f t="shared" si="19"/>
        <v>0</v>
      </c>
      <c r="I162" s="325">
        <v>2</v>
      </c>
      <c r="J162" s="325">
        <f t="shared" si="20"/>
        <v>0</v>
      </c>
      <c r="K162" s="325">
        <f t="shared" si="21"/>
        <v>0</v>
      </c>
      <c r="L162" s="325">
        <f t="shared" si="22"/>
        <v>0</v>
      </c>
    </row>
    <row r="163" spans="2:12" x14ac:dyDescent="0.2">
      <c r="B163" s="317">
        <f t="shared" si="17"/>
        <v>154</v>
      </c>
      <c r="C163" s="326">
        <v>225</v>
      </c>
      <c r="D163" s="326" t="s">
        <v>79</v>
      </c>
      <c r="E163" s="326" t="s">
        <v>34</v>
      </c>
      <c r="F163" s="326">
        <f t="shared" si="18"/>
        <v>0</v>
      </c>
      <c r="G163" s="326">
        <v>1</v>
      </c>
      <c r="H163" s="326">
        <f t="shared" si="19"/>
        <v>1</v>
      </c>
      <c r="I163" s="326">
        <v>1</v>
      </c>
      <c r="J163" s="326">
        <f t="shared" si="20"/>
        <v>1</v>
      </c>
      <c r="K163" s="326">
        <f t="shared" si="21"/>
        <v>0</v>
      </c>
      <c r="L163" s="326">
        <f t="shared" si="22"/>
        <v>2</v>
      </c>
    </row>
    <row r="164" spans="2:12" x14ac:dyDescent="0.2">
      <c r="B164" s="317">
        <f t="shared" si="17"/>
        <v>155</v>
      </c>
      <c r="C164" s="324">
        <v>228</v>
      </c>
      <c r="D164" s="324" t="s">
        <v>77</v>
      </c>
      <c r="E164" s="324">
        <v>2</v>
      </c>
      <c r="F164" s="324">
        <f t="shared" si="18"/>
        <v>0</v>
      </c>
      <c r="G164" s="324">
        <v>2</v>
      </c>
      <c r="H164" s="324">
        <f t="shared" si="19"/>
        <v>0</v>
      </c>
      <c r="I164" s="324">
        <v>2</v>
      </c>
      <c r="J164" s="324">
        <f t="shared" si="20"/>
        <v>0</v>
      </c>
      <c r="K164" s="324">
        <f t="shared" si="21"/>
        <v>0</v>
      </c>
      <c r="L164" s="324">
        <f t="shared" si="22"/>
        <v>0</v>
      </c>
    </row>
    <row r="165" spans="2:12" x14ac:dyDescent="0.2">
      <c r="B165" s="317">
        <f t="shared" si="17"/>
        <v>156</v>
      </c>
      <c r="C165" s="322">
        <v>231</v>
      </c>
      <c r="D165" s="322" t="s">
        <v>78</v>
      </c>
      <c r="E165" s="322">
        <v>2</v>
      </c>
      <c r="F165" s="322">
        <f t="shared" si="18"/>
        <v>0</v>
      </c>
      <c r="G165" s="322">
        <v>2</v>
      </c>
      <c r="H165" s="322">
        <f t="shared" si="19"/>
        <v>0</v>
      </c>
      <c r="I165" s="322">
        <v>2</v>
      </c>
      <c r="J165" s="322">
        <f t="shared" si="20"/>
        <v>0</v>
      </c>
      <c r="K165" s="322">
        <f t="shared" si="21"/>
        <v>0</v>
      </c>
      <c r="L165" s="322">
        <f t="shared" si="22"/>
        <v>0</v>
      </c>
    </row>
    <row r="166" spans="2:12" x14ac:dyDescent="0.2">
      <c r="B166" s="317">
        <f t="shared" si="17"/>
        <v>157</v>
      </c>
      <c r="C166" s="325">
        <v>233</v>
      </c>
      <c r="D166" s="325" t="s">
        <v>78</v>
      </c>
      <c r="E166" s="325" t="s">
        <v>34</v>
      </c>
      <c r="F166" s="325">
        <f t="shared" si="18"/>
        <v>0</v>
      </c>
      <c r="G166" s="325">
        <v>99</v>
      </c>
      <c r="H166" s="325">
        <f t="shared" si="19"/>
        <v>0</v>
      </c>
      <c r="I166" s="325">
        <v>2</v>
      </c>
      <c r="J166" s="325">
        <f t="shared" si="20"/>
        <v>0</v>
      </c>
      <c r="K166" s="325">
        <f t="shared" si="21"/>
        <v>0</v>
      </c>
      <c r="L166" s="325">
        <f t="shared" si="22"/>
        <v>0</v>
      </c>
    </row>
    <row r="167" spans="2:12" x14ac:dyDescent="0.2">
      <c r="B167" s="317">
        <f t="shared" si="17"/>
        <v>158</v>
      </c>
      <c r="C167" s="322">
        <v>234</v>
      </c>
      <c r="D167" s="322" t="s">
        <v>78</v>
      </c>
      <c r="E167" s="322" t="s">
        <v>34</v>
      </c>
      <c r="F167" s="322">
        <f t="shared" si="18"/>
        <v>0</v>
      </c>
      <c r="G167" s="322">
        <v>1</v>
      </c>
      <c r="H167" s="322">
        <f t="shared" si="19"/>
        <v>1</v>
      </c>
      <c r="I167" s="322">
        <v>2</v>
      </c>
      <c r="J167" s="322">
        <f t="shared" si="20"/>
        <v>0</v>
      </c>
      <c r="K167" s="322">
        <f t="shared" si="21"/>
        <v>0</v>
      </c>
      <c r="L167" s="322">
        <f t="shared" si="22"/>
        <v>1</v>
      </c>
    </row>
    <row r="168" spans="2:12" x14ac:dyDescent="0.2">
      <c r="B168" s="317">
        <f t="shared" si="17"/>
        <v>159</v>
      </c>
      <c r="C168" s="326">
        <v>235</v>
      </c>
      <c r="D168" s="326" t="s">
        <v>79</v>
      </c>
      <c r="E168" s="326" t="s">
        <v>34</v>
      </c>
      <c r="F168" s="326">
        <f t="shared" si="18"/>
        <v>0</v>
      </c>
      <c r="G168" s="326">
        <v>1</v>
      </c>
      <c r="H168" s="326">
        <f t="shared" si="19"/>
        <v>1</v>
      </c>
      <c r="I168" s="326">
        <v>2</v>
      </c>
      <c r="J168" s="326">
        <f t="shared" si="20"/>
        <v>0</v>
      </c>
      <c r="K168" s="326">
        <f t="shared" si="21"/>
        <v>0</v>
      </c>
      <c r="L168" s="326">
        <f t="shared" si="22"/>
        <v>1</v>
      </c>
    </row>
    <row r="169" spans="2:12" x14ac:dyDescent="0.2">
      <c r="B169" s="317">
        <f t="shared" si="17"/>
        <v>160</v>
      </c>
      <c r="C169" s="326">
        <v>236</v>
      </c>
      <c r="D169" s="326" t="s">
        <v>79</v>
      </c>
      <c r="E169" s="326" t="s">
        <v>34</v>
      </c>
      <c r="F169" s="326">
        <f t="shared" si="18"/>
        <v>0</v>
      </c>
      <c r="G169" s="326">
        <v>2</v>
      </c>
      <c r="H169" s="326">
        <f t="shared" si="19"/>
        <v>0</v>
      </c>
      <c r="I169" s="326">
        <v>1</v>
      </c>
      <c r="J169" s="326">
        <f t="shared" si="20"/>
        <v>1</v>
      </c>
      <c r="K169" s="326">
        <f t="shared" si="21"/>
        <v>0</v>
      </c>
      <c r="L169" s="326">
        <f t="shared" si="22"/>
        <v>1</v>
      </c>
    </row>
    <row r="170" spans="2:12" x14ac:dyDescent="0.2">
      <c r="B170" s="317">
        <f t="shared" si="17"/>
        <v>161</v>
      </c>
      <c r="C170" s="326">
        <v>237</v>
      </c>
      <c r="D170" s="326" t="s">
        <v>79</v>
      </c>
      <c r="E170" s="326" t="s">
        <v>34</v>
      </c>
      <c r="F170" s="326">
        <f t="shared" si="18"/>
        <v>0</v>
      </c>
      <c r="G170" s="326">
        <v>1</v>
      </c>
      <c r="H170" s="326">
        <f t="shared" si="19"/>
        <v>1</v>
      </c>
      <c r="I170" s="326">
        <v>1</v>
      </c>
      <c r="J170" s="326">
        <f t="shared" si="20"/>
        <v>1</v>
      </c>
      <c r="K170" s="326">
        <f t="shared" si="21"/>
        <v>0</v>
      </c>
      <c r="L170" s="326">
        <f t="shared" si="22"/>
        <v>2</v>
      </c>
    </row>
    <row r="171" spans="2:12" x14ac:dyDescent="0.2">
      <c r="B171" s="317">
        <f t="shared" si="17"/>
        <v>162</v>
      </c>
      <c r="C171" s="319">
        <v>239</v>
      </c>
      <c r="D171" s="319" t="s">
        <v>77</v>
      </c>
      <c r="E171" s="319">
        <v>2</v>
      </c>
      <c r="F171" s="319">
        <f t="shared" si="18"/>
        <v>0</v>
      </c>
      <c r="G171" s="319">
        <v>2</v>
      </c>
      <c r="H171" s="319">
        <f t="shared" si="19"/>
        <v>0</v>
      </c>
      <c r="I171" s="319" t="s">
        <v>34</v>
      </c>
      <c r="J171" s="319">
        <f t="shared" si="20"/>
        <v>0</v>
      </c>
      <c r="K171" s="319">
        <f t="shared" si="21"/>
        <v>0</v>
      </c>
      <c r="L171" s="319">
        <f t="shared" si="22"/>
        <v>0</v>
      </c>
    </row>
    <row r="172" spans="2:12" x14ac:dyDescent="0.2">
      <c r="B172" s="317">
        <f t="shared" si="17"/>
        <v>163</v>
      </c>
      <c r="C172" s="326">
        <v>241</v>
      </c>
      <c r="D172" s="326" t="s">
        <v>79</v>
      </c>
      <c r="E172" s="326" t="s">
        <v>34</v>
      </c>
      <c r="F172" s="326">
        <f t="shared" si="18"/>
        <v>0</v>
      </c>
      <c r="G172" s="326">
        <v>2</v>
      </c>
      <c r="H172" s="326">
        <f t="shared" si="19"/>
        <v>0</v>
      </c>
      <c r="I172" s="326">
        <v>1</v>
      </c>
      <c r="J172" s="326">
        <f t="shared" si="20"/>
        <v>1</v>
      </c>
      <c r="K172" s="326">
        <f t="shared" si="21"/>
        <v>0</v>
      </c>
      <c r="L172" s="326">
        <f t="shared" si="22"/>
        <v>1</v>
      </c>
    </row>
    <row r="173" spans="2:12" x14ac:dyDescent="0.2">
      <c r="B173" s="317">
        <f t="shared" si="17"/>
        <v>164</v>
      </c>
      <c r="C173" s="326">
        <v>244</v>
      </c>
      <c r="D173" s="326" t="s">
        <v>79</v>
      </c>
      <c r="E173" s="326" t="s">
        <v>34</v>
      </c>
      <c r="F173" s="326">
        <f t="shared" si="18"/>
        <v>0</v>
      </c>
      <c r="G173" s="326">
        <v>1</v>
      </c>
      <c r="H173" s="326">
        <f t="shared" si="19"/>
        <v>1</v>
      </c>
      <c r="I173" s="326" t="s">
        <v>34</v>
      </c>
      <c r="J173" s="326">
        <f t="shared" si="20"/>
        <v>0</v>
      </c>
      <c r="K173" s="326">
        <f t="shared" si="21"/>
        <v>0</v>
      </c>
      <c r="L173" s="326">
        <f t="shared" si="22"/>
        <v>1</v>
      </c>
    </row>
    <row r="174" spans="2:12" x14ac:dyDescent="0.2">
      <c r="B174" s="317">
        <f t="shared" si="17"/>
        <v>165</v>
      </c>
      <c r="C174" s="322">
        <v>245</v>
      </c>
      <c r="D174" s="322" t="s">
        <v>78</v>
      </c>
      <c r="E174" s="322" t="s">
        <v>34</v>
      </c>
      <c r="F174" s="322">
        <f t="shared" si="18"/>
        <v>0</v>
      </c>
      <c r="G174" s="322">
        <v>1</v>
      </c>
      <c r="H174" s="322">
        <f t="shared" si="19"/>
        <v>1</v>
      </c>
      <c r="I174" s="322">
        <v>1</v>
      </c>
      <c r="J174" s="322">
        <f t="shared" si="20"/>
        <v>1</v>
      </c>
      <c r="K174" s="322">
        <f t="shared" si="21"/>
        <v>0</v>
      </c>
      <c r="L174" s="322">
        <f t="shared" si="22"/>
        <v>2</v>
      </c>
    </row>
    <row r="175" spans="2:12" x14ac:dyDescent="0.2">
      <c r="B175" s="317">
        <f t="shared" si="17"/>
        <v>166</v>
      </c>
      <c r="C175" s="326">
        <v>246</v>
      </c>
      <c r="D175" s="326" t="s">
        <v>79</v>
      </c>
      <c r="E175" s="326">
        <v>2</v>
      </c>
      <c r="F175" s="326">
        <f t="shared" si="18"/>
        <v>0</v>
      </c>
      <c r="G175" s="326">
        <v>1</v>
      </c>
      <c r="H175" s="326">
        <f t="shared" si="19"/>
        <v>1</v>
      </c>
      <c r="I175" s="326">
        <v>1</v>
      </c>
      <c r="J175" s="326">
        <f t="shared" si="20"/>
        <v>1</v>
      </c>
      <c r="K175" s="326">
        <f t="shared" si="21"/>
        <v>0</v>
      </c>
      <c r="L175" s="326">
        <f t="shared" si="22"/>
        <v>2</v>
      </c>
    </row>
    <row r="176" spans="2:12" x14ac:dyDescent="0.2">
      <c r="B176" s="317">
        <f t="shared" si="17"/>
        <v>167</v>
      </c>
      <c r="C176" s="326">
        <v>247</v>
      </c>
      <c r="D176" s="326" t="s">
        <v>79</v>
      </c>
      <c r="E176" s="326">
        <v>2</v>
      </c>
      <c r="F176" s="326">
        <f t="shared" si="18"/>
        <v>0</v>
      </c>
      <c r="G176" s="326">
        <v>2</v>
      </c>
      <c r="H176" s="326">
        <f t="shared" si="19"/>
        <v>0</v>
      </c>
      <c r="I176" s="326">
        <v>1</v>
      </c>
      <c r="J176" s="326">
        <f t="shared" si="20"/>
        <v>1</v>
      </c>
      <c r="K176" s="326">
        <f t="shared" si="21"/>
        <v>0</v>
      </c>
      <c r="L176" s="326">
        <f t="shared" si="22"/>
        <v>1</v>
      </c>
    </row>
    <row r="177" spans="2:12" x14ac:dyDescent="0.2">
      <c r="B177" s="317">
        <f t="shared" si="17"/>
        <v>168</v>
      </c>
      <c r="C177" s="322">
        <v>249</v>
      </c>
      <c r="D177" s="322" t="s">
        <v>78</v>
      </c>
      <c r="E177" s="322">
        <v>2</v>
      </c>
      <c r="F177" s="322">
        <f t="shared" si="18"/>
        <v>0</v>
      </c>
      <c r="G177" s="322">
        <v>1</v>
      </c>
      <c r="H177" s="322">
        <f t="shared" si="19"/>
        <v>1</v>
      </c>
      <c r="I177" s="322">
        <v>1</v>
      </c>
      <c r="J177" s="322">
        <f t="shared" si="20"/>
        <v>1</v>
      </c>
      <c r="K177" s="322">
        <f t="shared" si="21"/>
        <v>0</v>
      </c>
      <c r="L177" s="322">
        <f t="shared" si="22"/>
        <v>2</v>
      </c>
    </row>
    <row r="178" spans="2:12" x14ac:dyDescent="0.2">
      <c r="B178" s="317">
        <f t="shared" si="17"/>
        <v>169</v>
      </c>
      <c r="C178" s="322">
        <v>250</v>
      </c>
      <c r="D178" s="322" t="s">
        <v>78</v>
      </c>
      <c r="E178" s="322" t="s">
        <v>34</v>
      </c>
      <c r="F178" s="322">
        <f t="shared" si="18"/>
        <v>0</v>
      </c>
      <c r="G178" s="322">
        <v>1</v>
      </c>
      <c r="H178" s="322">
        <f t="shared" si="19"/>
        <v>1</v>
      </c>
      <c r="I178" s="322">
        <v>1</v>
      </c>
      <c r="J178" s="322">
        <f t="shared" si="20"/>
        <v>1</v>
      </c>
      <c r="K178" s="322">
        <f t="shared" si="21"/>
        <v>0</v>
      </c>
      <c r="L178" s="322">
        <f t="shared" si="22"/>
        <v>2</v>
      </c>
    </row>
    <row r="179" spans="2:12" x14ac:dyDescent="0.2">
      <c r="B179" s="317">
        <f t="shared" si="17"/>
        <v>170</v>
      </c>
      <c r="C179" s="322">
        <v>251</v>
      </c>
      <c r="D179" s="322" t="s">
        <v>78</v>
      </c>
      <c r="E179" s="322" t="s">
        <v>34</v>
      </c>
      <c r="F179" s="322">
        <f t="shared" si="18"/>
        <v>0</v>
      </c>
      <c r="G179" s="322">
        <v>1</v>
      </c>
      <c r="H179" s="322">
        <f t="shared" si="19"/>
        <v>1</v>
      </c>
      <c r="I179" s="322">
        <v>1</v>
      </c>
      <c r="J179" s="322">
        <f t="shared" si="20"/>
        <v>1</v>
      </c>
      <c r="K179" s="322">
        <f t="shared" si="21"/>
        <v>0</v>
      </c>
      <c r="L179" s="322">
        <f t="shared" si="22"/>
        <v>2</v>
      </c>
    </row>
    <row r="180" spans="2:12" ht="16" thickBot="1" x14ac:dyDescent="0.25">
      <c r="B180" s="317">
        <f t="shared" si="17"/>
        <v>171</v>
      </c>
      <c r="C180" s="326">
        <v>253</v>
      </c>
      <c r="D180" s="326" t="s">
        <v>79</v>
      </c>
      <c r="E180" s="326" t="s">
        <v>34</v>
      </c>
      <c r="F180" s="326">
        <f t="shared" si="18"/>
        <v>0</v>
      </c>
      <c r="G180" s="326">
        <v>1</v>
      </c>
      <c r="H180" s="326">
        <f t="shared" si="19"/>
        <v>1</v>
      </c>
      <c r="I180" s="326">
        <v>2</v>
      </c>
      <c r="J180" s="326">
        <f t="shared" si="20"/>
        <v>0</v>
      </c>
      <c r="K180" s="338">
        <f t="shared" si="21"/>
        <v>0</v>
      </c>
      <c r="L180" s="338">
        <f t="shared" si="22"/>
        <v>1</v>
      </c>
    </row>
    <row r="181" spans="2:12" x14ac:dyDescent="0.2">
      <c r="D181" s="31">
        <f>COUNTIF($D$10:$D$180,"CF")</f>
        <v>25</v>
      </c>
      <c r="F181" s="62">
        <f>COUNTIF(F10:F180,"1")</f>
        <v>6</v>
      </c>
      <c r="H181" s="62">
        <f>COUNTIF(H10:H180,"1")</f>
        <v>119</v>
      </c>
      <c r="J181" s="62">
        <f>COUNTIF(J10:J180,"1")</f>
        <v>98</v>
      </c>
      <c r="K181" s="64">
        <f>SUM(K10:K180)/COUNTIF($D10:$D180,"CF")</f>
        <v>1.48</v>
      </c>
      <c r="L181" s="64">
        <f>SUM(L10:L180)/(COUNTIF($D10:$D180,"CFNR")+COUNTIF($D10:$D180,"CONT"))</f>
        <v>1.273972602739726</v>
      </c>
    </row>
    <row r="182" spans="2:12" x14ac:dyDescent="0.2">
      <c r="D182" s="31">
        <f>COUNTIF($D$10:$D$180,"CFNR")</f>
        <v>74</v>
      </c>
      <c r="F182">
        <f>COUNTIF(F10:F180,"1")+COUNTIF(F10:F180,"0")</f>
        <v>171</v>
      </c>
      <c r="H182">
        <f>COUNTIF(H10:H180,"1")+COUNTIF(H10:H180,"0")</f>
        <v>171</v>
      </c>
      <c r="J182">
        <f>COUNTIF(J10:J180,"1")+COUNTIF(J10:J180,"0")</f>
        <v>171</v>
      </c>
    </row>
    <row r="183" spans="2:12" x14ac:dyDescent="0.2">
      <c r="D183" s="31">
        <f>COUNTIF($D$10:$D$180,"CONT")</f>
        <v>72</v>
      </c>
      <c r="F183" s="19">
        <f>F181/F182</f>
        <v>3.5087719298245612E-2</v>
      </c>
      <c r="G183" s="31"/>
      <c r="H183" s="19">
        <f>H181/H182</f>
        <v>0.69590643274853803</v>
      </c>
      <c r="I183" s="31"/>
      <c r="J183" s="19">
        <f>J181/J182</f>
        <v>0.57309941520467833</v>
      </c>
    </row>
  </sheetData>
  <pageMargins left="0.7" right="0.7" top="0.75" bottom="0.75" header="0.3" footer="0.3"/>
  <pageSetup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DB11-C231-45FF-B543-CD524E12340B}">
  <dimension ref="A1:V194"/>
  <sheetViews>
    <sheetView workbookViewId="0">
      <selection activeCell="N19" sqref="N19"/>
    </sheetView>
  </sheetViews>
  <sheetFormatPr baseColWidth="10" defaultColWidth="8.83203125" defaultRowHeight="15" x14ac:dyDescent="0.2"/>
  <cols>
    <col min="1" max="1" width="54.83203125" bestFit="1" customWidth="1"/>
    <col min="4" max="4" width="16.6640625" customWidth="1"/>
    <col min="5" max="5" width="14.1640625" customWidth="1"/>
    <col min="6" max="6" width="11" customWidth="1"/>
    <col min="7" max="7" width="12.6640625" customWidth="1"/>
    <col min="8" max="8" width="11.5" customWidth="1"/>
    <col min="9" max="13" width="12.6640625" customWidth="1"/>
    <col min="14" max="14" width="13" customWidth="1"/>
    <col min="15" max="15" width="22.6640625" customWidth="1"/>
    <col min="16" max="17" width="12.6640625" customWidth="1"/>
    <col min="18" max="18" width="14.6640625" customWidth="1"/>
  </cols>
  <sheetData>
    <row r="1" spans="1:17" ht="16" x14ac:dyDescent="0.2">
      <c r="A1" s="28" t="s">
        <v>35</v>
      </c>
      <c r="I1" s="29" t="s">
        <v>36</v>
      </c>
      <c r="J1" s="30"/>
    </row>
    <row r="2" spans="1:17" x14ac:dyDescent="0.2">
      <c r="A2" s="31" t="s">
        <v>37</v>
      </c>
      <c r="B2" s="6">
        <f>fcf</f>
        <v>0.14619883040935672</v>
      </c>
      <c r="E2">
        <f>b_est</f>
        <v>-2.1226138962043293</v>
      </c>
      <c r="I2" s="32" t="s">
        <v>38</v>
      </c>
      <c r="J2" s="33">
        <v>2.8157615690107005</v>
      </c>
      <c r="L2" s="238"/>
    </row>
    <row r="3" spans="1:17" x14ac:dyDescent="0.2">
      <c r="A3" s="31" t="s">
        <v>39</v>
      </c>
      <c r="B3" s="6">
        <f>fepi</f>
        <v>0.32</v>
      </c>
      <c r="E3">
        <f>a_est</f>
        <v>2.8157615690107005</v>
      </c>
      <c r="I3" s="34" t="s">
        <v>40</v>
      </c>
      <c r="J3" s="35">
        <v>-2.1226138962043293</v>
      </c>
      <c r="L3" s="238"/>
    </row>
    <row r="4" spans="1:17" ht="16" thickBot="1" x14ac:dyDescent="0.25">
      <c r="A4" s="31" t="s">
        <v>41</v>
      </c>
      <c r="B4" s="6">
        <f>I194</f>
        <v>2.7397260273972601E-2</v>
      </c>
      <c r="E4">
        <f>D9</f>
        <v>0</v>
      </c>
      <c r="I4" s="36" t="s">
        <v>42</v>
      </c>
      <c r="J4" s="37">
        <f>SUMLNPOS</f>
        <v>-61.701869144220254</v>
      </c>
      <c r="L4" s="238"/>
      <c r="O4" s="24"/>
    </row>
    <row r="6" spans="1:17" ht="42" customHeight="1" x14ac:dyDescent="0.2">
      <c r="A6" s="312" t="s">
        <v>43</v>
      </c>
      <c r="B6" s="313"/>
      <c r="C6" s="313"/>
      <c r="D6" s="313"/>
      <c r="E6" s="313"/>
      <c r="H6" s="292"/>
      <c r="I6" s="315" t="s">
        <v>44</v>
      </c>
      <c r="J6" s="316">
        <v>0.2</v>
      </c>
      <c r="L6" s="5" t="s">
        <v>45</v>
      </c>
      <c r="M6" s="5" t="s">
        <v>46</v>
      </c>
      <c r="N6" s="5" t="s">
        <v>47</v>
      </c>
    </row>
    <row r="7" spans="1:17" s="24" customFormat="1" ht="16" thickBot="1" x14ac:dyDescent="0.25">
      <c r="I7"/>
      <c r="J7"/>
      <c r="L7" s="239">
        <f>fp_3</f>
        <v>0.57309941520467833</v>
      </c>
      <c r="M7" s="238">
        <f>fp_2</f>
        <v>0.69590643274853803</v>
      </c>
      <c r="N7" s="238">
        <f>fp_1</f>
        <v>3.5087719298245612E-2</v>
      </c>
    </row>
    <row r="8" spans="1:17" ht="16" thickBot="1" x14ac:dyDescent="0.25">
      <c r="D8" s="40" t="s">
        <v>48</v>
      </c>
      <c r="E8" s="41" t="s">
        <v>49</v>
      </c>
      <c r="I8" s="42" t="s">
        <v>50</v>
      </c>
      <c r="J8" s="43" t="s">
        <v>51</v>
      </c>
      <c r="Q8" s="65" t="s">
        <v>52</v>
      </c>
    </row>
    <row r="9" spans="1:17" ht="16" thickBot="1" x14ac:dyDescent="0.25">
      <c r="D9" s="44">
        <v>0</v>
      </c>
      <c r="E9" s="45">
        <f>b_est+a_est*D9</f>
        <v>-2.1226138962043293</v>
      </c>
      <c r="I9" s="46">
        <f>NCP/CFT</f>
        <v>0.32</v>
      </c>
      <c r="J9" s="47">
        <f>NCN/CONTT</f>
        <v>0.9726027397260274</v>
      </c>
      <c r="Q9" s="23">
        <f>SUMPRODUCT(S18:S114,T18:T114)</f>
        <v>0.64630136986301367</v>
      </c>
    </row>
    <row r="10" spans="1:17" ht="16" thickBot="1" x14ac:dyDescent="0.25">
      <c r="D10" s="48">
        <v>1</v>
      </c>
      <c r="E10" s="37">
        <f>b_est+a_est*D10</f>
        <v>0.69314767280637124</v>
      </c>
      <c r="L10">
        <f>NCN</f>
        <v>142</v>
      </c>
    </row>
    <row r="11" spans="1:17" ht="16" thickBot="1" x14ac:dyDescent="0.25">
      <c r="B11" s="6"/>
      <c r="L11">
        <f>CONTT</f>
        <v>146</v>
      </c>
    </row>
    <row r="12" spans="1:17" ht="16" thickBot="1" x14ac:dyDescent="0.25">
      <c r="B12" s="6"/>
      <c r="D12" s="49" t="s">
        <v>53</v>
      </c>
      <c r="E12" s="50"/>
    </row>
    <row r="13" spans="1:17" x14ac:dyDescent="0.2">
      <c r="B13" s="6"/>
      <c r="D13" s="51" t="s">
        <v>54</v>
      </c>
      <c r="E13" s="52">
        <f>EXP(lor_0)/(EXP(lor_0)+1)</f>
        <v>0.10691822155217429</v>
      </c>
    </row>
    <row r="14" spans="1:17" x14ac:dyDescent="0.2">
      <c r="B14" s="6"/>
      <c r="D14" s="34" t="s">
        <v>55</v>
      </c>
      <c r="E14" s="45">
        <f>EXP(lor_1)/(EXP(lor_1)+1)</f>
        <v>0.66666677605475233</v>
      </c>
    </row>
    <row r="15" spans="1:17" ht="16" thickBot="1" x14ac:dyDescent="0.25">
      <c r="B15" s="6"/>
      <c r="D15" s="36" t="s">
        <v>56</v>
      </c>
      <c r="E15" s="37">
        <f>fp_1*pcf_1+(1-fp_1)*pcf_0</f>
        <v>0.12655852171015949</v>
      </c>
    </row>
    <row r="16" spans="1:17" x14ac:dyDescent="0.2">
      <c r="B16" s="6"/>
      <c r="D16" s="31"/>
      <c r="E16" s="6"/>
    </row>
    <row r="17" spans="4:20" s="53" customFormat="1" ht="80" x14ac:dyDescent="0.2">
      <c r="D17" s="1" t="s">
        <v>13</v>
      </c>
      <c r="E17" s="1" t="s">
        <v>57</v>
      </c>
      <c r="F17" s="1" t="s">
        <v>29</v>
      </c>
      <c r="G17" s="1" t="s">
        <v>58</v>
      </c>
      <c r="H17" s="2" t="s">
        <v>59</v>
      </c>
      <c r="I17" s="2" t="s">
        <v>60</v>
      </c>
      <c r="J17" s="2" t="s">
        <v>61</v>
      </c>
      <c r="K17" s="2" t="s">
        <v>62</v>
      </c>
      <c r="L17" s="2" t="s">
        <v>63</v>
      </c>
      <c r="M17" s="2" t="s">
        <v>64</v>
      </c>
      <c r="N17" s="2" t="s">
        <v>65</v>
      </c>
      <c r="P17" s="2" t="s">
        <v>44</v>
      </c>
      <c r="Q17" s="2" t="s">
        <v>66</v>
      </c>
      <c r="R17" s="2" t="s">
        <v>67</v>
      </c>
      <c r="S17" s="2" t="s">
        <v>68</v>
      </c>
      <c r="T17" s="2" t="s">
        <v>69</v>
      </c>
    </row>
    <row r="18" spans="4:20" x14ac:dyDescent="0.2">
      <c r="D18" s="231">
        <v>1</v>
      </c>
      <c r="E18" s="232">
        <f>'Data 1'!C10</f>
        <v>1</v>
      </c>
      <c r="F18" s="232" t="str">
        <f>'Data 1'!D10</f>
        <v>CF</v>
      </c>
      <c r="G18" s="232">
        <f>IF(F18="CF",1,0)</f>
        <v>1</v>
      </c>
      <c r="H18" s="232">
        <v>1</v>
      </c>
      <c r="I18" s="4">
        <f>IF(AND(G18=1,H18=1),1,0)</f>
        <v>1</v>
      </c>
      <c r="J18" s="6">
        <f t="shared" ref="J18:J49" si="0">IF(H18=0,pcf_0,IF(H18=1,pcf_1,pcf_2))</f>
        <v>0.66666677605475233</v>
      </c>
      <c r="K18" s="6">
        <f t="shared" ref="K18:K78" si="1">IF(G18=1,J18,1-J18)</f>
        <v>0.66666677605475233</v>
      </c>
      <c r="L18" s="6">
        <f>LN(K18)</f>
        <v>-0.40546494402604932</v>
      </c>
      <c r="M18" s="54">
        <f t="shared" ref="M18:M49" si="2">IF(AND(G18=1,J18&gt;=p_thresh),1,0)</f>
        <v>1</v>
      </c>
      <c r="N18" s="54">
        <f t="shared" ref="N18:N49" si="3">IF(AND(G18=0,J18&lt;p_thresh),1,0)</f>
        <v>0</v>
      </c>
      <c r="P18" s="6">
        <v>0.01</v>
      </c>
      <c r="Q18" s="6">
        <f t="shared" ref="Q18:Q49" si="4">COUNTIFS($G$18:$G$188,"1",$J$18:$J$188,"&gt;+"&amp;$P18)/CFT</f>
        <v>1</v>
      </c>
      <c r="R18" s="6">
        <f t="shared" ref="R18:R49" si="5">COUNTIFS($G$18:$G$188,"0",$J$18:$J$188,"&gt;+"&amp;$P18)/CONTT</f>
        <v>1</v>
      </c>
      <c r="S18" s="6">
        <f>(Q18+Q19)/2</f>
        <v>1</v>
      </c>
      <c r="T18" s="6">
        <f t="shared" ref="T18:T49" si="6">-(R19-R18)</f>
        <v>0</v>
      </c>
    </row>
    <row r="19" spans="4:20" x14ac:dyDescent="0.2">
      <c r="D19" s="231">
        <f>D18+1</f>
        <v>2</v>
      </c>
      <c r="E19" s="148">
        <f>'Data 1'!C11</f>
        <v>2</v>
      </c>
      <c r="F19" s="148" t="str">
        <f>'Data 1'!D11</f>
        <v>CF</v>
      </c>
      <c r="G19" s="148">
        <f>IF(F19="CF",1,0)</f>
        <v>1</v>
      </c>
      <c r="H19" s="148">
        <v>0</v>
      </c>
      <c r="I19" s="4">
        <f t="shared" ref="I19:I79" si="7">IF(AND(G19=1,H19=1),1,0)</f>
        <v>0</v>
      </c>
      <c r="J19" s="6">
        <f t="shared" si="0"/>
        <v>0.10691822155217429</v>
      </c>
      <c r="K19" s="6">
        <f t="shared" si="1"/>
        <v>0.10691822155217429</v>
      </c>
      <c r="L19" s="6">
        <f t="shared" ref="L19:L79" si="8">LN(K19)</f>
        <v>-2.2356910212936927</v>
      </c>
      <c r="M19" s="54">
        <f t="shared" si="2"/>
        <v>0</v>
      </c>
      <c r="N19" s="54">
        <f t="shared" si="3"/>
        <v>0</v>
      </c>
      <c r="P19" s="6">
        <f>P18+0.01</f>
        <v>0.02</v>
      </c>
      <c r="Q19" s="6">
        <f t="shared" si="4"/>
        <v>1</v>
      </c>
      <c r="R19" s="6">
        <f t="shared" si="5"/>
        <v>1</v>
      </c>
      <c r="S19" s="6">
        <f t="shared" ref="S19:S82" si="9">(Q19+Q20)/2</f>
        <v>1</v>
      </c>
      <c r="T19" s="6">
        <f t="shared" si="6"/>
        <v>0</v>
      </c>
    </row>
    <row r="20" spans="4:20" x14ac:dyDescent="0.2">
      <c r="D20" s="231">
        <f t="shared" ref="D20:D83" si="10">D19+1</f>
        <v>3</v>
      </c>
      <c r="E20" s="150">
        <f>'Data 1'!C12</f>
        <v>4</v>
      </c>
      <c r="F20" s="150" t="str">
        <f>'Data 1'!D12</f>
        <v>CFNR</v>
      </c>
      <c r="G20" s="150">
        <f t="shared" ref="G20:G81" si="11">IF(F20="CF",1,0)</f>
        <v>0</v>
      </c>
      <c r="H20" s="150">
        <v>0</v>
      </c>
      <c r="I20" s="4">
        <f t="shared" si="7"/>
        <v>0</v>
      </c>
      <c r="J20" s="6">
        <f>IF(H20=0,pcf_0,IF(H20=1,pcf_1,pcf_2))</f>
        <v>0.10691822155217429</v>
      </c>
      <c r="K20" s="6">
        <f t="shared" si="1"/>
        <v>0.89308177844782577</v>
      </c>
      <c r="L20" s="6">
        <f t="shared" si="8"/>
        <v>-0.11307712508936325</v>
      </c>
      <c r="M20" s="54">
        <f t="shared" si="2"/>
        <v>0</v>
      </c>
      <c r="N20" s="54">
        <f t="shared" si="3"/>
        <v>1</v>
      </c>
      <c r="P20" s="6">
        <f t="shared" ref="P20:P83" si="12">P19+0.01</f>
        <v>0.03</v>
      </c>
      <c r="Q20" s="6">
        <f t="shared" si="4"/>
        <v>1</v>
      </c>
      <c r="R20" s="6">
        <f t="shared" si="5"/>
        <v>1</v>
      </c>
      <c r="S20" s="6">
        <f t="shared" si="9"/>
        <v>1</v>
      </c>
      <c r="T20" s="6">
        <f t="shared" si="6"/>
        <v>0</v>
      </c>
    </row>
    <row r="21" spans="4:20" x14ac:dyDescent="0.2">
      <c r="D21" s="231">
        <f t="shared" si="10"/>
        <v>4</v>
      </c>
      <c r="E21" s="150">
        <f>'Data 1'!C13</f>
        <v>5</v>
      </c>
      <c r="F21" s="150" t="str">
        <f>'Data 1'!D13</f>
        <v>CFNR</v>
      </c>
      <c r="G21" s="150">
        <f t="shared" si="11"/>
        <v>0</v>
      </c>
      <c r="H21" s="150">
        <v>0</v>
      </c>
      <c r="I21" s="4">
        <f t="shared" si="7"/>
        <v>0</v>
      </c>
      <c r="J21" s="6">
        <f t="shared" si="0"/>
        <v>0.10691822155217429</v>
      </c>
      <c r="K21" s="6">
        <f t="shared" si="1"/>
        <v>0.89308177844782577</v>
      </c>
      <c r="L21" s="6">
        <f t="shared" si="8"/>
        <v>-0.11307712508936325</v>
      </c>
      <c r="M21" s="54">
        <f t="shared" si="2"/>
        <v>0</v>
      </c>
      <c r="N21" s="54">
        <f t="shared" si="3"/>
        <v>1</v>
      </c>
      <c r="P21" s="6">
        <f t="shared" si="12"/>
        <v>0.04</v>
      </c>
      <c r="Q21" s="6">
        <f t="shared" si="4"/>
        <v>1</v>
      </c>
      <c r="R21" s="6">
        <f t="shared" si="5"/>
        <v>1</v>
      </c>
      <c r="S21" s="6">
        <f t="shared" si="9"/>
        <v>1</v>
      </c>
      <c r="T21" s="6">
        <f t="shared" si="6"/>
        <v>0</v>
      </c>
    </row>
    <row r="22" spans="4:20" x14ac:dyDescent="0.2">
      <c r="D22" s="231">
        <f t="shared" si="10"/>
        <v>5</v>
      </c>
      <c r="E22" s="150">
        <f>'Data 1'!C14</f>
        <v>9</v>
      </c>
      <c r="F22" s="150" t="str">
        <f>'Data 1'!D14</f>
        <v>CFNR</v>
      </c>
      <c r="G22" s="150">
        <f t="shared" si="11"/>
        <v>0</v>
      </c>
      <c r="H22" s="150">
        <v>0</v>
      </c>
      <c r="I22" s="4">
        <f t="shared" si="7"/>
        <v>0</v>
      </c>
      <c r="J22" s="6">
        <f t="shared" si="0"/>
        <v>0.10691822155217429</v>
      </c>
      <c r="K22" s="6">
        <f t="shared" si="1"/>
        <v>0.89308177844782577</v>
      </c>
      <c r="L22" s="6">
        <f t="shared" si="8"/>
        <v>-0.11307712508936325</v>
      </c>
      <c r="M22" s="54">
        <f t="shared" si="2"/>
        <v>0</v>
      </c>
      <c r="N22" s="54">
        <f t="shared" si="3"/>
        <v>1</v>
      </c>
      <c r="P22" s="6">
        <f t="shared" si="12"/>
        <v>0.05</v>
      </c>
      <c r="Q22" s="6">
        <f t="shared" si="4"/>
        <v>1</v>
      </c>
      <c r="R22" s="6">
        <f t="shared" si="5"/>
        <v>1</v>
      </c>
      <c r="S22" s="6">
        <f t="shared" si="9"/>
        <v>1</v>
      </c>
      <c r="T22" s="6">
        <f t="shared" si="6"/>
        <v>0</v>
      </c>
    </row>
    <row r="23" spans="4:20" x14ac:dyDescent="0.2">
      <c r="D23" s="231">
        <f t="shared" si="10"/>
        <v>6</v>
      </c>
      <c r="E23" s="148">
        <f>'Data 1'!C15</f>
        <v>12</v>
      </c>
      <c r="F23" s="148" t="str">
        <f>'Data 1'!D15</f>
        <v>CF</v>
      </c>
      <c r="G23" s="148">
        <f t="shared" si="11"/>
        <v>1</v>
      </c>
      <c r="H23" s="148">
        <v>0</v>
      </c>
      <c r="I23" s="4">
        <f t="shared" si="7"/>
        <v>0</v>
      </c>
      <c r="J23" s="6">
        <f t="shared" si="0"/>
        <v>0.10691822155217429</v>
      </c>
      <c r="K23" s="6">
        <f t="shared" si="1"/>
        <v>0.10691822155217429</v>
      </c>
      <c r="L23" s="6">
        <f t="shared" si="8"/>
        <v>-2.2356910212936927</v>
      </c>
      <c r="M23" s="54">
        <f t="shared" si="2"/>
        <v>0</v>
      </c>
      <c r="N23" s="54">
        <f t="shared" si="3"/>
        <v>0</v>
      </c>
      <c r="P23" s="6">
        <f t="shared" si="12"/>
        <v>6.0000000000000005E-2</v>
      </c>
      <c r="Q23" s="6">
        <f t="shared" si="4"/>
        <v>1</v>
      </c>
      <c r="R23" s="6">
        <f t="shared" si="5"/>
        <v>1</v>
      </c>
      <c r="S23" s="6">
        <f t="shared" si="9"/>
        <v>1</v>
      </c>
      <c r="T23" s="6">
        <f t="shared" si="6"/>
        <v>0</v>
      </c>
    </row>
    <row r="24" spans="4:20" x14ac:dyDescent="0.2">
      <c r="D24" s="231">
        <f t="shared" si="10"/>
        <v>7</v>
      </c>
      <c r="E24" s="150">
        <f>'Data 1'!C16</f>
        <v>14</v>
      </c>
      <c r="F24" s="150" t="str">
        <f>'Data 1'!D16</f>
        <v>CFNR</v>
      </c>
      <c r="G24" s="150">
        <f t="shared" si="11"/>
        <v>0</v>
      </c>
      <c r="H24" s="150">
        <v>0</v>
      </c>
      <c r="I24" s="4">
        <f t="shared" si="7"/>
        <v>0</v>
      </c>
      <c r="J24" s="6">
        <f t="shared" si="0"/>
        <v>0.10691822155217429</v>
      </c>
      <c r="K24" s="6">
        <f t="shared" si="1"/>
        <v>0.89308177844782577</v>
      </c>
      <c r="L24" s="6">
        <f t="shared" si="8"/>
        <v>-0.11307712508936325</v>
      </c>
      <c r="M24" s="54">
        <f t="shared" si="2"/>
        <v>0</v>
      </c>
      <c r="N24" s="54">
        <f t="shared" si="3"/>
        <v>1</v>
      </c>
      <c r="P24" s="6">
        <f t="shared" si="12"/>
        <v>7.0000000000000007E-2</v>
      </c>
      <c r="Q24" s="6">
        <f t="shared" si="4"/>
        <v>1</v>
      </c>
      <c r="R24" s="6">
        <f t="shared" si="5"/>
        <v>1</v>
      </c>
      <c r="S24" s="6">
        <f t="shared" si="9"/>
        <v>1</v>
      </c>
      <c r="T24" s="6">
        <f t="shared" si="6"/>
        <v>0</v>
      </c>
    </row>
    <row r="25" spans="4:20" ht="16" thickBot="1" x14ac:dyDescent="0.25">
      <c r="D25" s="231">
        <f t="shared" si="10"/>
        <v>8</v>
      </c>
      <c r="E25" s="153">
        <f>'Data 1'!C17</f>
        <v>15</v>
      </c>
      <c r="F25" s="153" t="str">
        <f>'Data 1'!D17</f>
        <v>CFNR</v>
      </c>
      <c r="G25" s="153">
        <f t="shared" si="11"/>
        <v>0</v>
      </c>
      <c r="H25" s="153">
        <v>0</v>
      </c>
      <c r="I25" s="4">
        <f t="shared" si="7"/>
        <v>0</v>
      </c>
      <c r="J25" s="6">
        <f t="shared" si="0"/>
        <v>0.10691822155217429</v>
      </c>
      <c r="K25" s="6">
        <f t="shared" si="1"/>
        <v>0.89308177844782577</v>
      </c>
      <c r="L25" s="6">
        <f t="shared" si="8"/>
        <v>-0.11307712508936325</v>
      </c>
      <c r="M25" s="54">
        <f t="shared" si="2"/>
        <v>0</v>
      </c>
      <c r="N25" s="54">
        <f t="shared" si="3"/>
        <v>1</v>
      </c>
      <c r="P25" s="6">
        <f t="shared" si="12"/>
        <v>0.08</v>
      </c>
      <c r="Q25" s="6">
        <f t="shared" si="4"/>
        <v>1</v>
      </c>
      <c r="R25" s="6">
        <f t="shared" si="5"/>
        <v>1</v>
      </c>
      <c r="S25" s="6">
        <f t="shared" si="9"/>
        <v>1</v>
      </c>
      <c r="T25" s="6">
        <f t="shared" si="6"/>
        <v>0</v>
      </c>
    </row>
    <row r="26" spans="4:20" ht="16" thickBot="1" x14ac:dyDescent="0.25">
      <c r="D26" s="231">
        <f t="shared" si="10"/>
        <v>9</v>
      </c>
      <c r="E26" s="233">
        <f>'Data 1'!C18</f>
        <v>16</v>
      </c>
      <c r="F26" s="233" t="str">
        <f>'Data 1'!D18</f>
        <v>CFNR</v>
      </c>
      <c r="G26" s="233">
        <f t="shared" si="11"/>
        <v>0</v>
      </c>
      <c r="H26" s="233">
        <v>0</v>
      </c>
      <c r="I26" s="4">
        <f t="shared" si="7"/>
        <v>0</v>
      </c>
      <c r="J26" s="6">
        <f t="shared" si="0"/>
        <v>0.10691822155217429</v>
      </c>
      <c r="K26" s="6">
        <f t="shared" si="1"/>
        <v>0.89308177844782577</v>
      </c>
      <c r="L26" s="6">
        <f t="shared" si="8"/>
        <v>-0.11307712508936325</v>
      </c>
      <c r="M26" s="54">
        <f t="shared" si="2"/>
        <v>0</v>
      </c>
      <c r="N26" s="54">
        <f t="shared" si="3"/>
        <v>1</v>
      </c>
      <c r="P26" s="6">
        <f t="shared" si="12"/>
        <v>0.09</v>
      </c>
      <c r="Q26" s="6">
        <f t="shared" si="4"/>
        <v>1</v>
      </c>
      <c r="R26" s="6">
        <f t="shared" si="5"/>
        <v>1</v>
      </c>
      <c r="S26" s="6">
        <f t="shared" si="9"/>
        <v>1</v>
      </c>
      <c r="T26" s="6">
        <f t="shared" si="6"/>
        <v>0</v>
      </c>
    </row>
    <row r="27" spans="4:20" x14ac:dyDescent="0.2">
      <c r="D27" s="231">
        <f t="shared" si="10"/>
        <v>10</v>
      </c>
      <c r="E27" s="151">
        <f>'Data 1'!C19</f>
        <v>17</v>
      </c>
      <c r="F27" s="151" t="str">
        <f>'Data 1'!D19</f>
        <v>CF</v>
      </c>
      <c r="G27" s="151">
        <f t="shared" si="11"/>
        <v>1</v>
      </c>
      <c r="H27" s="151">
        <v>1</v>
      </c>
      <c r="I27" s="4">
        <f t="shared" si="7"/>
        <v>1</v>
      </c>
      <c r="J27" s="6">
        <f t="shared" si="0"/>
        <v>0.66666677605475233</v>
      </c>
      <c r="K27" s="6">
        <f t="shared" si="1"/>
        <v>0.66666677605475233</v>
      </c>
      <c r="L27" s="6">
        <f t="shared" si="8"/>
        <v>-0.40546494402604932</v>
      </c>
      <c r="M27" s="54">
        <f t="shared" si="2"/>
        <v>1</v>
      </c>
      <c r="N27" s="54">
        <f t="shared" si="3"/>
        <v>0</v>
      </c>
      <c r="P27" s="6">
        <f t="shared" si="12"/>
        <v>9.9999999999999992E-2</v>
      </c>
      <c r="Q27" s="6">
        <f t="shared" si="4"/>
        <v>1</v>
      </c>
      <c r="R27" s="6">
        <f t="shared" si="5"/>
        <v>1</v>
      </c>
      <c r="S27" s="6">
        <f t="shared" si="9"/>
        <v>0.66</v>
      </c>
      <c r="T27" s="6">
        <f t="shared" si="6"/>
        <v>0.9726027397260274</v>
      </c>
    </row>
    <row r="28" spans="4:20" x14ac:dyDescent="0.2">
      <c r="D28" s="231">
        <f t="shared" si="10"/>
        <v>11</v>
      </c>
      <c r="E28" s="157">
        <f>'Data 1'!C20</f>
        <v>24</v>
      </c>
      <c r="F28" s="157" t="str">
        <f>'Data 1'!D20</f>
        <v>CFNR</v>
      </c>
      <c r="G28" s="157">
        <f t="shared" si="11"/>
        <v>0</v>
      </c>
      <c r="H28" s="157">
        <v>0</v>
      </c>
      <c r="I28" s="4">
        <f t="shared" si="7"/>
        <v>0</v>
      </c>
      <c r="J28" s="6">
        <f t="shared" si="0"/>
        <v>0.10691822155217429</v>
      </c>
      <c r="K28" s="6">
        <f t="shared" si="1"/>
        <v>0.89308177844782577</v>
      </c>
      <c r="L28" s="6">
        <f t="shared" si="8"/>
        <v>-0.11307712508936325</v>
      </c>
      <c r="M28" s="54">
        <f t="shared" si="2"/>
        <v>0</v>
      </c>
      <c r="N28" s="54">
        <f t="shared" si="3"/>
        <v>1</v>
      </c>
      <c r="P28" s="6">
        <f t="shared" si="12"/>
        <v>0.10999999999999999</v>
      </c>
      <c r="Q28" s="6">
        <f t="shared" si="4"/>
        <v>0.32</v>
      </c>
      <c r="R28" s="6">
        <f t="shared" si="5"/>
        <v>2.7397260273972601E-2</v>
      </c>
      <c r="S28" s="6">
        <f t="shared" si="9"/>
        <v>0.32</v>
      </c>
      <c r="T28" s="6">
        <f t="shared" si="6"/>
        <v>0</v>
      </c>
    </row>
    <row r="29" spans="4:20" x14ac:dyDescent="0.2">
      <c r="D29" s="231">
        <f t="shared" si="10"/>
        <v>12</v>
      </c>
      <c r="E29" s="152">
        <f>'Data 1'!C21</f>
        <v>25</v>
      </c>
      <c r="F29" s="152" t="str">
        <f>'Data 1'!D21</f>
        <v>CONT</v>
      </c>
      <c r="G29" s="152">
        <f t="shared" si="11"/>
        <v>0</v>
      </c>
      <c r="H29" s="152">
        <v>0</v>
      </c>
      <c r="I29" s="4">
        <f t="shared" si="7"/>
        <v>0</v>
      </c>
      <c r="J29" s="6">
        <f t="shared" si="0"/>
        <v>0.10691822155217429</v>
      </c>
      <c r="K29" s="6">
        <f t="shared" si="1"/>
        <v>0.89308177844782577</v>
      </c>
      <c r="L29" s="6">
        <f t="shared" si="8"/>
        <v>-0.11307712508936325</v>
      </c>
      <c r="M29" s="54">
        <f t="shared" si="2"/>
        <v>0</v>
      </c>
      <c r="N29" s="54">
        <f t="shared" si="3"/>
        <v>1</v>
      </c>
      <c r="P29" s="6">
        <f t="shared" si="12"/>
        <v>0.11999999999999998</v>
      </c>
      <c r="Q29" s="6">
        <f t="shared" si="4"/>
        <v>0.32</v>
      </c>
      <c r="R29" s="6">
        <f t="shared" si="5"/>
        <v>2.7397260273972601E-2</v>
      </c>
      <c r="S29" s="6">
        <f t="shared" si="9"/>
        <v>0.32</v>
      </c>
      <c r="T29" s="6">
        <f t="shared" si="6"/>
        <v>0</v>
      </c>
    </row>
    <row r="30" spans="4:20" x14ac:dyDescent="0.2">
      <c r="D30" s="231">
        <f t="shared" si="10"/>
        <v>13</v>
      </c>
      <c r="E30" s="152">
        <f>'Data 1'!C22</f>
        <v>27</v>
      </c>
      <c r="F30" s="152" t="str">
        <f>'Data 1'!D22</f>
        <v>CONT</v>
      </c>
      <c r="G30" s="152">
        <f t="shared" si="11"/>
        <v>0</v>
      </c>
      <c r="H30" s="152">
        <v>0</v>
      </c>
      <c r="I30" s="4">
        <f t="shared" si="7"/>
        <v>0</v>
      </c>
      <c r="J30" s="6">
        <f t="shared" si="0"/>
        <v>0.10691822155217429</v>
      </c>
      <c r="K30" s="6">
        <f t="shared" si="1"/>
        <v>0.89308177844782577</v>
      </c>
      <c r="L30" s="6">
        <f t="shared" si="8"/>
        <v>-0.11307712508936325</v>
      </c>
      <c r="M30" s="54">
        <f t="shared" si="2"/>
        <v>0</v>
      </c>
      <c r="N30" s="54">
        <f t="shared" si="3"/>
        <v>1</v>
      </c>
      <c r="P30" s="6">
        <f t="shared" si="12"/>
        <v>0.12999999999999998</v>
      </c>
      <c r="Q30" s="6">
        <f t="shared" si="4"/>
        <v>0.32</v>
      </c>
      <c r="R30" s="6">
        <f t="shared" si="5"/>
        <v>2.7397260273972601E-2</v>
      </c>
      <c r="S30" s="6">
        <f t="shared" si="9"/>
        <v>0.32</v>
      </c>
      <c r="T30" s="6">
        <f t="shared" si="6"/>
        <v>0</v>
      </c>
    </row>
    <row r="31" spans="4:20" x14ac:dyDescent="0.2">
      <c r="D31" s="231">
        <f t="shared" si="10"/>
        <v>14</v>
      </c>
      <c r="E31" s="152">
        <f>'Data 1'!C23</f>
        <v>29</v>
      </c>
      <c r="F31" s="152" t="str">
        <f>'Data 1'!D23</f>
        <v>CONT</v>
      </c>
      <c r="G31" s="152">
        <f t="shared" si="11"/>
        <v>0</v>
      </c>
      <c r="H31" s="152">
        <v>0</v>
      </c>
      <c r="I31" s="4">
        <f t="shared" si="7"/>
        <v>0</v>
      </c>
      <c r="J31" s="6">
        <f t="shared" si="0"/>
        <v>0.10691822155217429</v>
      </c>
      <c r="K31" s="6">
        <f t="shared" si="1"/>
        <v>0.89308177844782577</v>
      </c>
      <c r="L31" s="6">
        <f t="shared" si="8"/>
        <v>-0.11307712508936325</v>
      </c>
      <c r="M31" s="54">
        <f t="shared" si="2"/>
        <v>0</v>
      </c>
      <c r="N31" s="54">
        <f t="shared" si="3"/>
        <v>1</v>
      </c>
      <c r="P31" s="6">
        <f t="shared" si="12"/>
        <v>0.13999999999999999</v>
      </c>
      <c r="Q31" s="6">
        <f t="shared" si="4"/>
        <v>0.32</v>
      </c>
      <c r="R31" s="6">
        <f t="shared" si="5"/>
        <v>2.7397260273972601E-2</v>
      </c>
      <c r="S31" s="6">
        <f t="shared" si="9"/>
        <v>0.32</v>
      </c>
      <c r="T31" s="6">
        <f t="shared" si="6"/>
        <v>0</v>
      </c>
    </row>
    <row r="32" spans="4:20" x14ac:dyDescent="0.2">
      <c r="D32" s="231">
        <f t="shared" si="10"/>
        <v>15</v>
      </c>
      <c r="E32" s="152">
        <f>'Data 1'!C24</f>
        <v>30</v>
      </c>
      <c r="F32" s="152" t="str">
        <f>'Data 1'!D24</f>
        <v>CONT</v>
      </c>
      <c r="G32" s="152">
        <f t="shared" si="11"/>
        <v>0</v>
      </c>
      <c r="H32" s="152">
        <v>0</v>
      </c>
      <c r="I32" s="4">
        <f t="shared" si="7"/>
        <v>0</v>
      </c>
      <c r="J32" s="6">
        <f t="shared" si="0"/>
        <v>0.10691822155217429</v>
      </c>
      <c r="K32" s="6">
        <f t="shared" si="1"/>
        <v>0.89308177844782577</v>
      </c>
      <c r="L32" s="6">
        <f t="shared" si="8"/>
        <v>-0.11307712508936325</v>
      </c>
      <c r="M32" s="54">
        <f t="shared" si="2"/>
        <v>0</v>
      </c>
      <c r="N32" s="54">
        <f t="shared" si="3"/>
        <v>1</v>
      </c>
      <c r="P32" s="6">
        <f t="shared" si="12"/>
        <v>0.15</v>
      </c>
      <c r="Q32" s="6">
        <f t="shared" si="4"/>
        <v>0.32</v>
      </c>
      <c r="R32" s="6">
        <f t="shared" si="5"/>
        <v>2.7397260273972601E-2</v>
      </c>
      <c r="S32" s="6">
        <f t="shared" si="9"/>
        <v>0.32</v>
      </c>
      <c r="T32" s="6">
        <f t="shared" si="6"/>
        <v>0</v>
      </c>
    </row>
    <row r="33" spans="4:20" x14ac:dyDescent="0.2">
      <c r="D33" s="231">
        <f t="shared" si="10"/>
        <v>16</v>
      </c>
      <c r="E33" s="152">
        <f>'Data 1'!C25</f>
        <v>32</v>
      </c>
      <c r="F33" s="152" t="str">
        <f>'Data 1'!D25</f>
        <v>CONT</v>
      </c>
      <c r="G33" s="152">
        <f t="shared" si="11"/>
        <v>0</v>
      </c>
      <c r="H33" s="152">
        <v>0</v>
      </c>
      <c r="I33" s="4">
        <f t="shared" si="7"/>
        <v>0</v>
      </c>
      <c r="J33" s="6">
        <f t="shared" si="0"/>
        <v>0.10691822155217429</v>
      </c>
      <c r="K33" s="6">
        <f t="shared" si="1"/>
        <v>0.89308177844782577</v>
      </c>
      <c r="L33" s="6">
        <f t="shared" si="8"/>
        <v>-0.11307712508936325</v>
      </c>
      <c r="M33" s="54">
        <f t="shared" si="2"/>
        <v>0</v>
      </c>
      <c r="N33" s="54">
        <f t="shared" si="3"/>
        <v>1</v>
      </c>
      <c r="P33" s="6">
        <f t="shared" si="12"/>
        <v>0.16</v>
      </c>
      <c r="Q33" s="6">
        <f t="shared" si="4"/>
        <v>0.32</v>
      </c>
      <c r="R33" s="6">
        <f t="shared" si="5"/>
        <v>2.7397260273972601E-2</v>
      </c>
      <c r="S33" s="6">
        <f t="shared" si="9"/>
        <v>0.32</v>
      </c>
      <c r="T33" s="6">
        <f t="shared" si="6"/>
        <v>0</v>
      </c>
    </row>
    <row r="34" spans="4:20" x14ac:dyDescent="0.2">
      <c r="D34" s="231">
        <f t="shared" si="10"/>
        <v>17</v>
      </c>
      <c r="E34" s="152">
        <f>'Data 1'!C26</f>
        <v>36</v>
      </c>
      <c r="F34" s="152" t="str">
        <f>'Data 1'!D26</f>
        <v>CONT</v>
      </c>
      <c r="G34" s="152">
        <f t="shared" si="11"/>
        <v>0</v>
      </c>
      <c r="H34" s="152">
        <v>0</v>
      </c>
      <c r="I34" s="4">
        <f t="shared" si="7"/>
        <v>0</v>
      </c>
      <c r="J34" s="6">
        <f t="shared" si="0"/>
        <v>0.10691822155217429</v>
      </c>
      <c r="K34" s="6">
        <f t="shared" si="1"/>
        <v>0.89308177844782577</v>
      </c>
      <c r="L34" s="6">
        <f t="shared" si="8"/>
        <v>-0.11307712508936325</v>
      </c>
      <c r="M34" s="54">
        <f t="shared" si="2"/>
        <v>0</v>
      </c>
      <c r="N34" s="54">
        <f t="shared" si="3"/>
        <v>1</v>
      </c>
      <c r="P34" s="6">
        <f t="shared" si="12"/>
        <v>0.17</v>
      </c>
      <c r="Q34" s="6">
        <f t="shared" si="4"/>
        <v>0.32</v>
      </c>
      <c r="R34" s="6">
        <f t="shared" si="5"/>
        <v>2.7397260273972601E-2</v>
      </c>
      <c r="S34" s="6">
        <f t="shared" si="9"/>
        <v>0.32</v>
      </c>
      <c r="T34" s="6">
        <f t="shared" si="6"/>
        <v>0</v>
      </c>
    </row>
    <row r="35" spans="4:20" x14ac:dyDescent="0.2">
      <c r="D35" s="231">
        <f t="shared" si="10"/>
        <v>18</v>
      </c>
      <c r="E35" s="148">
        <f>'Data 1'!C27</f>
        <v>38</v>
      </c>
      <c r="F35" s="148" t="str">
        <f>'Data 1'!D27</f>
        <v>CF</v>
      </c>
      <c r="G35" s="148">
        <f t="shared" si="11"/>
        <v>1</v>
      </c>
      <c r="H35" s="148">
        <v>0</v>
      </c>
      <c r="I35" s="4">
        <f t="shared" si="7"/>
        <v>0</v>
      </c>
      <c r="J35" s="6">
        <f t="shared" si="0"/>
        <v>0.10691822155217429</v>
      </c>
      <c r="K35" s="6">
        <f t="shared" si="1"/>
        <v>0.10691822155217429</v>
      </c>
      <c r="L35" s="6">
        <f t="shared" si="8"/>
        <v>-2.2356910212936927</v>
      </c>
      <c r="M35" s="54">
        <f t="shared" si="2"/>
        <v>0</v>
      </c>
      <c r="N35" s="54">
        <f t="shared" si="3"/>
        <v>0</v>
      </c>
      <c r="P35" s="6">
        <f t="shared" si="12"/>
        <v>0.18000000000000002</v>
      </c>
      <c r="Q35" s="6">
        <f t="shared" si="4"/>
        <v>0.32</v>
      </c>
      <c r="R35" s="6">
        <f t="shared" si="5"/>
        <v>2.7397260273972601E-2</v>
      </c>
      <c r="S35" s="6">
        <f t="shared" si="9"/>
        <v>0.32</v>
      </c>
      <c r="T35" s="6">
        <f t="shared" si="6"/>
        <v>0</v>
      </c>
    </row>
    <row r="36" spans="4:20" x14ac:dyDescent="0.2">
      <c r="D36" s="231">
        <f t="shared" si="10"/>
        <v>19</v>
      </c>
      <c r="E36" s="152">
        <f>'Data 1'!C28</f>
        <v>41</v>
      </c>
      <c r="F36" s="152" t="str">
        <f>'Data 1'!D28</f>
        <v>CONT</v>
      </c>
      <c r="G36" s="152">
        <f t="shared" si="11"/>
        <v>0</v>
      </c>
      <c r="H36" s="152">
        <v>0</v>
      </c>
      <c r="I36" s="4">
        <f t="shared" si="7"/>
        <v>0</v>
      </c>
      <c r="J36" s="6">
        <f t="shared" si="0"/>
        <v>0.10691822155217429</v>
      </c>
      <c r="K36" s="6">
        <f t="shared" si="1"/>
        <v>0.89308177844782577</v>
      </c>
      <c r="L36" s="6">
        <f t="shared" si="8"/>
        <v>-0.11307712508936325</v>
      </c>
      <c r="M36" s="54">
        <f t="shared" si="2"/>
        <v>0</v>
      </c>
      <c r="N36" s="54">
        <f t="shared" si="3"/>
        <v>1</v>
      </c>
      <c r="P36" s="6">
        <f t="shared" si="12"/>
        <v>0.19000000000000003</v>
      </c>
      <c r="Q36" s="6">
        <f t="shared" si="4"/>
        <v>0.32</v>
      </c>
      <c r="R36" s="6">
        <f t="shared" si="5"/>
        <v>2.7397260273972601E-2</v>
      </c>
      <c r="S36" s="6">
        <f t="shared" si="9"/>
        <v>0.32</v>
      </c>
      <c r="T36" s="6">
        <f t="shared" si="6"/>
        <v>0</v>
      </c>
    </row>
    <row r="37" spans="4:20" ht="16" thickBot="1" x14ac:dyDescent="0.25">
      <c r="D37" s="231">
        <f t="shared" si="10"/>
        <v>20</v>
      </c>
      <c r="E37" s="153">
        <f>'Data 1'!C29</f>
        <v>45</v>
      </c>
      <c r="F37" s="153" t="str">
        <f>'Data 1'!D29</f>
        <v>CFNR</v>
      </c>
      <c r="G37" s="153">
        <f t="shared" si="11"/>
        <v>0</v>
      </c>
      <c r="H37" s="153">
        <v>0</v>
      </c>
      <c r="I37" s="4">
        <f t="shared" si="7"/>
        <v>0</v>
      </c>
      <c r="J37" s="6">
        <f t="shared" si="0"/>
        <v>0.10691822155217429</v>
      </c>
      <c r="K37" s="6">
        <f t="shared" si="1"/>
        <v>0.89308177844782577</v>
      </c>
      <c r="L37" s="6">
        <f t="shared" si="8"/>
        <v>-0.11307712508936325</v>
      </c>
      <c r="M37" s="54">
        <f t="shared" si="2"/>
        <v>0</v>
      </c>
      <c r="N37" s="54">
        <f t="shared" si="3"/>
        <v>1</v>
      </c>
      <c r="P37" s="6">
        <f t="shared" si="12"/>
        <v>0.20000000000000004</v>
      </c>
      <c r="Q37" s="6">
        <f t="shared" si="4"/>
        <v>0.32</v>
      </c>
      <c r="R37" s="6">
        <f t="shared" si="5"/>
        <v>2.7397260273972601E-2</v>
      </c>
      <c r="S37" s="6">
        <f t="shared" si="9"/>
        <v>0.32</v>
      </c>
      <c r="T37" s="6">
        <f t="shared" si="6"/>
        <v>0</v>
      </c>
    </row>
    <row r="38" spans="4:20" ht="16" thickBot="1" x14ac:dyDescent="0.25">
      <c r="D38" s="231">
        <f t="shared" si="10"/>
        <v>21</v>
      </c>
      <c r="E38" s="235">
        <f>'Data 1'!C30</f>
        <v>48</v>
      </c>
      <c r="F38" s="235" t="str">
        <f>'Data 1'!D30</f>
        <v>CFNR</v>
      </c>
      <c r="G38" s="235">
        <f t="shared" si="11"/>
        <v>0</v>
      </c>
      <c r="H38" s="235">
        <v>0</v>
      </c>
      <c r="I38" s="4">
        <f t="shared" si="7"/>
        <v>0</v>
      </c>
      <c r="J38" s="6">
        <f t="shared" si="0"/>
        <v>0.10691822155217429</v>
      </c>
      <c r="K38" s="6">
        <f t="shared" si="1"/>
        <v>0.89308177844782577</v>
      </c>
      <c r="L38" s="6">
        <f t="shared" si="8"/>
        <v>-0.11307712508936325</v>
      </c>
      <c r="M38" s="54">
        <f t="shared" si="2"/>
        <v>0</v>
      </c>
      <c r="N38" s="54">
        <f t="shared" si="3"/>
        <v>1</v>
      </c>
      <c r="P38" s="6">
        <f t="shared" si="12"/>
        <v>0.21000000000000005</v>
      </c>
      <c r="Q38" s="6">
        <f t="shared" si="4"/>
        <v>0.32</v>
      </c>
      <c r="R38" s="6">
        <f t="shared" si="5"/>
        <v>2.7397260273972601E-2</v>
      </c>
      <c r="S38" s="6">
        <f t="shared" si="9"/>
        <v>0.32</v>
      </c>
      <c r="T38" s="6">
        <f t="shared" si="6"/>
        <v>0</v>
      </c>
    </row>
    <row r="39" spans="4:20" x14ac:dyDescent="0.2">
      <c r="D39" s="231">
        <f t="shared" si="10"/>
        <v>22</v>
      </c>
      <c r="E39" s="214">
        <f>'Data 1'!C31</f>
        <v>50</v>
      </c>
      <c r="F39" s="214" t="str">
        <f>'Data 1'!D31</f>
        <v>CONT</v>
      </c>
      <c r="G39" s="214">
        <f t="shared" si="11"/>
        <v>0</v>
      </c>
      <c r="H39" s="214">
        <v>0</v>
      </c>
      <c r="I39" s="4">
        <f t="shared" si="7"/>
        <v>0</v>
      </c>
      <c r="J39" s="6">
        <f t="shared" si="0"/>
        <v>0.10691822155217429</v>
      </c>
      <c r="K39" s="6">
        <f t="shared" si="1"/>
        <v>0.89308177844782577</v>
      </c>
      <c r="L39" s="6">
        <f t="shared" si="8"/>
        <v>-0.11307712508936325</v>
      </c>
      <c r="M39" s="54">
        <f t="shared" si="2"/>
        <v>0</v>
      </c>
      <c r="N39" s="54">
        <f t="shared" si="3"/>
        <v>1</v>
      </c>
      <c r="P39" s="6">
        <f t="shared" si="12"/>
        <v>0.22000000000000006</v>
      </c>
      <c r="Q39" s="6">
        <f t="shared" si="4"/>
        <v>0.32</v>
      </c>
      <c r="R39" s="6">
        <f t="shared" si="5"/>
        <v>2.7397260273972601E-2</v>
      </c>
      <c r="S39" s="6">
        <f t="shared" si="9"/>
        <v>0.32</v>
      </c>
      <c r="T39" s="6">
        <f t="shared" si="6"/>
        <v>0</v>
      </c>
    </row>
    <row r="40" spans="4:20" x14ac:dyDescent="0.2">
      <c r="D40" s="231">
        <f t="shared" si="10"/>
        <v>23</v>
      </c>
      <c r="E40" s="152">
        <f>'Data 1'!C32</f>
        <v>51</v>
      </c>
      <c r="F40" s="152" t="str">
        <f>'Data 1'!D32</f>
        <v>CONT</v>
      </c>
      <c r="G40" s="152">
        <f t="shared" si="11"/>
        <v>0</v>
      </c>
      <c r="H40" s="152">
        <v>0</v>
      </c>
      <c r="I40" s="4">
        <f t="shared" si="7"/>
        <v>0</v>
      </c>
      <c r="J40" s="6">
        <f t="shared" si="0"/>
        <v>0.10691822155217429</v>
      </c>
      <c r="K40" s="6">
        <f t="shared" si="1"/>
        <v>0.89308177844782577</v>
      </c>
      <c r="L40" s="6">
        <f t="shared" si="8"/>
        <v>-0.11307712508936325</v>
      </c>
      <c r="M40" s="54">
        <f t="shared" si="2"/>
        <v>0</v>
      </c>
      <c r="N40" s="54">
        <f t="shared" si="3"/>
        <v>1</v>
      </c>
      <c r="P40" s="6">
        <f t="shared" si="12"/>
        <v>0.23000000000000007</v>
      </c>
      <c r="Q40" s="6">
        <f t="shared" si="4"/>
        <v>0.32</v>
      </c>
      <c r="R40" s="6">
        <f t="shared" si="5"/>
        <v>2.7397260273972601E-2</v>
      </c>
      <c r="S40" s="6">
        <f t="shared" si="9"/>
        <v>0.32</v>
      </c>
      <c r="T40" s="6">
        <f t="shared" si="6"/>
        <v>0</v>
      </c>
    </row>
    <row r="41" spans="4:20" x14ac:dyDescent="0.2">
      <c r="D41" s="231">
        <f t="shared" si="10"/>
        <v>24</v>
      </c>
      <c r="E41" s="155">
        <f>'Data 1'!C33</f>
        <v>52</v>
      </c>
      <c r="F41" s="155" t="str">
        <f>'Data 1'!D33</f>
        <v>CONT</v>
      </c>
      <c r="G41" s="155">
        <f t="shared" si="11"/>
        <v>0</v>
      </c>
      <c r="H41" s="155">
        <v>0</v>
      </c>
      <c r="I41" s="4">
        <f t="shared" si="7"/>
        <v>0</v>
      </c>
      <c r="J41" s="6">
        <f t="shared" si="0"/>
        <v>0.10691822155217429</v>
      </c>
      <c r="K41" s="6">
        <f t="shared" si="1"/>
        <v>0.89308177844782577</v>
      </c>
      <c r="L41" s="6">
        <f t="shared" si="8"/>
        <v>-0.11307712508936325</v>
      </c>
      <c r="M41" s="54">
        <f t="shared" si="2"/>
        <v>0</v>
      </c>
      <c r="N41" s="54">
        <f t="shared" si="3"/>
        <v>1</v>
      </c>
      <c r="P41" s="6">
        <f t="shared" si="12"/>
        <v>0.24000000000000007</v>
      </c>
      <c r="Q41" s="6">
        <f t="shared" si="4"/>
        <v>0.32</v>
      </c>
      <c r="R41" s="6">
        <f t="shared" si="5"/>
        <v>2.7397260273972601E-2</v>
      </c>
      <c r="S41" s="6">
        <f t="shared" si="9"/>
        <v>0.32</v>
      </c>
      <c r="T41" s="6">
        <f t="shared" si="6"/>
        <v>0</v>
      </c>
    </row>
    <row r="42" spans="4:20" x14ac:dyDescent="0.2">
      <c r="D42" s="231">
        <f t="shared" si="10"/>
        <v>25</v>
      </c>
      <c r="E42" s="155">
        <f>'Data 1'!C34</f>
        <v>55</v>
      </c>
      <c r="F42" s="155" t="str">
        <f>'Data 1'!D34</f>
        <v>CONT</v>
      </c>
      <c r="G42" s="155">
        <f t="shared" si="11"/>
        <v>0</v>
      </c>
      <c r="H42" s="155">
        <v>0</v>
      </c>
      <c r="I42" s="4">
        <f t="shared" si="7"/>
        <v>0</v>
      </c>
      <c r="J42" s="6">
        <f t="shared" si="0"/>
        <v>0.10691822155217429</v>
      </c>
      <c r="K42" s="6">
        <f t="shared" si="1"/>
        <v>0.89308177844782577</v>
      </c>
      <c r="L42" s="6">
        <f t="shared" si="8"/>
        <v>-0.11307712508936325</v>
      </c>
      <c r="M42" s="54">
        <f t="shared" si="2"/>
        <v>0</v>
      </c>
      <c r="N42" s="54">
        <f t="shared" si="3"/>
        <v>1</v>
      </c>
      <c r="P42" s="6">
        <f t="shared" si="12"/>
        <v>0.25000000000000006</v>
      </c>
      <c r="Q42" s="6">
        <f t="shared" si="4"/>
        <v>0.32</v>
      </c>
      <c r="R42" s="6">
        <f t="shared" si="5"/>
        <v>2.7397260273972601E-2</v>
      </c>
      <c r="S42" s="6">
        <f t="shared" si="9"/>
        <v>0.32</v>
      </c>
      <c r="T42" s="6">
        <f t="shared" si="6"/>
        <v>0</v>
      </c>
    </row>
    <row r="43" spans="4:20" x14ac:dyDescent="0.2">
      <c r="D43" s="231">
        <f t="shared" si="10"/>
        <v>26</v>
      </c>
      <c r="E43" s="155">
        <f>'Data 1'!C35</f>
        <v>56</v>
      </c>
      <c r="F43" s="155" t="str">
        <f>'Data 1'!D35</f>
        <v>CONT</v>
      </c>
      <c r="G43" s="155">
        <f t="shared" si="11"/>
        <v>0</v>
      </c>
      <c r="H43" s="155">
        <v>0</v>
      </c>
      <c r="I43" s="4">
        <f t="shared" si="7"/>
        <v>0</v>
      </c>
      <c r="J43" s="6">
        <f t="shared" si="0"/>
        <v>0.10691822155217429</v>
      </c>
      <c r="K43" s="6">
        <f t="shared" si="1"/>
        <v>0.89308177844782577</v>
      </c>
      <c r="L43" s="6">
        <f t="shared" si="8"/>
        <v>-0.11307712508936325</v>
      </c>
      <c r="M43" s="54">
        <f t="shared" si="2"/>
        <v>0</v>
      </c>
      <c r="N43" s="54">
        <f t="shared" si="3"/>
        <v>1</v>
      </c>
      <c r="P43" s="6">
        <f t="shared" si="12"/>
        <v>0.26000000000000006</v>
      </c>
      <c r="Q43" s="6">
        <f t="shared" si="4"/>
        <v>0.32</v>
      </c>
      <c r="R43" s="6">
        <f t="shared" si="5"/>
        <v>2.7397260273972601E-2</v>
      </c>
      <c r="S43" s="6">
        <f t="shared" si="9"/>
        <v>0.32</v>
      </c>
      <c r="T43" s="6">
        <f t="shared" si="6"/>
        <v>0</v>
      </c>
    </row>
    <row r="44" spans="4:20" x14ac:dyDescent="0.2">
      <c r="D44" s="231">
        <f t="shared" si="10"/>
        <v>27</v>
      </c>
      <c r="E44" s="155">
        <f>'Data 1'!C36</f>
        <v>58</v>
      </c>
      <c r="F44" s="155" t="str">
        <f>'Data 1'!D36</f>
        <v>CONT</v>
      </c>
      <c r="G44" s="155">
        <f t="shared" si="11"/>
        <v>0</v>
      </c>
      <c r="H44" s="155">
        <v>0</v>
      </c>
      <c r="I44" s="4">
        <f t="shared" si="7"/>
        <v>0</v>
      </c>
      <c r="J44" s="6">
        <f t="shared" si="0"/>
        <v>0.10691822155217429</v>
      </c>
      <c r="K44" s="6">
        <f t="shared" si="1"/>
        <v>0.89308177844782577</v>
      </c>
      <c r="L44" s="6">
        <f t="shared" si="8"/>
        <v>-0.11307712508936325</v>
      </c>
      <c r="M44" s="54">
        <f t="shared" si="2"/>
        <v>0</v>
      </c>
      <c r="N44" s="54">
        <f t="shared" si="3"/>
        <v>1</v>
      </c>
      <c r="P44" s="6">
        <f t="shared" si="12"/>
        <v>0.27000000000000007</v>
      </c>
      <c r="Q44" s="6">
        <f t="shared" si="4"/>
        <v>0.32</v>
      </c>
      <c r="R44" s="6">
        <f t="shared" si="5"/>
        <v>2.7397260273972601E-2</v>
      </c>
      <c r="S44" s="6">
        <f t="shared" si="9"/>
        <v>0.32</v>
      </c>
      <c r="T44" s="6">
        <f t="shared" si="6"/>
        <v>0</v>
      </c>
    </row>
    <row r="45" spans="4:20" x14ac:dyDescent="0.2">
      <c r="D45" s="231">
        <f t="shared" si="10"/>
        <v>28</v>
      </c>
      <c r="E45" s="155">
        <f>'Data 1'!C37</f>
        <v>59</v>
      </c>
      <c r="F45" s="155" t="str">
        <f>'Data 1'!D37</f>
        <v>CONT</v>
      </c>
      <c r="G45" s="155">
        <f t="shared" si="11"/>
        <v>0</v>
      </c>
      <c r="H45" s="155">
        <v>0</v>
      </c>
      <c r="I45" s="4">
        <f t="shared" si="7"/>
        <v>0</v>
      </c>
      <c r="J45" s="6">
        <f t="shared" si="0"/>
        <v>0.10691822155217429</v>
      </c>
      <c r="K45" s="6">
        <f t="shared" si="1"/>
        <v>0.89308177844782577</v>
      </c>
      <c r="L45" s="6">
        <f t="shared" si="8"/>
        <v>-0.11307712508936325</v>
      </c>
      <c r="M45" s="54">
        <f t="shared" si="2"/>
        <v>0</v>
      </c>
      <c r="N45" s="54">
        <f t="shared" si="3"/>
        <v>1</v>
      </c>
      <c r="P45" s="6">
        <f t="shared" si="12"/>
        <v>0.28000000000000008</v>
      </c>
      <c r="Q45" s="6">
        <f t="shared" si="4"/>
        <v>0.32</v>
      </c>
      <c r="R45" s="6">
        <f t="shared" si="5"/>
        <v>2.7397260273972601E-2</v>
      </c>
      <c r="S45" s="6">
        <f t="shared" si="9"/>
        <v>0.32</v>
      </c>
      <c r="T45" s="6">
        <f t="shared" si="6"/>
        <v>0</v>
      </c>
    </row>
    <row r="46" spans="4:20" x14ac:dyDescent="0.2">
      <c r="D46" s="231">
        <f t="shared" si="10"/>
        <v>29</v>
      </c>
      <c r="E46" s="149">
        <f>'Data 1'!C38</f>
        <v>67</v>
      </c>
      <c r="F46" s="149" t="str">
        <f>'Data 1'!D38</f>
        <v>CF</v>
      </c>
      <c r="G46" s="149">
        <f t="shared" si="11"/>
        <v>1</v>
      </c>
      <c r="H46" s="149">
        <v>0</v>
      </c>
      <c r="I46" s="4">
        <f t="shared" si="7"/>
        <v>0</v>
      </c>
      <c r="J46" s="6">
        <f t="shared" si="0"/>
        <v>0.10691822155217429</v>
      </c>
      <c r="K46" s="6">
        <f t="shared" si="1"/>
        <v>0.10691822155217429</v>
      </c>
      <c r="L46" s="6">
        <f t="shared" si="8"/>
        <v>-2.2356910212936927</v>
      </c>
      <c r="M46" s="54">
        <f t="shared" si="2"/>
        <v>0</v>
      </c>
      <c r="N46" s="54">
        <f t="shared" si="3"/>
        <v>0</v>
      </c>
      <c r="P46" s="6">
        <f t="shared" si="12"/>
        <v>0.29000000000000009</v>
      </c>
      <c r="Q46" s="6">
        <f t="shared" si="4"/>
        <v>0.32</v>
      </c>
      <c r="R46" s="6">
        <f t="shared" si="5"/>
        <v>2.7397260273972601E-2</v>
      </c>
      <c r="S46" s="6">
        <f t="shared" si="9"/>
        <v>0.32</v>
      </c>
      <c r="T46" s="6">
        <f t="shared" si="6"/>
        <v>0</v>
      </c>
    </row>
    <row r="47" spans="4:20" x14ac:dyDescent="0.2">
      <c r="D47" s="231">
        <f t="shared" si="10"/>
        <v>30</v>
      </c>
      <c r="E47" s="152">
        <f>'Data 1'!C39</f>
        <v>68</v>
      </c>
      <c r="F47" s="152" t="str">
        <f>'Data 1'!D39</f>
        <v>CONT</v>
      </c>
      <c r="G47" s="152">
        <f t="shared" si="11"/>
        <v>0</v>
      </c>
      <c r="H47" s="152">
        <v>0</v>
      </c>
      <c r="I47" s="4">
        <f t="shared" si="7"/>
        <v>0</v>
      </c>
      <c r="J47" s="6">
        <f t="shared" si="0"/>
        <v>0.10691822155217429</v>
      </c>
      <c r="K47" s="6">
        <f t="shared" si="1"/>
        <v>0.89308177844782577</v>
      </c>
      <c r="L47" s="6">
        <f t="shared" si="8"/>
        <v>-0.11307712508936325</v>
      </c>
      <c r="M47" s="54">
        <f t="shared" si="2"/>
        <v>0</v>
      </c>
      <c r="N47" s="54">
        <f t="shared" si="3"/>
        <v>1</v>
      </c>
      <c r="P47" s="6">
        <f t="shared" si="12"/>
        <v>0.3000000000000001</v>
      </c>
      <c r="Q47" s="6">
        <f t="shared" si="4"/>
        <v>0.32</v>
      </c>
      <c r="R47" s="6">
        <f t="shared" si="5"/>
        <v>2.7397260273972601E-2</v>
      </c>
      <c r="S47" s="6">
        <f t="shared" si="9"/>
        <v>0.32</v>
      </c>
      <c r="T47" s="6">
        <f t="shared" si="6"/>
        <v>0</v>
      </c>
    </row>
    <row r="48" spans="4:20" x14ac:dyDescent="0.2">
      <c r="D48" s="231">
        <f t="shared" si="10"/>
        <v>31</v>
      </c>
      <c r="E48" s="155">
        <f>'Data 1'!C40</f>
        <v>69</v>
      </c>
      <c r="F48" s="155" t="str">
        <f>'Data 1'!D40</f>
        <v>CONT</v>
      </c>
      <c r="G48" s="155">
        <f t="shared" si="11"/>
        <v>0</v>
      </c>
      <c r="H48" s="155">
        <v>0</v>
      </c>
      <c r="I48" s="4">
        <f t="shared" si="7"/>
        <v>0</v>
      </c>
      <c r="J48" s="6">
        <f t="shared" si="0"/>
        <v>0.10691822155217429</v>
      </c>
      <c r="K48" s="6">
        <f t="shared" si="1"/>
        <v>0.89308177844782577</v>
      </c>
      <c r="L48" s="6">
        <f t="shared" si="8"/>
        <v>-0.11307712508936325</v>
      </c>
      <c r="M48" s="54">
        <f t="shared" si="2"/>
        <v>0</v>
      </c>
      <c r="N48" s="54">
        <f t="shared" si="3"/>
        <v>1</v>
      </c>
      <c r="P48" s="6">
        <f t="shared" si="12"/>
        <v>0.31000000000000011</v>
      </c>
      <c r="Q48" s="6">
        <f t="shared" si="4"/>
        <v>0.32</v>
      </c>
      <c r="R48" s="6">
        <f t="shared" si="5"/>
        <v>2.7397260273972601E-2</v>
      </c>
      <c r="S48" s="6">
        <f t="shared" si="9"/>
        <v>0.32</v>
      </c>
      <c r="T48" s="6">
        <f t="shared" si="6"/>
        <v>0</v>
      </c>
    </row>
    <row r="49" spans="4:20" x14ac:dyDescent="0.2">
      <c r="D49" s="231">
        <f t="shared" si="10"/>
        <v>32</v>
      </c>
      <c r="E49" s="186">
        <f>'Data 1'!C41</f>
        <v>70</v>
      </c>
      <c r="F49" s="186" t="str">
        <f>'Data 1'!D41</f>
        <v>CONT</v>
      </c>
      <c r="G49" s="186">
        <f t="shared" si="11"/>
        <v>0</v>
      </c>
      <c r="H49" s="186">
        <v>0</v>
      </c>
      <c r="I49" s="4">
        <f t="shared" si="7"/>
        <v>0</v>
      </c>
      <c r="J49" s="6">
        <f t="shared" si="0"/>
        <v>0.10691822155217429</v>
      </c>
      <c r="K49" s="6">
        <f t="shared" si="1"/>
        <v>0.89308177844782577</v>
      </c>
      <c r="L49" s="6">
        <f t="shared" si="8"/>
        <v>-0.11307712508936325</v>
      </c>
      <c r="M49" s="54">
        <f t="shared" si="2"/>
        <v>0</v>
      </c>
      <c r="N49" s="54">
        <f t="shared" si="3"/>
        <v>1</v>
      </c>
      <c r="P49" s="6">
        <f t="shared" si="12"/>
        <v>0.32000000000000012</v>
      </c>
      <c r="Q49" s="6">
        <f t="shared" si="4"/>
        <v>0.32</v>
      </c>
      <c r="R49" s="6">
        <f t="shared" si="5"/>
        <v>2.7397260273972601E-2</v>
      </c>
      <c r="S49" s="6">
        <f t="shared" si="9"/>
        <v>0.32</v>
      </c>
      <c r="T49" s="6">
        <f t="shared" si="6"/>
        <v>0</v>
      </c>
    </row>
    <row r="50" spans="4:20" x14ac:dyDescent="0.2">
      <c r="D50" s="231">
        <f t="shared" si="10"/>
        <v>33</v>
      </c>
      <c r="E50" s="207">
        <f>'Data 1'!C42</f>
        <v>73</v>
      </c>
      <c r="F50" s="207" t="str">
        <f>'Data 1'!D42</f>
        <v>CFNR</v>
      </c>
      <c r="G50" s="207">
        <f t="shared" si="11"/>
        <v>0</v>
      </c>
      <c r="H50" s="207">
        <v>1</v>
      </c>
      <c r="I50" s="4">
        <f t="shared" si="7"/>
        <v>0</v>
      </c>
      <c r="J50" s="6">
        <f t="shared" ref="J50:J78" si="13">IF(H50=0,pcf_0,IF(H50=1,pcf_1,pcf_2))</f>
        <v>0.66666677605475233</v>
      </c>
      <c r="K50" s="6">
        <f t="shared" si="1"/>
        <v>0.33333322394524767</v>
      </c>
      <c r="L50" s="6">
        <f t="shared" si="8"/>
        <v>-1.0986126168324206</v>
      </c>
      <c r="M50" s="54">
        <f t="shared" ref="M50:M80" si="14">IF(AND(G50=1,J50&gt;=p_thresh),1,0)</f>
        <v>0</v>
      </c>
      <c r="N50" s="54">
        <f t="shared" ref="N50:N80" si="15">IF(AND(G50=0,J50&lt;p_thresh),1,0)</f>
        <v>0</v>
      </c>
      <c r="P50" s="6">
        <f t="shared" si="12"/>
        <v>0.33000000000000013</v>
      </c>
      <c r="Q50" s="6">
        <f t="shared" ref="Q50:Q81" si="16">COUNTIFS($G$18:$G$188,"1",$J$18:$J$188,"&gt;+"&amp;$P50)/CFT</f>
        <v>0.32</v>
      </c>
      <c r="R50" s="6">
        <f t="shared" ref="R50:R81" si="17">COUNTIFS($G$18:$G$188,"0",$J$18:$J$188,"&gt;+"&amp;$P50)/CONTT</f>
        <v>2.7397260273972601E-2</v>
      </c>
      <c r="S50" s="6">
        <f t="shared" si="9"/>
        <v>0.32</v>
      </c>
      <c r="T50" s="6">
        <f t="shared" ref="T50:T81" si="18">-(R51-R50)</f>
        <v>0</v>
      </c>
    </row>
    <row r="51" spans="4:20" x14ac:dyDescent="0.2">
      <c r="D51" s="231">
        <f t="shared" si="10"/>
        <v>34</v>
      </c>
      <c r="E51" s="186">
        <f>'Data 1'!C43</f>
        <v>76</v>
      </c>
      <c r="F51" s="186" t="str">
        <f>'Data 1'!D43</f>
        <v>CONT</v>
      </c>
      <c r="G51" s="186">
        <f t="shared" si="11"/>
        <v>0</v>
      </c>
      <c r="H51" s="186">
        <v>0</v>
      </c>
      <c r="I51" s="4">
        <f t="shared" si="7"/>
        <v>0</v>
      </c>
      <c r="J51" s="6">
        <f t="shared" si="13"/>
        <v>0.10691822155217429</v>
      </c>
      <c r="K51" s="6">
        <f t="shared" si="1"/>
        <v>0.89308177844782577</v>
      </c>
      <c r="L51" s="6">
        <f t="shared" si="8"/>
        <v>-0.11307712508936325</v>
      </c>
      <c r="M51" s="54">
        <f t="shared" si="14"/>
        <v>0</v>
      </c>
      <c r="N51" s="54">
        <f t="shared" si="15"/>
        <v>1</v>
      </c>
      <c r="P51" s="6">
        <f t="shared" si="12"/>
        <v>0.34000000000000014</v>
      </c>
      <c r="Q51" s="6">
        <f t="shared" si="16"/>
        <v>0.32</v>
      </c>
      <c r="R51" s="6">
        <f t="shared" si="17"/>
        <v>2.7397260273972601E-2</v>
      </c>
      <c r="S51" s="6">
        <f t="shared" si="9"/>
        <v>0.32</v>
      </c>
      <c r="T51" s="6">
        <f t="shared" si="18"/>
        <v>0</v>
      </c>
    </row>
    <row r="52" spans="4:20" x14ac:dyDescent="0.2">
      <c r="D52" s="231">
        <f t="shared" si="10"/>
        <v>35</v>
      </c>
      <c r="E52" s="151">
        <f>'Data 1'!C44</f>
        <v>80</v>
      </c>
      <c r="F52" s="151" t="str">
        <f>'Data 1'!D44</f>
        <v>CF</v>
      </c>
      <c r="G52" s="151">
        <f t="shared" si="11"/>
        <v>1</v>
      </c>
      <c r="H52" s="151">
        <v>1</v>
      </c>
      <c r="I52" s="4">
        <f t="shared" si="7"/>
        <v>1</v>
      </c>
      <c r="J52" s="6">
        <f t="shared" si="13"/>
        <v>0.66666677605475233</v>
      </c>
      <c r="K52" s="6">
        <f t="shared" si="1"/>
        <v>0.66666677605475233</v>
      </c>
      <c r="L52" s="6">
        <f t="shared" si="8"/>
        <v>-0.40546494402604932</v>
      </c>
      <c r="M52" s="54">
        <f t="shared" si="14"/>
        <v>1</v>
      </c>
      <c r="N52" s="54">
        <f t="shared" si="15"/>
        <v>0</v>
      </c>
      <c r="P52" s="6">
        <f t="shared" si="12"/>
        <v>0.35000000000000014</v>
      </c>
      <c r="Q52" s="6">
        <f t="shared" si="16"/>
        <v>0.32</v>
      </c>
      <c r="R52" s="6">
        <f t="shared" si="17"/>
        <v>2.7397260273972601E-2</v>
      </c>
      <c r="S52" s="6">
        <f t="shared" si="9"/>
        <v>0.32</v>
      </c>
      <c r="T52" s="6">
        <f t="shared" si="18"/>
        <v>0</v>
      </c>
    </row>
    <row r="53" spans="4:20" x14ac:dyDescent="0.2">
      <c r="D53" s="231">
        <f t="shared" si="10"/>
        <v>36</v>
      </c>
      <c r="E53" s="152">
        <f>'Data 1'!C45</f>
        <v>82</v>
      </c>
      <c r="F53" s="152" t="str">
        <f>'Data 1'!D45</f>
        <v>CONT</v>
      </c>
      <c r="G53" s="152">
        <f t="shared" si="11"/>
        <v>0</v>
      </c>
      <c r="H53" s="152">
        <v>0</v>
      </c>
      <c r="I53" s="4">
        <f t="shared" si="7"/>
        <v>0</v>
      </c>
      <c r="J53" s="6">
        <f t="shared" si="13"/>
        <v>0.10691822155217429</v>
      </c>
      <c r="K53" s="6">
        <f t="shared" si="1"/>
        <v>0.89308177844782577</v>
      </c>
      <c r="L53" s="6">
        <f t="shared" si="8"/>
        <v>-0.11307712508936325</v>
      </c>
      <c r="M53" s="54">
        <f t="shared" si="14"/>
        <v>0</v>
      </c>
      <c r="N53" s="54">
        <f t="shared" si="15"/>
        <v>1</v>
      </c>
      <c r="P53" s="6">
        <f t="shared" si="12"/>
        <v>0.36000000000000015</v>
      </c>
      <c r="Q53" s="6">
        <f t="shared" si="16"/>
        <v>0.32</v>
      </c>
      <c r="R53" s="6">
        <f t="shared" si="17"/>
        <v>2.7397260273972601E-2</v>
      </c>
      <c r="S53" s="6">
        <f t="shared" si="9"/>
        <v>0.32</v>
      </c>
      <c r="T53" s="6">
        <f t="shared" si="18"/>
        <v>0</v>
      </c>
    </row>
    <row r="54" spans="4:20" x14ac:dyDescent="0.2">
      <c r="D54" s="231">
        <f t="shared" si="10"/>
        <v>37</v>
      </c>
      <c r="E54" s="152">
        <f>'Data 1'!C46</f>
        <v>85</v>
      </c>
      <c r="F54" s="152" t="str">
        <f>'Data 1'!D46</f>
        <v>CONT</v>
      </c>
      <c r="G54" s="152">
        <f t="shared" si="11"/>
        <v>0</v>
      </c>
      <c r="H54" s="152">
        <v>0</v>
      </c>
      <c r="I54" s="4">
        <f t="shared" si="7"/>
        <v>0</v>
      </c>
      <c r="J54" s="6">
        <f t="shared" si="13"/>
        <v>0.10691822155217429</v>
      </c>
      <c r="K54" s="6">
        <f t="shared" si="1"/>
        <v>0.89308177844782577</v>
      </c>
      <c r="L54" s="6">
        <f t="shared" si="8"/>
        <v>-0.11307712508936325</v>
      </c>
      <c r="M54" s="54">
        <f t="shared" si="14"/>
        <v>0</v>
      </c>
      <c r="N54" s="54">
        <f t="shared" si="15"/>
        <v>1</v>
      </c>
      <c r="P54" s="6">
        <f t="shared" si="12"/>
        <v>0.37000000000000016</v>
      </c>
      <c r="Q54" s="6">
        <f t="shared" si="16"/>
        <v>0.32</v>
      </c>
      <c r="R54" s="6">
        <f t="shared" si="17"/>
        <v>2.7397260273972601E-2</v>
      </c>
      <c r="S54" s="6">
        <f t="shared" si="9"/>
        <v>0.32</v>
      </c>
      <c r="T54" s="6">
        <f t="shared" si="18"/>
        <v>0</v>
      </c>
    </row>
    <row r="55" spans="4:20" x14ac:dyDescent="0.2">
      <c r="D55" s="231">
        <f t="shared" si="10"/>
        <v>38</v>
      </c>
      <c r="E55" s="150">
        <f>'Data 1'!C47</f>
        <v>86</v>
      </c>
      <c r="F55" s="150" t="str">
        <f>'Data 1'!D47</f>
        <v>CFNR</v>
      </c>
      <c r="G55" s="150">
        <f t="shared" si="11"/>
        <v>0</v>
      </c>
      <c r="H55" s="150">
        <v>0</v>
      </c>
      <c r="I55" s="4">
        <f t="shared" si="7"/>
        <v>0</v>
      </c>
      <c r="J55" s="6">
        <f t="shared" si="13"/>
        <v>0.10691822155217429</v>
      </c>
      <c r="K55" s="6">
        <f t="shared" si="1"/>
        <v>0.89308177844782577</v>
      </c>
      <c r="L55" s="6">
        <f t="shared" si="8"/>
        <v>-0.11307712508936325</v>
      </c>
      <c r="M55" s="54">
        <f t="shared" si="14"/>
        <v>0</v>
      </c>
      <c r="N55" s="54">
        <f t="shared" si="15"/>
        <v>1</v>
      </c>
      <c r="P55" s="6">
        <f t="shared" si="12"/>
        <v>0.38000000000000017</v>
      </c>
      <c r="Q55" s="6">
        <f t="shared" si="16"/>
        <v>0.32</v>
      </c>
      <c r="R55" s="6">
        <f t="shared" si="17"/>
        <v>2.7397260273972601E-2</v>
      </c>
      <c r="S55" s="6">
        <f t="shared" si="9"/>
        <v>0.32</v>
      </c>
      <c r="T55" s="6">
        <f t="shared" si="18"/>
        <v>0</v>
      </c>
    </row>
    <row r="56" spans="4:20" x14ac:dyDescent="0.2">
      <c r="D56" s="231">
        <f t="shared" si="10"/>
        <v>39</v>
      </c>
      <c r="E56" s="150">
        <f>'Data 1'!C48</f>
        <v>89</v>
      </c>
      <c r="F56" s="150" t="str">
        <f>'Data 1'!D48</f>
        <v>CFNR</v>
      </c>
      <c r="G56" s="150">
        <f t="shared" si="11"/>
        <v>0</v>
      </c>
      <c r="H56" s="150">
        <v>0</v>
      </c>
      <c r="I56" s="4">
        <f t="shared" si="7"/>
        <v>0</v>
      </c>
      <c r="J56" s="6">
        <f t="shared" si="13"/>
        <v>0.10691822155217429</v>
      </c>
      <c r="K56" s="6">
        <f t="shared" si="1"/>
        <v>0.89308177844782577</v>
      </c>
      <c r="L56" s="6">
        <f t="shared" si="8"/>
        <v>-0.11307712508936325</v>
      </c>
      <c r="M56" s="54">
        <f t="shared" si="14"/>
        <v>0</v>
      </c>
      <c r="N56" s="54">
        <f t="shared" si="15"/>
        <v>1</v>
      </c>
      <c r="P56" s="6">
        <f t="shared" si="12"/>
        <v>0.39000000000000018</v>
      </c>
      <c r="Q56" s="6">
        <f t="shared" si="16"/>
        <v>0.32</v>
      </c>
      <c r="R56" s="6">
        <f t="shared" si="17"/>
        <v>2.7397260273972601E-2</v>
      </c>
      <c r="S56" s="6">
        <f t="shared" si="9"/>
        <v>0.32</v>
      </c>
      <c r="T56" s="6">
        <f t="shared" si="18"/>
        <v>0</v>
      </c>
    </row>
    <row r="57" spans="4:20" x14ac:dyDescent="0.2">
      <c r="D57" s="231">
        <f t="shared" si="10"/>
        <v>40</v>
      </c>
      <c r="E57" s="155">
        <f>'Data 1'!C49</f>
        <v>112</v>
      </c>
      <c r="F57" s="155" t="str">
        <f>'Data 1'!D49</f>
        <v>CONT</v>
      </c>
      <c r="G57" s="155">
        <f t="shared" si="11"/>
        <v>0</v>
      </c>
      <c r="H57" s="155">
        <v>0</v>
      </c>
      <c r="I57" s="4">
        <f t="shared" si="7"/>
        <v>0</v>
      </c>
      <c r="J57" s="6">
        <f t="shared" si="13"/>
        <v>0.10691822155217429</v>
      </c>
      <c r="K57" s="6">
        <f t="shared" si="1"/>
        <v>0.89308177844782577</v>
      </c>
      <c r="L57" s="6">
        <f t="shared" si="8"/>
        <v>-0.11307712508936325</v>
      </c>
      <c r="M57" s="54">
        <f t="shared" si="14"/>
        <v>0</v>
      </c>
      <c r="N57" s="54">
        <f t="shared" si="15"/>
        <v>1</v>
      </c>
      <c r="P57" s="6">
        <f t="shared" si="12"/>
        <v>0.40000000000000019</v>
      </c>
      <c r="Q57" s="6">
        <f t="shared" si="16"/>
        <v>0.32</v>
      </c>
      <c r="R57" s="6">
        <f t="shared" si="17"/>
        <v>2.7397260273972601E-2</v>
      </c>
      <c r="S57" s="6">
        <f t="shared" si="9"/>
        <v>0.32</v>
      </c>
      <c r="T57" s="6">
        <f t="shared" si="18"/>
        <v>0</v>
      </c>
    </row>
    <row r="58" spans="4:20" x14ac:dyDescent="0.2">
      <c r="D58" s="231">
        <f t="shared" si="10"/>
        <v>41</v>
      </c>
      <c r="E58" s="150">
        <f>'Data 1'!C50</f>
        <v>117</v>
      </c>
      <c r="F58" s="150" t="str">
        <f>'Data 1'!D50</f>
        <v>CFNR</v>
      </c>
      <c r="G58" s="150">
        <f t="shared" si="11"/>
        <v>0</v>
      </c>
      <c r="H58" s="150">
        <v>0</v>
      </c>
      <c r="I58" s="4">
        <f t="shared" si="7"/>
        <v>0</v>
      </c>
      <c r="J58" s="6">
        <f t="shared" si="13"/>
        <v>0.10691822155217429</v>
      </c>
      <c r="K58" s="6">
        <f t="shared" si="1"/>
        <v>0.89308177844782577</v>
      </c>
      <c r="L58" s="6">
        <f t="shared" si="8"/>
        <v>-0.11307712508936325</v>
      </c>
      <c r="M58" s="54">
        <f t="shared" si="14"/>
        <v>0</v>
      </c>
      <c r="N58" s="54">
        <f t="shared" si="15"/>
        <v>1</v>
      </c>
      <c r="P58" s="6">
        <f t="shared" si="12"/>
        <v>0.4100000000000002</v>
      </c>
      <c r="Q58" s="6">
        <f t="shared" si="16"/>
        <v>0.32</v>
      </c>
      <c r="R58" s="6">
        <f t="shared" si="17"/>
        <v>2.7397260273972601E-2</v>
      </c>
      <c r="S58" s="6">
        <f t="shared" si="9"/>
        <v>0.32</v>
      </c>
      <c r="T58" s="6">
        <f t="shared" si="18"/>
        <v>0</v>
      </c>
    </row>
    <row r="59" spans="4:20" x14ac:dyDescent="0.2">
      <c r="D59" s="231">
        <f t="shared" si="10"/>
        <v>42</v>
      </c>
      <c r="E59" s="155">
        <f>'Data 1'!C51</f>
        <v>118</v>
      </c>
      <c r="F59" s="155" t="str">
        <f>'Data 1'!D51</f>
        <v>CONT</v>
      </c>
      <c r="G59" s="155">
        <f t="shared" si="11"/>
        <v>0</v>
      </c>
      <c r="H59" s="155">
        <v>0</v>
      </c>
      <c r="I59" s="4">
        <f t="shared" si="7"/>
        <v>0</v>
      </c>
      <c r="J59" s="6">
        <f t="shared" si="13"/>
        <v>0.10691822155217429</v>
      </c>
      <c r="K59" s="6">
        <f t="shared" si="1"/>
        <v>0.89308177844782577</v>
      </c>
      <c r="L59" s="6">
        <f t="shared" si="8"/>
        <v>-0.11307712508936325</v>
      </c>
      <c r="M59" s="54">
        <f t="shared" si="14"/>
        <v>0</v>
      </c>
      <c r="N59" s="54">
        <f t="shared" si="15"/>
        <v>1</v>
      </c>
      <c r="P59" s="6">
        <f t="shared" si="12"/>
        <v>0.42000000000000021</v>
      </c>
      <c r="Q59" s="6">
        <f t="shared" si="16"/>
        <v>0.32</v>
      </c>
      <c r="R59" s="6">
        <f t="shared" si="17"/>
        <v>2.7397260273972601E-2</v>
      </c>
      <c r="S59" s="6">
        <f t="shared" si="9"/>
        <v>0.32</v>
      </c>
      <c r="T59" s="6">
        <f t="shared" si="18"/>
        <v>0</v>
      </c>
    </row>
    <row r="60" spans="4:20" ht="16" thickBot="1" x14ac:dyDescent="0.25">
      <c r="D60" s="231">
        <f t="shared" si="10"/>
        <v>43</v>
      </c>
      <c r="E60" s="156">
        <f>'Data 1'!C52</f>
        <v>120</v>
      </c>
      <c r="F60" s="156" t="str">
        <f>'Data 1'!D52</f>
        <v>CONT</v>
      </c>
      <c r="G60" s="156">
        <f t="shared" si="11"/>
        <v>0</v>
      </c>
      <c r="H60" s="156">
        <v>0</v>
      </c>
      <c r="I60" s="4">
        <f t="shared" si="7"/>
        <v>0</v>
      </c>
      <c r="J60" s="6">
        <f t="shared" si="13"/>
        <v>0.10691822155217429</v>
      </c>
      <c r="K60" s="6">
        <f t="shared" si="1"/>
        <v>0.89308177844782577</v>
      </c>
      <c r="L60" s="6">
        <f t="shared" si="8"/>
        <v>-0.11307712508936325</v>
      </c>
      <c r="M60" s="54">
        <f t="shared" si="14"/>
        <v>0</v>
      </c>
      <c r="N60" s="54">
        <f t="shared" si="15"/>
        <v>1</v>
      </c>
      <c r="P60" s="6">
        <f t="shared" si="12"/>
        <v>0.43000000000000022</v>
      </c>
      <c r="Q60" s="6">
        <f t="shared" si="16"/>
        <v>0.32</v>
      </c>
      <c r="R60" s="6">
        <f t="shared" si="17"/>
        <v>2.7397260273972601E-2</v>
      </c>
      <c r="S60" s="6">
        <f t="shared" si="9"/>
        <v>0.32</v>
      </c>
      <c r="T60" s="6">
        <f t="shared" si="18"/>
        <v>0</v>
      </c>
    </row>
    <row r="61" spans="4:20" ht="16" thickBot="1" x14ac:dyDescent="0.25">
      <c r="D61" s="231">
        <f t="shared" si="10"/>
        <v>44</v>
      </c>
      <c r="E61" s="235">
        <f>'Data 1'!C53</f>
        <v>121</v>
      </c>
      <c r="F61" s="235" t="str">
        <f>'Data 1'!D53</f>
        <v>CFNR</v>
      </c>
      <c r="G61" s="235">
        <f t="shared" si="11"/>
        <v>0</v>
      </c>
      <c r="H61" s="235">
        <v>0</v>
      </c>
      <c r="I61" s="4">
        <f t="shared" si="7"/>
        <v>0</v>
      </c>
      <c r="J61" s="6">
        <f t="shared" si="13"/>
        <v>0.10691822155217429</v>
      </c>
      <c r="K61" s="6">
        <f t="shared" si="1"/>
        <v>0.89308177844782577</v>
      </c>
      <c r="L61" s="6">
        <f t="shared" si="8"/>
        <v>-0.11307712508936325</v>
      </c>
      <c r="M61" s="54">
        <f t="shared" si="14"/>
        <v>0</v>
      </c>
      <c r="N61" s="54">
        <f t="shared" si="15"/>
        <v>1</v>
      </c>
      <c r="P61" s="6">
        <f t="shared" si="12"/>
        <v>0.44000000000000022</v>
      </c>
      <c r="Q61" s="6">
        <f t="shared" si="16"/>
        <v>0.32</v>
      </c>
      <c r="R61" s="6">
        <f t="shared" si="17"/>
        <v>2.7397260273972601E-2</v>
      </c>
      <c r="S61" s="6">
        <f t="shared" si="9"/>
        <v>0.32</v>
      </c>
      <c r="T61" s="6">
        <f t="shared" si="18"/>
        <v>0</v>
      </c>
    </row>
    <row r="62" spans="4:20" x14ac:dyDescent="0.2">
      <c r="D62" s="231">
        <f t="shared" si="10"/>
        <v>45</v>
      </c>
      <c r="E62" s="152">
        <f>'Data 1'!C54</f>
        <v>123</v>
      </c>
      <c r="F62" s="152" t="str">
        <f>'Data 1'!D54</f>
        <v>CONT</v>
      </c>
      <c r="G62" s="152">
        <f t="shared" si="11"/>
        <v>0</v>
      </c>
      <c r="H62" s="152">
        <v>0</v>
      </c>
      <c r="I62" s="4">
        <f t="shared" si="7"/>
        <v>0</v>
      </c>
      <c r="J62" s="6">
        <f t="shared" si="13"/>
        <v>0.10691822155217429</v>
      </c>
      <c r="K62" s="6">
        <f t="shared" si="1"/>
        <v>0.89308177844782577</v>
      </c>
      <c r="L62" s="6">
        <f t="shared" si="8"/>
        <v>-0.11307712508936325</v>
      </c>
      <c r="M62" s="54">
        <f t="shared" si="14"/>
        <v>0</v>
      </c>
      <c r="N62" s="54">
        <f t="shared" si="15"/>
        <v>1</v>
      </c>
      <c r="P62" s="6">
        <f t="shared" si="12"/>
        <v>0.45000000000000023</v>
      </c>
      <c r="Q62" s="6">
        <f t="shared" si="16"/>
        <v>0.32</v>
      </c>
      <c r="R62" s="6">
        <f t="shared" si="17"/>
        <v>2.7397260273972601E-2</v>
      </c>
      <c r="S62" s="6">
        <f t="shared" si="9"/>
        <v>0.32</v>
      </c>
      <c r="T62" s="6">
        <f t="shared" si="18"/>
        <v>0</v>
      </c>
    </row>
    <row r="63" spans="4:20" ht="16" thickBot="1" x14ac:dyDescent="0.25">
      <c r="D63" s="231">
        <f t="shared" si="10"/>
        <v>46</v>
      </c>
      <c r="E63" s="153">
        <f>'Data 1'!C55</f>
        <v>130</v>
      </c>
      <c r="F63" s="153" t="str">
        <f>'Data 1'!D55</f>
        <v>CFNR</v>
      </c>
      <c r="G63" s="153">
        <f t="shared" si="11"/>
        <v>0</v>
      </c>
      <c r="H63" s="153">
        <v>0</v>
      </c>
      <c r="I63" s="4">
        <f t="shared" si="7"/>
        <v>0</v>
      </c>
      <c r="J63" s="6">
        <f t="shared" si="13"/>
        <v>0.10691822155217429</v>
      </c>
      <c r="K63" s="6">
        <f t="shared" si="1"/>
        <v>0.89308177844782577</v>
      </c>
      <c r="L63" s="6">
        <f t="shared" si="8"/>
        <v>-0.11307712508936325</v>
      </c>
      <c r="M63" s="54">
        <f t="shared" si="14"/>
        <v>0</v>
      </c>
      <c r="N63" s="54">
        <f t="shared" si="15"/>
        <v>1</v>
      </c>
      <c r="P63" s="6">
        <f t="shared" si="12"/>
        <v>0.46000000000000024</v>
      </c>
      <c r="Q63" s="6">
        <f t="shared" si="16"/>
        <v>0.32</v>
      </c>
      <c r="R63" s="6">
        <f t="shared" si="17"/>
        <v>2.7397260273972601E-2</v>
      </c>
      <c r="S63" s="6">
        <f t="shared" si="9"/>
        <v>0.32</v>
      </c>
      <c r="T63" s="6">
        <f t="shared" si="18"/>
        <v>0</v>
      </c>
    </row>
    <row r="64" spans="4:20" ht="16" thickBot="1" x14ac:dyDescent="0.25">
      <c r="D64" s="231">
        <f t="shared" si="10"/>
        <v>47</v>
      </c>
      <c r="E64" s="236">
        <f>'Data 1'!C56</f>
        <v>132</v>
      </c>
      <c r="F64" s="236" t="str">
        <f>'Data 1'!D56</f>
        <v>CF</v>
      </c>
      <c r="G64" s="236">
        <f t="shared" si="11"/>
        <v>1</v>
      </c>
      <c r="H64" s="236">
        <v>0</v>
      </c>
      <c r="I64" s="4">
        <f t="shared" si="7"/>
        <v>0</v>
      </c>
      <c r="J64" s="6">
        <f t="shared" si="13"/>
        <v>0.10691822155217429</v>
      </c>
      <c r="K64" s="6">
        <f t="shared" si="1"/>
        <v>0.10691822155217429</v>
      </c>
      <c r="L64" s="6">
        <f t="shared" si="8"/>
        <v>-2.2356910212936927</v>
      </c>
      <c r="M64" s="54">
        <f t="shared" si="14"/>
        <v>0</v>
      </c>
      <c r="N64" s="54">
        <f t="shared" si="15"/>
        <v>0</v>
      </c>
      <c r="P64" s="6">
        <f t="shared" si="12"/>
        <v>0.47000000000000025</v>
      </c>
      <c r="Q64" s="6">
        <f t="shared" si="16"/>
        <v>0.32</v>
      </c>
      <c r="R64" s="6">
        <f t="shared" si="17"/>
        <v>2.7397260273972601E-2</v>
      </c>
      <c r="S64" s="6">
        <f t="shared" si="9"/>
        <v>0.32</v>
      </c>
      <c r="T64" s="6">
        <f t="shared" si="18"/>
        <v>0</v>
      </c>
    </row>
    <row r="65" spans="4:20" x14ac:dyDescent="0.2">
      <c r="D65" s="231">
        <f t="shared" si="10"/>
        <v>48</v>
      </c>
      <c r="E65" s="157">
        <f>'Data 1'!C57</f>
        <v>136</v>
      </c>
      <c r="F65" s="157" t="str">
        <f>'Data 1'!D57</f>
        <v>CFNR</v>
      </c>
      <c r="G65" s="157">
        <f t="shared" si="11"/>
        <v>0</v>
      </c>
      <c r="H65" s="157">
        <v>0</v>
      </c>
      <c r="I65" s="4">
        <f t="shared" si="7"/>
        <v>0</v>
      </c>
      <c r="J65" s="6">
        <f t="shared" si="13"/>
        <v>0.10691822155217429</v>
      </c>
      <c r="K65" s="6">
        <f t="shared" si="1"/>
        <v>0.89308177844782577</v>
      </c>
      <c r="L65" s="6">
        <f t="shared" si="8"/>
        <v>-0.11307712508936325</v>
      </c>
      <c r="M65" s="54">
        <f t="shared" si="14"/>
        <v>0</v>
      </c>
      <c r="N65" s="54">
        <f t="shared" si="15"/>
        <v>1</v>
      </c>
      <c r="P65" s="6">
        <f t="shared" si="12"/>
        <v>0.48000000000000026</v>
      </c>
      <c r="Q65" s="6">
        <f t="shared" si="16"/>
        <v>0.32</v>
      </c>
      <c r="R65" s="6">
        <f t="shared" si="17"/>
        <v>2.7397260273972601E-2</v>
      </c>
      <c r="S65" s="6">
        <f t="shared" si="9"/>
        <v>0.32</v>
      </c>
      <c r="T65" s="6">
        <f t="shared" si="18"/>
        <v>0</v>
      </c>
    </row>
    <row r="66" spans="4:20" x14ac:dyDescent="0.2">
      <c r="D66" s="231">
        <f t="shared" si="10"/>
        <v>49</v>
      </c>
      <c r="E66" s="150">
        <f>'Data 1'!C58</f>
        <v>138</v>
      </c>
      <c r="F66" s="150" t="str">
        <f>'Data 1'!D58</f>
        <v>CFNR</v>
      </c>
      <c r="G66" s="150">
        <f t="shared" si="11"/>
        <v>0</v>
      </c>
      <c r="H66" s="150">
        <v>0</v>
      </c>
      <c r="I66" s="4">
        <f t="shared" si="7"/>
        <v>0</v>
      </c>
      <c r="J66" s="6">
        <f t="shared" si="13"/>
        <v>0.10691822155217429</v>
      </c>
      <c r="K66" s="6">
        <f t="shared" si="1"/>
        <v>0.89308177844782577</v>
      </c>
      <c r="L66" s="6">
        <f t="shared" si="8"/>
        <v>-0.11307712508936325</v>
      </c>
      <c r="M66" s="54">
        <f t="shared" si="14"/>
        <v>0</v>
      </c>
      <c r="N66" s="54">
        <f t="shared" si="15"/>
        <v>1</v>
      </c>
      <c r="P66" s="6">
        <f t="shared" si="12"/>
        <v>0.49000000000000027</v>
      </c>
      <c r="Q66" s="6">
        <f t="shared" si="16"/>
        <v>0.32</v>
      </c>
      <c r="R66" s="6">
        <f t="shared" si="17"/>
        <v>2.7397260273972601E-2</v>
      </c>
      <c r="S66" s="6">
        <f t="shared" si="9"/>
        <v>0.32</v>
      </c>
      <c r="T66" s="6">
        <f t="shared" si="18"/>
        <v>0</v>
      </c>
    </row>
    <row r="67" spans="4:20" x14ac:dyDescent="0.2">
      <c r="D67" s="231">
        <f t="shared" si="10"/>
        <v>50</v>
      </c>
      <c r="E67" s="150">
        <f>'Data 1'!C59</f>
        <v>142</v>
      </c>
      <c r="F67" s="150" t="str">
        <f>'Data 1'!D59</f>
        <v>CFNR</v>
      </c>
      <c r="G67" s="150">
        <f t="shared" si="11"/>
        <v>0</v>
      </c>
      <c r="H67" s="150">
        <v>0</v>
      </c>
      <c r="I67" s="4">
        <f t="shared" si="7"/>
        <v>0</v>
      </c>
      <c r="J67" s="6">
        <f t="shared" si="13"/>
        <v>0.10691822155217429</v>
      </c>
      <c r="K67" s="6">
        <f t="shared" si="1"/>
        <v>0.89308177844782577</v>
      </c>
      <c r="L67" s="6">
        <f t="shared" si="8"/>
        <v>-0.11307712508936325</v>
      </c>
      <c r="M67" s="54">
        <f t="shared" si="14"/>
        <v>0</v>
      </c>
      <c r="N67" s="54">
        <f t="shared" si="15"/>
        <v>1</v>
      </c>
      <c r="P67" s="6">
        <f t="shared" si="12"/>
        <v>0.50000000000000022</v>
      </c>
      <c r="Q67" s="6">
        <f t="shared" si="16"/>
        <v>0.32</v>
      </c>
      <c r="R67" s="6">
        <f t="shared" si="17"/>
        <v>2.7397260273972601E-2</v>
      </c>
      <c r="S67" s="6">
        <f t="shared" si="9"/>
        <v>0.32</v>
      </c>
      <c r="T67" s="6">
        <f t="shared" si="18"/>
        <v>0</v>
      </c>
    </row>
    <row r="68" spans="4:20" x14ac:dyDescent="0.2">
      <c r="D68" s="231">
        <f t="shared" si="10"/>
        <v>51</v>
      </c>
      <c r="E68" s="150">
        <f>'Data 1'!C60</f>
        <v>148</v>
      </c>
      <c r="F68" s="150" t="str">
        <f>'Data 1'!D60</f>
        <v>CFNR</v>
      </c>
      <c r="G68" s="150">
        <f t="shared" si="11"/>
        <v>0</v>
      </c>
      <c r="H68" s="150">
        <v>0</v>
      </c>
      <c r="I68" s="4">
        <f t="shared" si="7"/>
        <v>0</v>
      </c>
      <c r="J68" s="6">
        <f t="shared" si="13"/>
        <v>0.10691822155217429</v>
      </c>
      <c r="K68" s="6">
        <f t="shared" si="1"/>
        <v>0.89308177844782577</v>
      </c>
      <c r="L68" s="6">
        <f t="shared" si="8"/>
        <v>-0.11307712508936325</v>
      </c>
      <c r="M68" s="54">
        <f t="shared" si="14"/>
        <v>0</v>
      </c>
      <c r="N68" s="54">
        <f t="shared" si="15"/>
        <v>1</v>
      </c>
      <c r="P68" s="6">
        <f t="shared" si="12"/>
        <v>0.51000000000000023</v>
      </c>
      <c r="Q68" s="6">
        <f t="shared" si="16"/>
        <v>0.32</v>
      </c>
      <c r="R68" s="6">
        <f t="shared" si="17"/>
        <v>2.7397260273972601E-2</v>
      </c>
      <c r="S68" s="6">
        <f t="shared" si="9"/>
        <v>0.32</v>
      </c>
      <c r="T68" s="6">
        <f t="shared" si="18"/>
        <v>0</v>
      </c>
    </row>
    <row r="69" spans="4:20" x14ac:dyDescent="0.2">
      <c r="D69" s="231">
        <f t="shared" si="10"/>
        <v>52</v>
      </c>
      <c r="E69" s="150">
        <f>'Data 1'!C61</f>
        <v>149</v>
      </c>
      <c r="F69" s="150" t="str">
        <f>'Data 1'!D61</f>
        <v>CFNR</v>
      </c>
      <c r="G69" s="150">
        <f t="shared" si="11"/>
        <v>0</v>
      </c>
      <c r="H69" s="150">
        <v>0</v>
      </c>
      <c r="I69" s="4">
        <f t="shared" si="7"/>
        <v>0</v>
      </c>
      <c r="J69" s="6">
        <f t="shared" si="13"/>
        <v>0.10691822155217429</v>
      </c>
      <c r="K69" s="6">
        <f t="shared" si="1"/>
        <v>0.89308177844782577</v>
      </c>
      <c r="L69" s="6">
        <f t="shared" si="8"/>
        <v>-0.11307712508936325</v>
      </c>
      <c r="M69" s="54">
        <f t="shared" si="14"/>
        <v>0</v>
      </c>
      <c r="N69" s="54">
        <f t="shared" si="15"/>
        <v>1</v>
      </c>
      <c r="P69" s="6">
        <f t="shared" si="12"/>
        <v>0.52000000000000024</v>
      </c>
      <c r="Q69" s="6">
        <f t="shared" si="16"/>
        <v>0.32</v>
      </c>
      <c r="R69" s="6">
        <f t="shared" si="17"/>
        <v>2.7397260273972601E-2</v>
      </c>
      <c r="S69" s="6">
        <f t="shared" si="9"/>
        <v>0.32</v>
      </c>
      <c r="T69" s="6">
        <f t="shared" si="18"/>
        <v>0</v>
      </c>
    </row>
    <row r="70" spans="4:20" x14ac:dyDescent="0.2">
      <c r="D70" s="231">
        <f t="shared" si="10"/>
        <v>53</v>
      </c>
      <c r="E70" s="150">
        <f>'Data 1'!C62</f>
        <v>154</v>
      </c>
      <c r="F70" s="150" t="str">
        <f>'Data 1'!D62</f>
        <v>CFNR</v>
      </c>
      <c r="G70" s="150">
        <f t="shared" si="11"/>
        <v>0</v>
      </c>
      <c r="H70" s="150">
        <v>0</v>
      </c>
      <c r="I70" s="4">
        <f t="shared" si="7"/>
        <v>0</v>
      </c>
      <c r="J70" s="6">
        <f t="shared" si="13"/>
        <v>0.10691822155217429</v>
      </c>
      <c r="K70" s="6">
        <f t="shared" si="1"/>
        <v>0.89308177844782577</v>
      </c>
      <c r="L70" s="6">
        <f t="shared" si="8"/>
        <v>-0.11307712508936325</v>
      </c>
      <c r="M70" s="54">
        <f t="shared" si="14"/>
        <v>0</v>
      </c>
      <c r="N70" s="54">
        <f t="shared" si="15"/>
        <v>1</v>
      </c>
      <c r="P70" s="6">
        <f t="shared" si="12"/>
        <v>0.53000000000000025</v>
      </c>
      <c r="Q70" s="6">
        <f t="shared" si="16"/>
        <v>0.32</v>
      </c>
      <c r="R70" s="6">
        <f t="shared" si="17"/>
        <v>2.7397260273972601E-2</v>
      </c>
      <c r="S70" s="6">
        <f t="shared" si="9"/>
        <v>0.32</v>
      </c>
      <c r="T70" s="6">
        <f t="shared" si="18"/>
        <v>0</v>
      </c>
    </row>
    <row r="71" spans="4:20" x14ac:dyDescent="0.2">
      <c r="D71" s="231">
        <f t="shared" si="10"/>
        <v>54</v>
      </c>
      <c r="E71" s="150">
        <f>'Data 1'!C63</f>
        <v>155</v>
      </c>
      <c r="F71" s="150" t="str">
        <f>'Data 1'!D63</f>
        <v>CFNR</v>
      </c>
      <c r="G71" s="150">
        <f t="shared" si="11"/>
        <v>0</v>
      </c>
      <c r="H71" s="150">
        <v>0</v>
      </c>
      <c r="I71" s="4">
        <f t="shared" si="7"/>
        <v>0</v>
      </c>
      <c r="J71" s="6">
        <f t="shared" si="13"/>
        <v>0.10691822155217429</v>
      </c>
      <c r="K71" s="6">
        <f t="shared" si="1"/>
        <v>0.89308177844782577</v>
      </c>
      <c r="L71" s="6">
        <f t="shared" si="8"/>
        <v>-0.11307712508936325</v>
      </c>
      <c r="M71" s="54">
        <f t="shared" si="14"/>
        <v>0</v>
      </c>
      <c r="N71" s="54">
        <f t="shared" si="15"/>
        <v>1</v>
      </c>
      <c r="P71" s="6">
        <f t="shared" si="12"/>
        <v>0.54000000000000026</v>
      </c>
      <c r="Q71" s="6">
        <f t="shared" si="16"/>
        <v>0.32</v>
      </c>
      <c r="R71" s="6">
        <f t="shared" si="17"/>
        <v>2.7397260273972601E-2</v>
      </c>
      <c r="S71" s="6">
        <f t="shared" si="9"/>
        <v>0.32</v>
      </c>
      <c r="T71" s="6">
        <f t="shared" si="18"/>
        <v>0</v>
      </c>
    </row>
    <row r="72" spans="4:20" x14ac:dyDescent="0.2">
      <c r="D72" s="231">
        <f t="shared" si="10"/>
        <v>55</v>
      </c>
      <c r="E72" s="148">
        <f>'Data 1'!C64</f>
        <v>160</v>
      </c>
      <c r="F72" s="148" t="str">
        <f>'Data 1'!D64</f>
        <v>CF</v>
      </c>
      <c r="G72" s="148">
        <f t="shared" si="11"/>
        <v>1</v>
      </c>
      <c r="H72" s="148">
        <v>0</v>
      </c>
      <c r="I72" s="4">
        <f t="shared" si="7"/>
        <v>0</v>
      </c>
      <c r="J72" s="6">
        <f t="shared" si="13"/>
        <v>0.10691822155217429</v>
      </c>
      <c r="K72" s="6">
        <f t="shared" si="1"/>
        <v>0.10691822155217429</v>
      </c>
      <c r="L72" s="6">
        <f t="shared" si="8"/>
        <v>-2.2356910212936927</v>
      </c>
      <c r="M72" s="54">
        <f t="shared" si="14"/>
        <v>0</v>
      </c>
      <c r="N72" s="54">
        <f t="shared" si="15"/>
        <v>0</v>
      </c>
      <c r="P72" s="6">
        <f t="shared" si="12"/>
        <v>0.55000000000000027</v>
      </c>
      <c r="Q72" s="6">
        <f t="shared" si="16"/>
        <v>0.32</v>
      </c>
      <c r="R72" s="6">
        <f t="shared" si="17"/>
        <v>2.7397260273972601E-2</v>
      </c>
      <c r="S72" s="6">
        <f t="shared" si="9"/>
        <v>0.32</v>
      </c>
      <c r="T72" s="6">
        <f t="shared" si="18"/>
        <v>0</v>
      </c>
    </row>
    <row r="73" spans="4:20" x14ac:dyDescent="0.2">
      <c r="D73" s="231">
        <f t="shared" si="10"/>
        <v>56</v>
      </c>
      <c r="E73" s="150">
        <f>'Data 1'!C65</f>
        <v>166</v>
      </c>
      <c r="F73" s="150" t="str">
        <f>'Data 1'!D65</f>
        <v>CFNR</v>
      </c>
      <c r="G73" s="150">
        <f t="shared" si="11"/>
        <v>0</v>
      </c>
      <c r="H73" s="150">
        <v>0</v>
      </c>
      <c r="I73" s="4">
        <f t="shared" si="7"/>
        <v>0</v>
      </c>
      <c r="J73" s="6">
        <f t="shared" si="13"/>
        <v>0.10691822155217429</v>
      </c>
      <c r="K73" s="6">
        <f t="shared" si="1"/>
        <v>0.89308177844782577</v>
      </c>
      <c r="L73" s="6">
        <f t="shared" si="8"/>
        <v>-0.11307712508936325</v>
      </c>
      <c r="M73" s="54">
        <f t="shared" si="14"/>
        <v>0</v>
      </c>
      <c r="N73" s="54">
        <f t="shared" si="15"/>
        <v>1</v>
      </c>
      <c r="P73" s="6">
        <f t="shared" si="12"/>
        <v>0.56000000000000028</v>
      </c>
      <c r="Q73" s="6">
        <f t="shared" si="16"/>
        <v>0.32</v>
      </c>
      <c r="R73" s="6">
        <f t="shared" si="17"/>
        <v>2.7397260273972601E-2</v>
      </c>
      <c r="S73" s="6">
        <f t="shared" si="9"/>
        <v>0.32</v>
      </c>
      <c r="T73" s="6">
        <f t="shared" si="18"/>
        <v>0</v>
      </c>
    </row>
    <row r="74" spans="4:20" x14ac:dyDescent="0.2">
      <c r="D74" s="231">
        <f t="shared" si="10"/>
        <v>57</v>
      </c>
      <c r="E74" s="148">
        <f>'Data 1'!C66</f>
        <v>167</v>
      </c>
      <c r="F74" s="148" t="str">
        <f>'Data 1'!D66</f>
        <v>CF</v>
      </c>
      <c r="G74" s="148">
        <f t="shared" si="11"/>
        <v>1</v>
      </c>
      <c r="H74" s="148">
        <v>0</v>
      </c>
      <c r="I74" s="4">
        <f t="shared" si="7"/>
        <v>0</v>
      </c>
      <c r="J74" s="6">
        <f t="shared" si="13"/>
        <v>0.10691822155217429</v>
      </c>
      <c r="K74" s="6">
        <f t="shared" si="1"/>
        <v>0.10691822155217429</v>
      </c>
      <c r="L74" s="6">
        <f t="shared" si="8"/>
        <v>-2.2356910212936927</v>
      </c>
      <c r="M74" s="54">
        <f t="shared" si="14"/>
        <v>0</v>
      </c>
      <c r="N74" s="54">
        <f t="shared" si="15"/>
        <v>0</v>
      </c>
      <c r="P74" s="6">
        <f t="shared" si="12"/>
        <v>0.57000000000000028</v>
      </c>
      <c r="Q74" s="6">
        <f t="shared" si="16"/>
        <v>0.32</v>
      </c>
      <c r="R74" s="6">
        <f t="shared" si="17"/>
        <v>2.7397260273972601E-2</v>
      </c>
      <c r="S74" s="6">
        <f t="shared" si="9"/>
        <v>0.32</v>
      </c>
      <c r="T74" s="6">
        <f t="shared" si="18"/>
        <v>0</v>
      </c>
    </row>
    <row r="75" spans="4:20" x14ac:dyDescent="0.2">
      <c r="D75" s="231">
        <f t="shared" si="10"/>
        <v>58</v>
      </c>
      <c r="E75" s="148">
        <f>'Data 1'!C67</f>
        <v>170</v>
      </c>
      <c r="F75" s="148" t="str">
        <f>'Data 1'!D67</f>
        <v>CF</v>
      </c>
      <c r="G75" s="148">
        <f t="shared" si="11"/>
        <v>1</v>
      </c>
      <c r="H75" s="148">
        <v>0</v>
      </c>
      <c r="I75" s="4">
        <f t="shared" si="7"/>
        <v>0</v>
      </c>
      <c r="J75" s="6">
        <f t="shared" si="13"/>
        <v>0.10691822155217429</v>
      </c>
      <c r="K75" s="6">
        <f t="shared" si="1"/>
        <v>0.10691822155217429</v>
      </c>
      <c r="L75" s="6">
        <f t="shared" si="8"/>
        <v>-2.2356910212936927</v>
      </c>
      <c r="M75" s="54">
        <f t="shared" si="14"/>
        <v>0</v>
      </c>
      <c r="N75" s="54">
        <f t="shared" si="15"/>
        <v>0</v>
      </c>
      <c r="P75" s="6">
        <f t="shared" si="12"/>
        <v>0.58000000000000029</v>
      </c>
      <c r="Q75" s="6">
        <f t="shared" si="16"/>
        <v>0.32</v>
      </c>
      <c r="R75" s="6">
        <f t="shared" si="17"/>
        <v>2.7397260273972601E-2</v>
      </c>
      <c r="S75" s="6">
        <f t="shared" si="9"/>
        <v>0.32</v>
      </c>
      <c r="T75" s="6">
        <f t="shared" si="18"/>
        <v>0</v>
      </c>
    </row>
    <row r="76" spans="4:20" x14ac:dyDescent="0.2">
      <c r="D76" s="231">
        <f t="shared" si="10"/>
        <v>59</v>
      </c>
      <c r="E76" s="157">
        <f>'Data 1'!C68</f>
        <v>203</v>
      </c>
      <c r="F76" s="157" t="str">
        <f>'Data 1'!D68</f>
        <v>CFNR</v>
      </c>
      <c r="G76" s="157">
        <f t="shared" si="11"/>
        <v>0</v>
      </c>
      <c r="H76" s="157">
        <v>0</v>
      </c>
      <c r="I76" s="4">
        <f t="shared" si="7"/>
        <v>0</v>
      </c>
      <c r="J76" s="6">
        <f t="shared" si="13"/>
        <v>0.10691822155217429</v>
      </c>
      <c r="K76" s="6">
        <f t="shared" si="1"/>
        <v>0.89308177844782577</v>
      </c>
      <c r="L76" s="6">
        <f t="shared" si="8"/>
        <v>-0.11307712508936325</v>
      </c>
      <c r="M76" s="54">
        <f t="shared" si="14"/>
        <v>0</v>
      </c>
      <c r="N76" s="54">
        <f t="shared" si="15"/>
        <v>1</v>
      </c>
      <c r="P76" s="6">
        <f t="shared" si="12"/>
        <v>0.5900000000000003</v>
      </c>
      <c r="Q76" s="6">
        <f t="shared" si="16"/>
        <v>0.32</v>
      </c>
      <c r="R76" s="6">
        <f t="shared" si="17"/>
        <v>2.7397260273972601E-2</v>
      </c>
      <c r="S76" s="6">
        <f t="shared" si="9"/>
        <v>0.32</v>
      </c>
      <c r="T76" s="6">
        <f t="shared" si="18"/>
        <v>0</v>
      </c>
    </row>
    <row r="77" spans="4:20" x14ac:dyDescent="0.2">
      <c r="D77" s="231">
        <f t="shared" si="10"/>
        <v>60</v>
      </c>
      <c r="E77" s="157">
        <f>'Data 1'!C69</f>
        <v>204</v>
      </c>
      <c r="F77" s="157" t="str">
        <f>'Data 1'!D69</f>
        <v>CFNR</v>
      </c>
      <c r="G77" s="157">
        <f t="shared" si="11"/>
        <v>0</v>
      </c>
      <c r="H77" s="157">
        <v>0</v>
      </c>
      <c r="I77" s="4">
        <f t="shared" si="7"/>
        <v>0</v>
      </c>
      <c r="J77" s="6">
        <f t="shared" si="13"/>
        <v>0.10691822155217429</v>
      </c>
      <c r="K77" s="6">
        <f t="shared" si="1"/>
        <v>0.89308177844782577</v>
      </c>
      <c r="L77" s="6">
        <f t="shared" si="8"/>
        <v>-0.11307712508936325</v>
      </c>
      <c r="M77" s="54">
        <f t="shared" si="14"/>
        <v>0</v>
      </c>
      <c r="N77" s="54">
        <f t="shared" si="15"/>
        <v>1</v>
      </c>
      <c r="P77" s="6">
        <f t="shared" si="12"/>
        <v>0.60000000000000031</v>
      </c>
      <c r="Q77" s="6">
        <f t="shared" si="16"/>
        <v>0.32</v>
      </c>
      <c r="R77" s="6">
        <f t="shared" si="17"/>
        <v>2.7397260273972601E-2</v>
      </c>
      <c r="S77" s="6">
        <f t="shared" si="9"/>
        <v>0.32</v>
      </c>
      <c r="T77" s="6">
        <f t="shared" si="18"/>
        <v>0</v>
      </c>
    </row>
    <row r="78" spans="4:20" ht="16" thickBot="1" x14ac:dyDescent="0.25">
      <c r="D78" s="231">
        <f t="shared" si="10"/>
        <v>61</v>
      </c>
      <c r="E78" s="187">
        <f>'Data 1'!C70</f>
        <v>205</v>
      </c>
      <c r="F78" s="187" t="str">
        <f>'Data 1'!D70</f>
        <v>CFNR</v>
      </c>
      <c r="G78" s="187">
        <f t="shared" si="11"/>
        <v>0</v>
      </c>
      <c r="H78" s="187">
        <v>0</v>
      </c>
      <c r="I78" s="4">
        <f t="shared" si="7"/>
        <v>0</v>
      </c>
      <c r="J78" s="6">
        <f t="shared" si="13"/>
        <v>0.10691822155217429</v>
      </c>
      <c r="K78" s="6">
        <f t="shared" si="1"/>
        <v>0.89308177844782577</v>
      </c>
      <c r="L78" s="6">
        <f t="shared" si="8"/>
        <v>-0.11307712508936325</v>
      </c>
      <c r="M78" s="54">
        <f t="shared" si="14"/>
        <v>0</v>
      </c>
      <c r="N78" s="54">
        <f t="shared" si="15"/>
        <v>1</v>
      </c>
      <c r="P78" s="6">
        <f t="shared" si="12"/>
        <v>0.61000000000000032</v>
      </c>
      <c r="Q78" s="6">
        <f t="shared" si="16"/>
        <v>0.32</v>
      </c>
      <c r="R78" s="6">
        <f t="shared" si="17"/>
        <v>2.7397260273972601E-2</v>
      </c>
      <c r="S78" s="6">
        <f t="shared" si="9"/>
        <v>0.32</v>
      </c>
      <c r="T78" s="6">
        <f t="shared" si="18"/>
        <v>0</v>
      </c>
    </row>
    <row r="79" spans="4:20" ht="16" thickBot="1" x14ac:dyDescent="0.25">
      <c r="D79" s="231">
        <f t="shared" si="10"/>
        <v>62</v>
      </c>
      <c r="E79" s="235">
        <f>'Data 1'!C71</f>
        <v>208</v>
      </c>
      <c r="F79" s="235" t="str">
        <f>'Data 1'!D71</f>
        <v>CFNR</v>
      </c>
      <c r="G79" s="235">
        <f t="shared" si="11"/>
        <v>0</v>
      </c>
      <c r="H79" s="235">
        <v>0</v>
      </c>
      <c r="I79" s="4">
        <f t="shared" si="7"/>
        <v>0</v>
      </c>
      <c r="J79" s="6">
        <f t="shared" ref="J79:J101" si="19">IF(H79=0,pcf_0,IF(H79=1,pcf_1,pcf_2))</f>
        <v>0.10691822155217429</v>
      </c>
      <c r="K79" s="6">
        <f t="shared" ref="K79:K101" si="20">IF(G79=1,J79,1-J79)</f>
        <v>0.89308177844782577</v>
      </c>
      <c r="L79" s="6">
        <f t="shared" si="8"/>
        <v>-0.11307712508936325</v>
      </c>
      <c r="M79" s="54">
        <f t="shared" si="14"/>
        <v>0</v>
      </c>
      <c r="N79" s="54">
        <f t="shared" si="15"/>
        <v>1</v>
      </c>
      <c r="P79" s="6">
        <f t="shared" si="12"/>
        <v>0.62000000000000033</v>
      </c>
      <c r="Q79" s="6">
        <f t="shared" si="16"/>
        <v>0.32</v>
      </c>
      <c r="R79" s="6">
        <f t="shared" si="17"/>
        <v>2.7397260273972601E-2</v>
      </c>
      <c r="S79" s="6">
        <f t="shared" si="9"/>
        <v>0.32</v>
      </c>
      <c r="T79" s="6">
        <f t="shared" si="18"/>
        <v>0</v>
      </c>
    </row>
    <row r="80" spans="4:20" x14ac:dyDescent="0.2">
      <c r="D80" s="231">
        <f t="shared" si="10"/>
        <v>63</v>
      </c>
      <c r="E80" s="152">
        <f>'Data 1'!C72</f>
        <v>210</v>
      </c>
      <c r="F80" s="152" t="str">
        <f>'Data 1'!D72</f>
        <v>CONT</v>
      </c>
      <c r="G80" s="152">
        <f t="shared" si="11"/>
        <v>0</v>
      </c>
      <c r="H80" s="152">
        <v>0</v>
      </c>
      <c r="I80" s="4">
        <f t="shared" ref="I80:I101" si="21">IF(AND(G80=1,H80=1),1,0)</f>
        <v>0</v>
      </c>
      <c r="J80" s="6">
        <f t="shared" si="19"/>
        <v>0.10691822155217429</v>
      </c>
      <c r="K80" s="6">
        <f t="shared" si="20"/>
        <v>0.89308177844782577</v>
      </c>
      <c r="L80" s="6">
        <f t="shared" ref="L80:L101" si="22">LN(K80)</f>
        <v>-0.11307712508936325</v>
      </c>
      <c r="M80" s="54">
        <f t="shared" si="14"/>
        <v>0</v>
      </c>
      <c r="N80" s="54">
        <f t="shared" si="15"/>
        <v>1</v>
      </c>
      <c r="P80" s="6">
        <f t="shared" si="12"/>
        <v>0.63000000000000034</v>
      </c>
      <c r="Q80" s="6">
        <f t="shared" si="16"/>
        <v>0.32</v>
      </c>
      <c r="R80" s="6">
        <f t="shared" si="17"/>
        <v>2.7397260273972601E-2</v>
      </c>
      <c r="S80" s="6">
        <f t="shared" si="9"/>
        <v>0.32</v>
      </c>
      <c r="T80" s="6">
        <f t="shared" si="18"/>
        <v>0</v>
      </c>
    </row>
    <row r="81" spans="4:20" x14ac:dyDescent="0.2">
      <c r="D81" s="231">
        <f t="shared" si="10"/>
        <v>64</v>
      </c>
      <c r="E81" s="152">
        <f>'Data 1'!C73</f>
        <v>211</v>
      </c>
      <c r="F81" s="152" t="str">
        <f>'Data 1'!D73</f>
        <v>CONT</v>
      </c>
      <c r="G81" s="152">
        <f t="shared" si="11"/>
        <v>0</v>
      </c>
      <c r="H81" s="152">
        <v>0</v>
      </c>
      <c r="I81" s="4">
        <f t="shared" si="21"/>
        <v>0</v>
      </c>
      <c r="J81" s="6">
        <f t="shared" si="19"/>
        <v>0.10691822155217429</v>
      </c>
      <c r="K81" s="6">
        <f t="shared" si="20"/>
        <v>0.89308177844782577</v>
      </c>
      <c r="L81" s="6">
        <f t="shared" si="22"/>
        <v>-0.11307712508936325</v>
      </c>
      <c r="M81" s="54">
        <f t="shared" ref="M81:M101" si="23">IF(AND(G81=1,J81&gt;=p_thresh),1,0)</f>
        <v>0</v>
      </c>
      <c r="N81" s="54">
        <f t="shared" ref="N81:N101" si="24">IF(AND(G81=0,J81&lt;p_thresh),1,0)</f>
        <v>1</v>
      </c>
      <c r="P81" s="6">
        <f t="shared" si="12"/>
        <v>0.64000000000000035</v>
      </c>
      <c r="Q81" s="6">
        <f t="shared" si="16"/>
        <v>0.32</v>
      </c>
      <c r="R81" s="6">
        <f t="shared" si="17"/>
        <v>2.7397260273972601E-2</v>
      </c>
      <c r="S81" s="6">
        <f t="shared" si="9"/>
        <v>0.32</v>
      </c>
      <c r="T81" s="6">
        <f t="shared" si="18"/>
        <v>0</v>
      </c>
    </row>
    <row r="82" spans="4:20" x14ac:dyDescent="0.2">
      <c r="D82" s="231">
        <f t="shared" si="10"/>
        <v>65</v>
      </c>
      <c r="E82" s="152">
        <f>'Data 1'!C74</f>
        <v>214</v>
      </c>
      <c r="F82" s="152" t="str">
        <f>'Data 1'!D74</f>
        <v>CONT</v>
      </c>
      <c r="G82" s="152">
        <f t="shared" ref="G82:G104" si="25">IF(F82="CF",1,0)</f>
        <v>0</v>
      </c>
      <c r="H82" s="152">
        <v>0</v>
      </c>
      <c r="I82" s="4">
        <f t="shared" si="21"/>
        <v>0</v>
      </c>
      <c r="J82" s="6">
        <f t="shared" si="19"/>
        <v>0.10691822155217429</v>
      </c>
      <c r="K82" s="6">
        <f t="shared" si="20"/>
        <v>0.89308177844782577</v>
      </c>
      <c r="L82" s="6">
        <f t="shared" si="22"/>
        <v>-0.11307712508936325</v>
      </c>
      <c r="M82" s="54">
        <f t="shared" si="23"/>
        <v>0</v>
      </c>
      <c r="N82" s="54">
        <f t="shared" si="24"/>
        <v>1</v>
      </c>
      <c r="P82" s="6">
        <f t="shared" si="12"/>
        <v>0.65000000000000036</v>
      </c>
      <c r="Q82" s="6">
        <f t="shared" ref="Q82:Q117" si="26">COUNTIFS($G$18:$G$188,"1",$J$18:$J$188,"&gt;+"&amp;$P82)/CFT</f>
        <v>0.32</v>
      </c>
      <c r="R82" s="6">
        <f t="shared" ref="R82:R117" si="27">COUNTIFS($G$18:$G$188,"0",$J$18:$J$188,"&gt;+"&amp;$P82)/CONTT</f>
        <v>2.7397260273972601E-2</v>
      </c>
      <c r="S82" s="6">
        <f t="shared" si="9"/>
        <v>0.32</v>
      </c>
      <c r="T82" s="6">
        <f t="shared" ref="T82:T115" si="28">-(R83-R82)</f>
        <v>0</v>
      </c>
    </row>
    <row r="83" spans="4:20" x14ac:dyDescent="0.2">
      <c r="D83" s="231">
        <f t="shared" si="10"/>
        <v>66</v>
      </c>
      <c r="E83" s="157">
        <f>'Data 1'!C75</f>
        <v>215</v>
      </c>
      <c r="F83" s="157" t="str">
        <f>'Data 1'!D75</f>
        <v>CFNR</v>
      </c>
      <c r="G83" s="157">
        <f t="shared" si="25"/>
        <v>0</v>
      </c>
      <c r="H83" s="157">
        <v>0</v>
      </c>
      <c r="I83" s="4">
        <f t="shared" si="21"/>
        <v>0</v>
      </c>
      <c r="J83" s="6">
        <f t="shared" si="19"/>
        <v>0.10691822155217429</v>
      </c>
      <c r="K83" s="6">
        <f t="shared" si="20"/>
        <v>0.89308177844782577</v>
      </c>
      <c r="L83" s="6">
        <f t="shared" si="22"/>
        <v>-0.11307712508936325</v>
      </c>
      <c r="M83" s="54">
        <f t="shared" si="23"/>
        <v>0</v>
      </c>
      <c r="N83" s="54">
        <f t="shared" si="24"/>
        <v>1</v>
      </c>
      <c r="P83" s="6">
        <f t="shared" si="12"/>
        <v>0.66000000000000036</v>
      </c>
      <c r="Q83" s="6">
        <f t="shared" si="26"/>
        <v>0.32</v>
      </c>
      <c r="R83" s="6">
        <f t="shared" si="27"/>
        <v>2.7397260273972601E-2</v>
      </c>
      <c r="S83" s="6">
        <f t="shared" ref="S83:S115" si="29">(Q83+Q84)/2</f>
        <v>0.16</v>
      </c>
      <c r="T83" s="6">
        <f t="shared" si="28"/>
        <v>2.7397260273972601E-2</v>
      </c>
    </row>
    <row r="84" spans="4:20" x14ac:dyDescent="0.2">
      <c r="D84" s="231">
        <f t="shared" ref="D84:D147" si="30">D83+1</f>
        <v>67</v>
      </c>
      <c r="E84" s="157">
        <f>'Data 1'!C76</f>
        <v>218</v>
      </c>
      <c r="F84" s="157" t="str">
        <f>'Data 1'!D76</f>
        <v>CFNR</v>
      </c>
      <c r="G84" s="157">
        <f t="shared" si="25"/>
        <v>0</v>
      </c>
      <c r="H84" s="157">
        <v>0</v>
      </c>
      <c r="I84" s="4">
        <f t="shared" si="21"/>
        <v>0</v>
      </c>
      <c r="J84" s="6">
        <f t="shared" si="19"/>
        <v>0.10691822155217429</v>
      </c>
      <c r="K84" s="6">
        <f t="shared" si="20"/>
        <v>0.89308177844782577</v>
      </c>
      <c r="L84" s="6">
        <f t="shared" si="22"/>
        <v>-0.11307712508936325</v>
      </c>
      <c r="M84" s="54">
        <f t="shared" si="23"/>
        <v>0</v>
      </c>
      <c r="N84" s="54">
        <f t="shared" si="24"/>
        <v>1</v>
      </c>
      <c r="P84" s="6">
        <f t="shared" ref="P84:P117" si="31">P83+0.01</f>
        <v>0.67000000000000037</v>
      </c>
      <c r="Q84" s="6">
        <f t="shared" si="26"/>
        <v>0</v>
      </c>
      <c r="R84" s="6">
        <f t="shared" si="27"/>
        <v>0</v>
      </c>
      <c r="S84" s="6">
        <f t="shared" si="29"/>
        <v>0</v>
      </c>
      <c r="T84" s="6">
        <f t="shared" si="28"/>
        <v>0</v>
      </c>
    </row>
    <row r="85" spans="4:20" x14ac:dyDescent="0.2">
      <c r="D85" s="231">
        <f t="shared" si="30"/>
        <v>68</v>
      </c>
      <c r="E85" s="152">
        <f>'Data 1'!C77</f>
        <v>219</v>
      </c>
      <c r="F85" s="152" t="str">
        <f>'Data 1'!D77</f>
        <v>CONT</v>
      </c>
      <c r="G85" s="152">
        <f t="shared" si="25"/>
        <v>0</v>
      </c>
      <c r="H85" s="152">
        <v>0</v>
      </c>
      <c r="I85" s="4">
        <f t="shared" si="21"/>
        <v>0</v>
      </c>
      <c r="J85" s="6">
        <f t="shared" si="19"/>
        <v>0.10691822155217429</v>
      </c>
      <c r="K85" s="6">
        <f t="shared" si="20"/>
        <v>0.89308177844782577</v>
      </c>
      <c r="L85" s="6">
        <f t="shared" si="22"/>
        <v>-0.11307712508936325</v>
      </c>
      <c r="M85" s="54">
        <f t="shared" si="23"/>
        <v>0</v>
      </c>
      <c r="N85" s="54">
        <f t="shared" si="24"/>
        <v>1</v>
      </c>
      <c r="P85" s="6">
        <f t="shared" si="31"/>
        <v>0.68000000000000038</v>
      </c>
      <c r="Q85" s="6">
        <f t="shared" si="26"/>
        <v>0</v>
      </c>
      <c r="R85" s="6">
        <f t="shared" si="27"/>
        <v>0</v>
      </c>
      <c r="S85" s="6">
        <f t="shared" si="29"/>
        <v>0</v>
      </c>
      <c r="T85" s="6">
        <f t="shared" si="28"/>
        <v>0</v>
      </c>
    </row>
    <row r="86" spans="4:20" x14ac:dyDescent="0.2">
      <c r="D86" s="231">
        <f t="shared" si="30"/>
        <v>69</v>
      </c>
      <c r="E86" s="152">
        <f>'Data 1'!C78</f>
        <v>221</v>
      </c>
      <c r="F86" s="152" t="str">
        <f>'Data 1'!D78</f>
        <v>CONT</v>
      </c>
      <c r="G86" s="152">
        <f t="shared" si="25"/>
        <v>0</v>
      </c>
      <c r="H86" s="152">
        <v>0</v>
      </c>
      <c r="I86" s="4">
        <f t="shared" si="21"/>
        <v>0</v>
      </c>
      <c r="J86" s="6">
        <f t="shared" si="19"/>
        <v>0.10691822155217429</v>
      </c>
      <c r="K86" s="6">
        <f t="shared" si="20"/>
        <v>0.89308177844782577</v>
      </c>
      <c r="L86" s="6">
        <f t="shared" si="22"/>
        <v>-0.11307712508936325</v>
      </c>
      <c r="M86" s="54">
        <f t="shared" si="23"/>
        <v>0</v>
      </c>
      <c r="N86" s="54">
        <f t="shared" si="24"/>
        <v>1</v>
      </c>
      <c r="P86" s="6">
        <f t="shared" si="31"/>
        <v>0.69000000000000039</v>
      </c>
      <c r="Q86" s="6">
        <f t="shared" si="26"/>
        <v>0</v>
      </c>
      <c r="R86" s="6">
        <f t="shared" si="27"/>
        <v>0</v>
      </c>
      <c r="S86" s="6">
        <f t="shared" si="29"/>
        <v>0</v>
      </c>
      <c r="T86" s="6">
        <f t="shared" si="28"/>
        <v>0</v>
      </c>
    </row>
    <row r="87" spans="4:20" x14ac:dyDescent="0.2">
      <c r="D87" s="231">
        <f t="shared" si="30"/>
        <v>70</v>
      </c>
      <c r="E87" s="152">
        <f>'Data 1'!C79</f>
        <v>222</v>
      </c>
      <c r="F87" s="152" t="str">
        <f>'Data 1'!D79</f>
        <v>CONT</v>
      </c>
      <c r="G87" s="152">
        <f t="shared" si="25"/>
        <v>0</v>
      </c>
      <c r="H87" s="152">
        <v>0</v>
      </c>
      <c r="I87" s="4">
        <f t="shared" si="21"/>
        <v>0</v>
      </c>
      <c r="J87" s="6">
        <f t="shared" si="19"/>
        <v>0.10691822155217429</v>
      </c>
      <c r="K87" s="6">
        <f t="shared" si="20"/>
        <v>0.89308177844782577</v>
      </c>
      <c r="L87" s="6">
        <f t="shared" si="22"/>
        <v>-0.11307712508936325</v>
      </c>
      <c r="M87" s="54">
        <f t="shared" si="23"/>
        <v>0</v>
      </c>
      <c r="N87" s="54">
        <f t="shared" si="24"/>
        <v>1</v>
      </c>
      <c r="P87" s="6">
        <f t="shared" si="31"/>
        <v>0.7000000000000004</v>
      </c>
      <c r="Q87" s="6">
        <f t="shared" si="26"/>
        <v>0</v>
      </c>
      <c r="R87" s="6">
        <f t="shared" si="27"/>
        <v>0</v>
      </c>
      <c r="S87" s="6">
        <f t="shared" si="29"/>
        <v>0</v>
      </c>
      <c r="T87" s="6">
        <f t="shared" si="28"/>
        <v>0</v>
      </c>
    </row>
    <row r="88" spans="4:20" x14ac:dyDescent="0.2">
      <c r="D88" s="231">
        <f t="shared" si="30"/>
        <v>71</v>
      </c>
      <c r="E88" s="157">
        <f>'Data 1'!C80</f>
        <v>223</v>
      </c>
      <c r="F88" s="157" t="str">
        <f>'Data 1'!D80</f>
        <v>CFNR</v>
      </c>
      <c r="G88" s="157">
        <f t="shared" si="25"/>
        <v>0</v>
      </c>
      <c r="H88" s="157">
        <v>0</v>
      </c>
      <c r="I88" s="4">
        <f t="shared" si="21"/>
        <v>0</v>
      </c>
      <c r="J88" s="6">
        <f t="shared" si="19"/>
        <v>0.10691822155217429</v>
      </c>
      <c r="K88" s="6">
        <f t="shared" si="20"/>
        <v>0.89308177844782577</v>
      </c>
      <c r="L88" s="6">
        <f t="shared" si="22"/>
        <v>-0.11307712508936325</v>
      </c>
      <c r="M88" s="54">
        <f t="shared" si="23"/>
        <v>0</v>
      </c>
      <c r="N88" s="54">
        <f t="shared" si="24"/>
        <v>1</v>
      </c>
      <c r="P88" s="6">
        <f t="shared" si="31"/>
        <v>0.71000000000000041</v>
      </c>
      <c r="Q88" s="6">
        <f t="shared" si="26"/>
        <v>0</v>
      </c>
      <c r="R88" s="6">
        <f t="shared" si="27"/>
        <v>0</v>
      </c>
      <c r="S88" s="6">
        <f t="shared" si="29"/>
        <v>0</v>
      </c>
      <c r="T88" s="6">
        <f t="shared" si="28"/>
        <v>0</v>
      </c>
    </row>
    <row r="89" spans="4:20" x14ac:dyDescent="0.2">
      <c r="D89" s="231">
        <f t="shared" si="30"/>
        <v>72</v>
      </c>
      <c r="E89" s="186">
        <f>'Data 1'!C81</f>
        <v>224</v>
      </c>
      <c r="F89" s="186" t="str">
        <f>'Data 1'!D81</f>
        <v>CONT</v>
      </c>
      <c r="G89" s="186">
        <f t="shared" si="25"/>
        <v>0</v>
      </c>
      <c r="H89" s="186">
        <v>0</v>
      </c>
      <c r="I89" s="4">
        <f t="shared" si="21"/>
        <v>0</v>
      </c>
      <c r="J89" s="6">
        <f t="shared" si="19"/>
        <v>0.10691822155217429</v>
      </c>
      <c r="K89" s="6">
        <f t="shared" si="20"/>
        <v>0.89308177844782577</v>
      </c>
      <c r="L89" s="6">
        <f t="shared" si="22"/>
        <v>-0.11307712508936325</v>
      </c>
      <c r="M89" s="54">
        <f t="shared" si="23"/>
        <v>0</v>
      </c>
      <c r="N89" s="54">
        <f t="shared" si="24"/>
        <v>1</v>
      </c>
      <c r="P89" s="6">
        <f t="shared" si="31"/>
        <v>0.72000000000000042</v>
      </c>
      <c r="Q89" s="6">
        <f t="shared" si="26"/>
        <v>0</v>
      </c>
      <c r="R89" s="6">
        <f t="shared" si="27"/>
        <v>0</v>
      </c>
      <c r="S89" s="6">
        <f t="shared" si="29"/>
        <v>0</v>
      </c>
      <c r="T89" s="6">
        <f t="shared" si="28"/>
        <v>0</v>
      </c>
    </row>
    <row r="90" spans="4:20" x14ac:dyDescent="0.2">
      <c r="D90" s="231">
        <f t="shared" si="30"/>
        <v>73</v>
      </c>
      <c r="E90" s="151">
        <f>'Data 1'!C82</f>
        <v>226</v>
      </c>
      <c r="F90" s="151" t="str">
        <f>'Data 1'!D82</f>
        <v>CF</v>
      </c>
      <c r="G90" s="151">
        <f t="shared" si="25"/>
        <v>1</v>
      </c>
      <c r="H90" s="151">
        <v>0</v>
      </c>
      <c r="I90" s="4">
        <f t="shared" si="21"/>
        <v>0</v>
      </c>
      <c r="J90" s="6">
        <f t="shared" si="19"/>
        <v>0.10691822155217429</v>
      </c>
      <c r="K90" s="6">
        <f t="shared" si="20"/>
        <v>0.10691822155217429</v>
      </c>
      <c r="L90" s="6">
        <f t="shared" si="22"/>
        <v>-2.2356910212936927</v>
      </c>
      <c r="M90" s="54">
        <f t="shared" si="23"/>
        <v>0</v>
      </c>
      <c r="N90" s="54">
        <f t="shared" si="24"/>
        <v>0</v>
      </c>
      <c r="P90" s="6">
        <f t="shared" si="31"/>
        <v>0.73000000000000043</v>
      </c>
      <c r="Q90" s="6">
        <f t="shared" si="26"/>
        <v>0</v>
      </c>
      <c r="R90" s="6">
        <f t="shared" si="27"/>
        <v>0</v>
      </c>
      <c r="S90" s="6">
        <f t="shared" si="29"/>
        <v>0</v>
      </c>
      <c r="T90" s="6">
        <f t="shared" si="28"/>
        <v>0</v>
      </c>
    </row>
    <row r="91" spans="4:20" x14ac:dyDescent="0.2">
      <c r="D91" s="231">
        <f t="shared" si="30"/>
        <v>74</v>
      </c>
      <c r="E91" s="157">
        <f>'Data 1'!C83</f>
        <v>227</v>
      </c>
      <c r="F91" s="157" t="str">
        <f>'Data 1'!D83</f>
        <v>CFNR</v>
      </c>
      <c r="G91" s="157">
        <f t="shared" si="25"/>
        <v>0</v>
      </c>
      <c r="H91" s="157">
        <v>0</v>
      </c>
      <c r="I91" s="4">
        <f t="shared" si="21"/>
        <v>0</v>
      </c>
      <c r="J91" s="6">
        <f t="shared" si="19"/>
        <v>0.10691822155217429</v>
      </c>
      <c r="K91" s="6">
        <f t="shared" si="20"/>
        <v>0.89308177844782577</v>
      </c>
      <c r="L91" s="6">
        <f t="shared" si="22"/>
        <v>-0.11307712508936325</v>
      </c>
      <c r="M91" s="54">
        <f t="shared" si="23"/>
        <v>0</v>
      </c>
      <c r="N91" s="54">
        <f t="shared" si="24"/>
        <v>1</v>
      </c>
      <c r="P91" s="6">
        <f t="shared" si="31"/>
        <v>0.74000000000000044</v>
      </c>
      <c r="Q91" s="6">
        <f t="shared" si="26"/>
        <v>0</v>
      </c>
      <c r="R91" s="6">
        <f t="shared" si="27"/>
        <v>0</v>
      </c>
      <c r="S91" s="6">
        <f t="shared" si="29"/>
        <v>0</v>
      </c>
      <c r="T91" s="6">
        <f t="shared" si="28"/>
        <v>0</v>
      </c>
    </row>
    <row r="92" spans="4:20" x14ac:dyDescent="0.2">
      <c r="D92" s="231">
        <f t="shared" si="30"/>
        <v>75</v>
      </c>
      <c r="E92" s="186">
        <f>'Data 1'!C84</f>
        <v>229</v>
      </c>
      <c r="F92" s="186" t="str">
        <f>'Data 1'!D84</f>
        <v>CONT</v>
      </c>
      <c r="G92" s="186">
        <f t="shared" si="25"/>
        <v>0</v>
      </c>
      <c r="H92" s="186">
        <v>0</v>
      </c>
      <c r="I92" s="4">
        <f t="shared" si="21"/>
        <v>0</v>
      </c>
      <c r="J92" s="6">
        <f t="shared" si="19"/>
        <v>0.10691822155217429</v>
      </c>
      <c r="K92" s="6">
        <f t="shared" si="20"/>
        <v>0.89308177844782577</v>
      </c>
      <c r="L92" s="6">
        <f t="shared" si="22"/>
        <v>-0.11307712508936325</v>
      </c>
      <c r="M92" s="54">
        <f t="shared" si="23"/>
        <v>0</v>
      </c>
      <c r="N92" s="54">
        <f t="shared" si="24"/>
        <v>1</v>
      </c>
      <c r="P92" s="6">
        <f t="shared" si="31"/>
        <v>0.75000000000000044</v>
      </c>
      <c r="Q92" s="6">
        <f t="shared" si="26"/>
        <v>0</v>
      </c>
      <c r="R92" s="6">
        <f t="shared" si="27"/>
        <v>0</v>
      </c>
      <c r="S92" s="6">
        <f t="shared" si="29"/>
        <v>0</v>
      </c>
      <c r="T92" s="6">
        <f t="shared" si="28"/>
        <v>0</v>
      </c>
    </row>
    <row r="93" spans="4:20" x14ac:dyDescent="0.2">
      <c r="D93" s="231">
        <f t="shared" si="30"/>
        <v>76</v>
      </c>
      <c r="E93" s="151">
        <f>'Data 1'!C85</f>
        <v>230</v>
      </c>
      <c r="F93" s="151" t="str">
        <f>'Data 1'!D85</f>
        <v>CF</v>
      </c>
      <c r="G93" s="151">
        <f t="shared" si="25"/>
        <v>1</v>
      </c>
      <c r="H93" s="151">
        <v>1</v>
      </c>
      <c r="I93" s="4">
        <f t="shared" si="21"/>
        <v>1</v>
      </c>
      <c r="J93" s="6">
        <f t="shared" si="19"/>
        <v>0.66666677605475233</v>
      </c>
      <c r="K93" s="6">
        <f t="shared" si="20"/>
        <v>0.66666677605475233</v>
      </c>
      <c r="L93" s="6">
        <f t="shared" si="22"/>
        <v>-0.40546494402604932</v>
      </c>
      <c r="M93" s="54">
        <f t="shared" si="23"/>
        <v>1</v>
      </c>
      <c r="N93" s="54">
        <f t="shared" si="24"/>
        <v>0</v>
      </c>
      <c r="P93" s="6">
        <f t="shared" si="31"/>
        <v>0.76000000000000045</v>
      </c>
      <c r="Q93" s="6">
        <f t="shared" si="26"/>
        <v>0</v>
      </c>
      <c r="R93" s="6">
        <f t="shared" si="27"/>
        <v>0</v>
      </c>
      <c r="S93" s="6">
        <f t="shared" si="29"/>
        <v>0</v>
      </c>
      <c r="T93" s="6">
        <f t="shared" si="28"/>
        <v>0</v>
      </c>
    </row>
    <row r="94" spans="4:20" x14ac:dyDescent="0.2">
      <c r="D94" s="231">
        <f t="shared" si="30"/>
        <v>77</v>
      </c>
      <c r="E94" s="187">
        <f>'Data 1'!C86</f>
        <v>232</v>
      </c>
      <c r="F94" s="187" t="str">
        <f>'Data 1'!D86</f>
        <v>CFNR</v>
      </c>
      <c r="G94" s="187">
        <f t="shared" si="25"/>
        <v>0</v>
      </c>
      <c r="H94" s="187">
        <v>0</v>
      </c>
      <c r="I94" s="4">
        <f t="shared" si="21"/>
        <v>0</v>
      </c>
      <c r="J94" s="6">
        <f t="shared" si="19"/>
        <v>0.10691822155217429</v>
      </c>
      <c r="K94" s="6">
        <f t="shared" si="20"/>
        <v>0.89308177844782577</v>
      </c>
      <c r="L94" s="6">
        <f t="shared" si="22"/>
        <v>-0.11307712508936325</v>
      </c>
      <c r="M94" s="54">
        <f t="shared" si="23"/>
        <v>0</v>
      </c>
      <c r="N94" s="54">
        <f t="shared" si="24"/>
        <v>1</v>
      </c>
      <c r="P94" s="6">
        <f t="shared" si="31"/>
        <v>0.77000000000000046</v>
      </c>
      <c r="Q94" s="6">
        <f t="shared" si="26"/>
        <v>0</v>
      </c>
      <c r="R94" s="6">
        <f t="shared" si="27"/>
        <v>0</v>
      </c>
      <c r="S94" s="6">
        <f t="shared" si="29"/>
        <v>0</v>
      </c>
      <c r="T94" s="6">
        <f t="shared" si="28"/>
        <v>0</v>
      </c>
    </row>
    <row r="95" spans="4:20" x14ac:dyDescent="0.2">
      <c r="D95" s="231">
        <f t="shared" si="30"/>
        <v>78</v>
      </c>
      <c r="E95" s="214">
        <f>'Data 1'!C87</f>
        <v>238</v>
      </c>
      <c r="F95" s="214" t="str">
        <f>'Data 1'!D87</f>
        <v>CONT</v>
      </c>
      <c r="G95" s="214">
        <f t="shared" si="25"/>
        <v>0</v>
      </c>
      <c r="H95" s="214">
        <v>1</v>
      </c>
      <c r="I95" s="4">
        <f t="shared" si="21"/>
        <v>0</v>
      </c>
      <c r="J95" s="6">
        <f t="shared" si="19"/>
        <v>0.66666677605475233</v>
      </c>
      <c r="K95" s="6">
        <f t="shared" si="20"/>
        <v>0.33333322394524767</v>
      </c>
      <c r="L95" s="6">
        <f t="shared" si="22"/>
        <v>-1.0986126168324206</v>
      </c>
      <c r="M95" s="54">
        <f t="shared" si="23"/>
        <v>0</v>
      </c>
      <c r="N95" s="54">
        <f t="shared" si="24"/>
        <v>0</v>
      </c>
      <c r="P95" s="6">
        <f t="shared" si="31"/>
        <v>0.78000000000000047</v>
      </c>
      <c r="Q95" s="6">
        <f t="shared" si="26"/>
        <v>0</v>
      </c>
      <c r="R95" s="6">
        <f t="shared" si="27"/>
        <v>0</v>
      </c>
      <c r="S95" s="6">
        <f t="shared" si="29"/>
        <v>0</v>
      </c>
      <c r="T95" s="6">
        <f t="shared" si="28"/>
        <v>0</v>
      </c>
    </row>
    <row r="96" spans="4:20" x14ac:dyDescent="0.2">
      <c r="D96" s="231">
        <f t="shared" si="30"/>
        <v>79</v>
      </c>
      <c r="E96" s="152">
        <f>'Data 1'!C88</f>
        <v>240</v>
      </c>
      <c r="F96" s="152" t="str">
        <f>'Data 1'!D88</f>
        <v>CONT</v>
      </c>
      <c r="G96" s="152">
        <f t="shared" si="25"/>
        <v>0</v>
      </c>
      <c r="H96" s="152">
        <v>0</v>
      </c>
      <c r="I96" s="4">
        <f t="shared" si="21"/>
        <v>0</v>
      </c>
      <c r="J96" s="6">
        <f t="shared" si="19"/>
        <v>0.10691822155217429</v>
      </c>
      <c r="K96" s="6">
        <f t="shared" si="20"/>
        <v>0.89308177844782577</v>
      </c>
      <c r="L96" s="6">
        <f t="shared" si="22"/>
        <v>-0.11307712508936325</v>
      </c>
      <c r="M96" s="54">
        <f t="shared" si="23"/>
        <v>0</v>
      </c>
      <c r="N96" s="54">
        <f t="shared" si="24"/>
        <v>1</v>
      </c>
      <c r="P96" s="6">
        <f t="shared" si="31"/>
        <v>0.79000000000000048</v>
      </c>
      <c r="Q96" s="6">
        <f t="shared" si="26"/>
        <v>0</v>
      </c>
      <c r="R96" s="6">
        <f t="shared" si="27"/>
        <v>0</v>
      </c>
      <c r="S96" s="6">
        <f t="shared" si="29"/>
        <v>0</v>
      </c>
      <c r="T96" s="6">
        <f t="shared" si="28"/>
        <v>0</v>
      </c>
    </row>
    <row r="97" spans="4:20" x14ac:dyDescent="0.2">
      <c r="D97" s="231">
        <f t="shared" si="30"/>
        <v>80</v>
      </c>
      <c r="E97" s="152">
        <f>'Data 1'!C89</f>
        <v>242</v>
      </c>
      <c r="F97" s="152" t="str">
        <f>'Data 1'!D89</f>
        <v>CONT</v>
      </c>
      <c r="G97" s="152">
        <f t="shared" si="25"/>
        <v>0</v>
      </c>
      <c r="H97" s="152">
        <v>0</v>
      </c>
      <c r="I97" s="4">
        <f t="shared" si="21"/>
        <v>0</v>
      </c>
      <c r="J97" s="6">
        <f t="shared" si="19"/>
        <v>0.10691822155217429</v>
      </c>
      <c r="K97" s="6">
        <f t="shared" si="20"/>
        <v>0.89308177844782577</v>
      </c>
      <c r="L97" s="6">
        <f t="shared" si="22"/>
        <v>-0.11307712508936325</v>
      </c>
      <c r="M97" s="54">
        <f t="shared" si="23"/>
        <v>0</v>
      </c>
      <c r="N97" s="54">
        <f t="shared" si="24"/>
        <v>1</v>
      </c>
      <c r="P97" s="6">
        <f t="shared" si="31"/>
        <v>0.80000000000000049</v>
      </c>
      <c r="Q97" s="6">
        <f t="shared" si="26"/>
        <v>0</v>
      </c>
      <c r="R97" s="6">
        <f t="shared" si="27"/>
        <v>0</v>
      </c>
      <c r="S97" s="6">
        <f t="shared" si="29"/>
        <v>0</v>
      </c>
      <c r="T97" s="6">
        <f t="shared" si="28"/>
        <v>0</v>
      </c>
    </row>
    <row r="98" spans="4:20" x14ac:dyDescent="0.2">
      <c r="D98" s="231">
        <f t="shared" si="30"/>
        <v>81</v>
      </c>
      <c r="E98" s="152">
        <f>'Data 1'!C90</f>
        <v>243</v>
      </c>
      <c r="F98" s="152" t="str">
        <f>'Data 1'!D90</f>
        <v>CONT</v>
      </c>
      <c r="G98" s="152">
        <f t="shared" si="25"/>
        <v>0</v>
      </c>
      <c r="H98" s="152">
        <v>0</v>
      </c>
      <c r="I98" s="4">
        <f t="shared" si="21"/>
        <v>0</v>
      </c>
      <c r="J98" s="6">
        <f t="shared" si="19"/>
        <v>0.10691822155217429</v>
      </c>
      <c r="K98" s="6">
        <f t="shared" si="20"/>
        <v>0.89308177844782577</v>
      </c>
      <c r="L98" s="6">
        <f t="shared" si="22"/>
        <v>-0.11307712508936325</v>
      </c>
      <c r="M98" s="54">
        <f t="shared" si="23"/>
        <v>0</v>
      </c>
      <c r="N98" s="54">
        <f t="shared" si="24"/>
        <v>1</v>
      </c>
      <c r="P98" s="6">
        <f t="shared" si="31"/>
        <v>0.8100000000000005</v>
      </c>
      <c r="Q98" s="6">
        <f t="shared" si="26"/>
        <v>0</v>
      </c>
      <c r="R98" s="6">
        <f t="shared" si="27"/>
        <v>0</v>
      </c>
      <c r="S98" s="6">
        <f t="shared" si="29"/>
        <v>0</v>
      </c>
      <c r="T98" s="6">
        <f t="shared" si="28"/>
        <v>0</v>
      </c>
    </row>
    <row r="99" spans="4:20" x14ac:dyDescent="0.2">
      <c r="D99" s="231">
        <f t="shared" si="30"/>
        <v>82</v>
      </c>
      <c r="E99" s="157">
        <f>'Data 1'!C91</f>
        <v>252</v>
      </c>
      <c r="F99" s="157" t="str">
        <f>'Data 1'!D91</f>
        <v>CFNR</v>
      </c>
      <c r="G99" s="157">
        <f t="shared" si="25"/>
        <v>0</v>
      </c>
      <c r="H99" s="157">
        <v>0</v>
      </c>
      <c r="I99" s="4">
        <f t="shared" si="21"/>
        <v>0</v>
      </c>
      <c r="J99" s="6">
        <f t="shared" si="19"/>
        <v>0.10691822155217429</v>
      </c>
      <c r="K99" s="6">
        <f t="shared" si="20"/>
        <v>0.89308177844782577</v>
      </c>
      <c r="L99" s="6">
        <f t="shared" si="22"/>
        <v>-0.11307712508936325</v>
      </c>
      <c r="M99" s="54">
        <f t="shared" si="23"/>
        <v>0</v>
      </c>
      <c r="N99" s="54">
        <f t="shared" si="24"/>
        <v>1</v>
      </c>
      <c r="P99" s="6">
        <f t="shared" si="31"/>
        <v>0.82000000000000051</v>
      </c>
      <c r="Q99" s="6">
        <f t="shared" si="26"/>
        <v>0</v>
      </c>
      <c r="R99" s="6">
        <f t="shared" si="27"/>
        <v>0</v>
      </c>
      <c r="S99" s="6">
        <f t="shared" si="29"/>
        <v>0</v>
      </c>
      <c r="T99" s="6">
        <f t="shared" si="28"/>
        <v>0</v>
      </c>
    </row>
    <row r="100" spans="4:20" x14ac:dyDescent="0.2">
      <c r="D100" s="231">
        <f t="shared" si="30"/>
        <v>83</v>
      </c>
      <c r="E100" s="152">
        <f>'Data 1'!C92</f>
        <v>254</v>
      </c>
      <c r="F100" s="152" t="str">
        <f>'Data 1'!D92</f>
        <v>CONT</v>
      </c>
      <c r="G100" s="152">
        <f t="shared" si="25"/>
        <v>0</v>
      </c>
      <c r="H100" s="152">
        <v>0</v>
      </c>
      <c r="I100" s="4">
        <f t="shared" si="21"/>
        <v>0</v>
      </c>
      <c r="J100" s="6">
        <f t="shared" si="19"/>
        <v>0.10691822155217429</v>
      </c>
      <c r="K100" s="6">
        <f t="shared" si="20"/>
        <v>0.89308177844782577</v>
      </c>
      <c r="L100" s="6">
        <f t="shared" si="22"/>
        <v>-0.11307712508936325</v>
      </c>
      <c r="M100" s="54">
        <f t="shared" si="23"/>
        <v>0</v>
      </c>
      <c r="N100" s="54">
        <f t="shared" si="24"/>
        <v>1</v>
      </c>
      <c r="P100" s="6">
        <f t="shared" si="31"/>
        <v>0.83000000000000052</v>
      </c>
      <c r="Q100" s="6">
        <f t="shared" si="26"/>
        <v>0</v>
      </c>
      <c r="R100" s="6">
        <f t="shared" si="27"/>
        <v>0</v>
      </c>
      <c r="S100" s="6">
        <f t="shared" si="29"/>
        <v>0</v>
      </c>
      <c r="T100" s="6">
        <f t="shared" si="28"/>
        <v>0</v>
      </c>
    </row>
    <row r="101" spans="4:20" x14ac:dyDescent="0.2">
      <c r="D101" s="231">
        <f t="shared" si="30"/>
        <v>84</v>
      </c>
      <c r="E101" s="152">
        <f>'Data 1'!C93</f>
        <v>255</v>
      </c>
      <c r="F101" s="152" t="str">
        <f>'Data 1'!D93</f>
        <v>CONT</v>
      </c>
      <c r="G101" s="152">
        <f t="shared" si="25"/>
        <v>0</v>
      </c>
      <c r="H101" s="152">
        <v>0</v>
      </c>
      <c r="I101" s="4">
        <f t="shared" si="21"/>
        <v>0</v>
      </c>
      <c r="J101" s="6">
        <f t="shared" si="19"/>
        <v>0.10691822155217429</v>
      </c>
      <c r="K101" s="6">
        <f t="shared" si="20"/>
        <v>0.89308177844782577</v>
      </c>
      <c r="L101" s="6">
        <f t="shared" si="22"/>
        <v>-0.11307712508936325</v>
      </c>
      <c r="M101" s="54">
        <f t="shared" si="23"/>
        <v>0</v>
      </c>
      <c r="N101" s="54">
        <f t="shared" si="24"/>
        <v>1</v>
      </c>
      <c r="P101" s="6">
        <f t="shared" si="31"/>
        <v>0.84000000000000052</v>
      </c>
      <c r="Q101" s="6">
        <f t="shared" si="26"/>
        <v>0</v>
      </c>
      <c r="R101" s="6">
        <f t="shared" si="27"/>
        <v>0</v>
      </c>
      <c r="S101" s="6">
        <f t="shared" si="29"/>
        <v>0</v>
      </c>
      <c r="T101" s="6">
        <f t="shared" si="28"/>
        <v>0</v>
      </c>
    </row>
    <row r="102" spans="4:20" x14ac:dyDescent="0.2">
      <c r="D102" s="231">
        <f t="shared" si="30"/>
        <v>85</v>
      </c>
      <c r="E102" s="150">
        <f>'Data 1'!C94</f>
        <v>3</v>
      </c>
      <c r="F102" s="150" t="str">
        <f>'Data 1'!D94</f>
        <v>CFNR</v>
      </c>
      <c r="G102" s="150">
        <f>IF(F102="CF",1,0)</f>
        <v>0</v>
      </c>
      <c r="H102" s="150">
        <v>0</v>
      </c>
      <c r="I102" s="4">
        <f>IF(AND(G102=1,H102=1),1,0)</f>
        <v>0</v>
      </c>
      <c r="J102" s="6">
        <f>IF(H102=0,pcf_0,IF(H102=1,pcf_1,pcf_2))</f>
        <v>0.10691822155217429</v>
      </c>
      <c r="K102" s="6">
        <f>IF(G102=1,J102,1-J102)</f>
        <v>0.89308177844782577</v>
      </c>
      <c r="L102" s="6">
        <f>LN(K102)</f>
        <v>-0.11307712508936325</v>
      </c>
      <c r="M102" s="54">
        <f>IF(AND(G102=1,J102&gt;=p_thresh),1,0)</f>
        <v>0</v>
      </c>
      <c r="N102" s="54">
        <f>IF(AND(G102=0,J102&lt;p_thresh),1,0)</f>
        <v>1</v>
      </c>
      <c r="P102" s="6">
        <f t="shared" si="31"/>
        <v>0.85000000000000053</v>
      </c>
      <c r="Q102" s="6">
        <f t="shared" si="26"/>
        <v>0</v>
      </c>
      <c r="R102" s="6">
        <f t="shared" si="27"/>
        <v>0</v>
      </c>
      <c r="S102" s="6">
        <f t="shared" si="29"/>
        <v>0</v>
      </c>
      <c r="T102" s="6">
        <f t="shared" si="28"/>
        <v>0</v>
      </c>
    </row>
    <row r="103" spans="4:20" x14ac:dyDescent="0.2">
      <c r="D103" s="231">
        <f t="shared" si="30"/>
        <v>86</v>
      </c>
      <c r="E103" s="150">
        <f>'Data 1'!C95</f>
        <v>6</v>
      </c>
      <c r="F103" s="150" t="str">
        <f>'Data 1'!D95</f>
        <v>CFNR</v>
      </c>
      <c r="G103" s="150">
        <f>IF(F103="CF",1,0)</f>
        <v>0</v>
      </c>
      <c r="H103" s="150">
        <v>1</v>
      </c>
      <c r="I103" s="4">
        <f>IF(AND(G103=1,H103=1),1,0)</f>
        <v>0</v>
      </c>
      <c r="J103" s="6">
        <f>IF(H103=0,pcf_0,IF(H103=1,pcf_1,pcf_2))</f>
        <v>0.66666677605475233</v>
      </c>
      <c r="K103" s="6">
        <f>IF(G103=1,J103,1-J103)</f>
        <v>0.33333322394524767</v>
      </c>
      <c r="L103" s="6">
        <f>LN(K103)</f>
        <v>-1.0986126168324206</v>
      </c>
      <c r="M103" s="54">
        <f>IF(AND(G103=1,J103&gt;=p_thresh),1,0)</f>
        <v>0</v>
      </c>
      <c r="N103" s="54">
        <f>IF(AND(G103=0,J103&lt;p_thresh),1,0)</f>
        <v>0</v>
      </c>
      <c r="P103" s="6">
        <f t="shared" si="31"/>
        <v>0.86000000000000054</v>
      </c>
      <c r="Q103" s="6">
        <f t="shared" si="26"/>
        <v>0</v>
      </c>
      <c r="R103" s="6">
        <f t="shared" si="27"/>
        <v>0</v>
      </c>
      <c r="S103" s="6">
        <f t="shared" si="29"/>
        <v>0</v>
      </c>
      <c r="T103" s="6">
        <f t="shared" si="28"/>
        <v>0</v>
      </c>
    </row>
    <row r="104" spans="4:20" x14ac:dyDescent="0.2">
      <c r="D104" s="231">
        <f t="shared" si="30"/>
        <v>87</v>
      </c>
      <c r="E104" s="150">
        <f>'Data 1'!C96</f>
        <v>8</v>
      </c>
      <c r="F104" s="150" t="str">
        <f>'Data 1'!D96</f>
        <v>CFNR</v>
      </c>
      <c r="G104" s="150">
        <f t="shared" si="25"/>
        <v>0</v>
      </c>
      <c r="H104" s="150">
        <v>0</v>
      </c>
      <c r="I104" s="4">
        <f>IF(AND(G104=1,H104=1),1,0)</f>
        <v>0</v>
      </c>
      <c r="J104" s="6">
        <f>IF(H104=0,pcf_0,IF(H104=1,pcf_1,pcf_2))</f>
        <v>0.10691822155217429</v>
      </c>
      <c r="K104" s="6">
        <f>IF(G104=1,J104,1-J104)</f>
        <v>0.89308177844782577</v>
      </c>
      <c r="L104" s="6">
        <f>LN(K104)</f>
        <v>-0.11307712508936325</v>
      </c>
      <c r="M104" s="54">
        <f>IF(AND(G104=1,J104&gt;=p_thresh),1,0)</f>
        <v>0</v>
      </c>
      <c r="N104" s="54">
        <f>IF(AND(G104=0,J104&lt;p_thresh),1,0)</f>
        <v>1</v>
      </c>
      <c r="P104" s="6">
        <f t="shared" si="31"/>
        <v>0.87000000000000055</v>
      </c>
      <c r="Q104" s="6">
        <f t="shared" si="26"/>
        <v>0</v>
      </c>
      <c r="R104" s="6">
        <f t="shared" si="27"/>
        <v>0</v>
      </c>
      <c r="S104" s="6">
        <f t="shared" si="29"/>
        <v>0</v>
      </c>
      <c r="T104" s="6">
        <f t="shared" si="28"/>
        <v>0</v>
      </c>
    </row>
    <row r="105" spans="4:20" x14ac:dyDescent="0.2">
      <c r="D105" s="231">
        <f t="shared" si="30"/>
        <v>88</v>
      </c>
      <c r="E105" s="150">
        <f>'Data 1'!C97</f>
        <v>10</v>
      </c>
      <c r="F105" s="150" t="str">
        <f>'Data 1'!D97</f>
        <v>CFNR</v>
      </c>
      <c r="G105" s="150">
        <f>IF(F105="CF",1,0)</f>
        <v>0</v>
      </c>
      <c r="H105" s="150">
        <v>0</v>
      </c>
      <c r="I105" s="4">
        <f t="shared" ref="I105:I168" si="32">IF(AND(G105=1,H105=1),1,0)</f>
        <v>0</v>
      </c>
      <c r="J105" s="6">
        <f t="shared" ref="J105:J168" si="33">IF(H105=0,pcf_0,IF(H105=1,pcf_1,pcf_2))</f>
        <v>0.10691822155217429</v>
      </c>
      <c r="K105" s="6">
        <f t="shared" ref="K105:K168" si="34">IF(G105=1,J105,1-J105)</f>
        <v>0.89308177844782577</v>
      </c>
      <c r="L105" s="6">
        <f t="shared" ref="L105:L168" si="35">LN(K105)</f>
        <v>-0.11307712508936325</v>
      </c>
      <c r="M105" s="54">
        <f t="shared" ref="M105:M168" si="36">IF(AND(G105=1,J105&gt;=p_thresh),1,0)</f>
        <v>0</v>
      </c>
      <c r="N105" s="54">
        <f t="shared" ref="N105:N168" si="37">IF(AND(G105=0,J105&lt;p_thresh),1,0)</f>
        <v>1</v>
      </c>
      <c r="P105" s="6">
        <f t="shared" si="31"/>
        <v>0.88000000000000056</v>
      </c>
      <c r="Q105" s="6">
        <f t="shared" si="26"/>
        <v>0</v>
      </c>
      <c r="R105" s="6">
        <f t="shared" si="27"/>
        <v>0</v>
      </c>
      <c r="S105" s="6">
        <f t="shared" si="29"/>
        <v>0</v>
      </c>
      <c r="T105" s="6">
        <f t="shared" si="28"/>
        <v>0</v>
      </c>
    </row>
    <row r="106" spans="4:20" x14ac:dyDescent="0.2">
      <c r="D106" s="231">
        <f t="shared" si="30"/>
        <v>89</v>
      </c>
      <c r="E106" s="151">
        <f>'Data 1'!C98</f>
        <v>11</v>
      </c>
      <c r="F106" s="151" t="str">
        <f>'Data 1'!D98</f>
        <v>CF</v>
      </c>
      <c r="G106" s="151">
        <f>IF(F106="CF",1,0)</f>
        <v>1</v>
      </c>
      <c r="H106" s="151">
        <v>0</v>
      </c>
      <c r="I106" s="4">
        <f t="shared" si="32"/>
        <v>0</v>
      </c>
      <c r="J106" s="6">
        <f t="shared" si="33"/>
        <v>0.10691822155217429</v>
      </c>
      <c r="K106" s="6">
        <f t="shared" si="34"/>
        <v>0.10691822155217429</v>
      </c>
      <c r="L106" s="6">
        <f t="shared" si="35"/>
        <v>-2.2356910212936927</v>
      </c>
      <c r="M106" s="54">
        <f t="shared" si="36"/>
        <v>0</v>
      </c>
      <c r="N106" s="54">
        <f t="shared" si="37"/>
        <v>0</v>
      </c>
      <c r="P106" s="6">
        <f t="shared" si="31"/>
        <v>0.89000000000000057</v>
      </c>
      <c r="Q106" s="6">
        <f t="shared" si="26"/>
        <v>0</v>
      </c>
      <c r="R106" s="6">
        <f t="shared" si="27"/>
        <v>0</v>
      </c>
      <c r="S106" s="6">
        <f t="shared" si="29"/>
        <v>0</v>
      </c>
      <c r="T106" s="6">
        <f t="shared" si="28"/>
        <v>0</v>
      </c>
    </row>
    <row r="107" spans="4:20" x14ac:dyDescent="0.2">
      <c r="D107" s="231">
        <f t="shared" si="30"/>
        <v>90</v>
      </c>
      <c r="E107" s="150">
        <f>'Data 1'!C99</f>
        <v>13</v>
      </c>
      <c r="F107" s="150" t="str">
        <f>'Data 1'!D99</f>
        <v>CFNR</v>
      </c>
      <c r="G107" s="150">
        <f>IF(F107="CF",1,0)</f>
        <v>0</v>
      </c>
      <c r="H107" s="150">
        <v>0</v>
      </c>
      <c r="I107" s="4">
        <f t="shared" si="32"/>
        <v>0</v>
      </c>
      <c r="J107" s="6">
        <f t="shared" si="33"/>
        <v>0.10691822155217429</v>
      </c>
      <c r="K107" s="6">
        <f t="shared" si="34"/>
        <v>0.89308177844782577</v>
      </c>
      <c r="L107" s="6">
        <f t="shared" si="35"/>
        <v>-0.11307712508936325</v>
      </c>
      <c r="M107" s="54">
        <f t="shared" si="36"/>
        <v>0</v>
      </c>
      <c r="N107" s="54">
        <f t="shared" si="37"/>
        <v>1</v>
      </c>
      <c r="P107" s="6">
        <f t="shared" si="31"/>
        <v>0.90000000000000058</v>
      </c>
      <c r="Q107" s="6">
        <f t="shared" si="26"/>
        <v>0</v>
      </c>
      <c r="R107" s="6">
        <f t="shared" si="27"/>
        <v>0</v>
      </c>
      <c r="S107" s="6">
        <f t="shared" si="29"/>
        <v>0</v>
      </c>
      <c r="T107" s="6">
        <f t="shared" si="28"/>
        <v>0</v>
      </c>
    </row>
    <row r="108" spans="4:20" x14ac:dyDescent="0.2">
      <c r="D108" s="231">
        <f t="shared" si="30"/>
        <v>91</v>
      </c>
      <c r="E108" s="150">
        <f>'Data 1'!C100</f>
        <v>19</v>
      </c>
      <c r="F108" s="150" t="str">
        <f>'Data 1'!D100</f>
        <v>CFNR</v>
      </c>
      <c r="G108" s="150">
        <f t="shared" ref="G108:G169" si="38">IF(F108="CF",1,0)</f>
        <v>0</v>
      </c>
      <c r="H108" s="150">
        <v>0</v>
      </c>
      <c r="I108" s="4">
        <f t="shared" si="32"/>
        <v>0</v>
      </c>
      <c r="J108" s="6">
        <f t="shared" si="33"/>
        <v>0.10691822155217429</v>
      </c>
      <c r="K108" s="6">
        <f t="shared" si="34"/>
        <v>0.89308177844782577</v>
      </c>
      <c r="L108" s="6">
        <f t="shared" si="35"/>
        <v>-0.11307712508936325</v>
      </c>
      <c r="M108" s="54">
        <f t="shared" si="36"/>
        <v>0</v>
      </c>
      <c r="N108" s="54">
        <f t="shared" si="37"/>
        <v>1</v>
      </c>
      <c r="P108" s="6">
        <f t="shared" si="31"/>
        <v>0.91000000000000059</v>
      </c>
      <c r="Q108" s="6">
        <f t="shared" si="26"/>
        <v>0</v>
      </c>
      <c r="R108" s="6">
        <f t="shared" si="27"/>
        <v>0</v>
      </c>
      <c r="S108" s="6">
        <f t="shared" si="29"/>
        <v>0</v>
      </c>
      <c r="T108" s="6">
        <f t="shared" si="28"/>
        <v>0</v>
      </c>
    </row>
    <row r="109" spans="4:20" x14ac:dyDescent="0.2">
      <c r="D109" s="231">
        <f t="shared" si="30"/>
        <v>92</v>
      </c>
      <c r="E109" s="150">
        <f>'Data 1'!C101</f>
        <v>20</v>
      </c>
      <c r="F109" s="150" t="str">
        <f>'Data 1'!D101</f>
        <v>CFNR</v>
      </c>
      <c r="G109" s="150">
        <f t="shared" si="38"/>
        <v>0</v>
      </c>
      <c r="H109" s="150">
        <v>0</v>
      </c>
      <c r="I109" s="4">
        <f t="shared" si="32"/>
        <v>0</v>
      </c>
      <c r="J109" s="6">
        <f t="shared" si="33"/>
        <v>0.10691822155217429</v>
      </c>
      <c r="K109" s="6">
        <f t="shared" si="34"/>
        <v>0.89308177844782577</v>
      </c>
      <c r="L109" s="6">
        <f t="shared" si="35"/>
        <v>-0.11307712508936325</v>
      </c>
      <c r="M109" s="54">
        <f t="shared" si="36"/>
        <v>0</v>
      </c>
      <c r="N109" s="54">
        <f t="shared" si="37"/>
        <v>1</v>
      </c>
      <c r="P109" s="6">
        <f t="shared" si="31"/>
        <v>0.9200000000000006</v>
      </c>
      <c r="Q109" s="6">
        <f t="shared" si="26"/>
        <v>0</v>
      </c>
      <c r="R109" s="6">
        <f t="shared" si="27"/>
        <v>0</v>
      </c>
      <c r="S109" s="6">
        <f t="shared" si="29"/>
        <v>0</v>
      </c>
      <c r="T109" s="6">
        <f t="shared" si="28"/>
        <v>0</v>
      </c>
    </row>
    <row r="110" spans="4:20" x14ac:dyDescent="0.2">
      <c r="D110" s="231">
        <f t="shared" si="30"/>
        <v>93</v>
      </c>
      <c r="E110" s="151">
        <f>'Data 1'!C102</f>
        <v>21</v>
      </c>
      <c r="F110" s="151" t="str">
        <f>'Data 1'!D102</f>
        <v>CF</v>
      </c>
      <c r="G110" s="151">
        <f t="shared" si="38"/>
        <v>1</v>
      </c>
      <c r="H110" s="151">
        <v>0</v>
      </c>
      <c r="I110" s="4">
        <f t="shared" si="32"/>
        <v>0</v>
      </c>
      <c r="J110" s="6">
        <f t="shared" si="33"/>
        <v>0.10691822155217429</v>
      </c>
      <c r="K110" s="6">
        <f t="shared" si="34"/>
        <v>0.10691822155217429</v>
      </c>
      <c r="L110" s="6">
        <f t="shared" si="35"/>
        <v>-2.2356910212936927</v>
      </c>
      <c r="M110" s="54">
        <f t="shared" si="36"/>
        <v>0</v>
      </c>
      <c r="N110" s="54">
        <f t="shared" si="37"/>
        <v>0</v>
      </c>
      <c r="P110" s="6">
        <f t="shared" si="31"/>
        <v>0.9300000000000006</v>
      </c>
      <c r="Q110" s="6">
        <f t="shared" si="26"/>
        <v>0</v>
      </c>
      <c r="R110" s="6">
        <f t="shared" si="27"/>
        <v>0</v>
      </c>
      <c r="S110" s="6">
        <f t="shared" si="29"/>
        <v>0</v>
      </c>
      <c r="T110" s="6">
        <f t="shared" si="28"/>
        <v>0</v>
      </c>
    </row>
    <row r="111" spans="4:20" x14ac:dyDescent="0.2">
      <c r="D111" s="231">
        <f t="shared" si="30"/>
        <v>94</v>
      </c>
      <c r="E111" s="151">
        <f>'Data 1'!C103</f>
        <v>23</v>
      </c>
      <c r="F111" s="151" t="str">
        <f>'Data 1'!D103</f>
        <v>CF</v>
      </c>
      <c r="G111" s="151">
        <f t="shared" si="38"/>
        <v>1</v>
      </c>
      <c r="H111" s="151">
        <v>1</v>
      </c>
      <c r="I111" s="4">
        <f t="shared" si="32"/>
        <v>1</v>
      </c>
      <c r="J111" s="6">
        <f t="shared" si="33"/>
        <v>0.66666677605475233</v>
      </c>
      <c r="K111" s="6">
        <f t="shared" si="34"/>
        <v>0.66666677605475233</v>
      </c>
      <c r="L111" s="6">
        <f t="shared" si="35"/>
        <v>-0.40546494402604932</v>
      </c>
      <c r="M111" s="54">
        <f t="shared" si="36"/>
        <v>1</v>
      </c>
      <c r="N111" s="54">
        <f t="shared" si="37"/>
        <v>0</v>
      </c>
      <c r="P111" s="6">
        <f t="shared" si="31"/>
        <v>0.94000000000000061</v>
      </c>
      <c r="Q111" s="6">
        <f t="shared" si="26"/>
        <v>0</v>
      </c>
      <c r="R111" s="6">
        <f t="shared" si="27"/>
        <v>0</v>
      </c>
      <c r="S111" s="6">
        <f t="shared" si="29"/>
        <v>0</v>
      </c>
      <c r="T111" s="6">
        <f t="shared" si="28"/>
        <v>0</v>
      </c>
    </row>
    <row r="112" spans="4:20" x14ac:dyDescent="0.2">
      <c r="D112" s="231">
        <f t="shared" si="30"/>
        <v>95</v>
      </c>
      <c r="E112" s="152">
        <f>'Data 1'!C104</f>
        <v>28</v>
      </c>
      <c r="F112" s="152" t="str">
        <f>'Data 1'!D104</f>
        <v>CONT</v>
      </c>
      <c r="G112" s="152">
        <f t="shared" si="38"/>
        <v>0</v>
      </c>
      <c r="H112" s="152">
        <v>0</v>
      </c>
      <c r="I112" s="4">
        <f t="shared" si="32"/>
        <v>0</v>
      </c>
      <c r="J112" s="6">
        <f t="shared" si="33"/>
        <v>0.10691822155217429</v>
      </c>
      <c r="K112" s="6">
        <f t="shared" si="34"/>
        <v>0.89308177844782577</v>
      </c>
      <c r="L112" s="6">
        <f t="shared" si="35"/>
        <v>-0.11307712508936325</v>
      </c>
      <c r="M112" s="54">
        <f t="shared" si="36"/>
        <v>0</v>
      </c>
      <c r="N112" s="54">
        <f t="shared" si="37"/>
        <v>1</v>
      </c>
      <c r="P112" s="6">
        <f t="shared" si="31"/>
        <v>0.95000000000000062</v>
      </c>
      <c r="Q112" s="6">
        <f t="shared" si="26"/>
        <v>0</v>
      </c>
      <c r="R112" s="6">
        <f t="shared" si="27"/>
        <v>0</v>
      </c>
      <c r="S112" s="6">
        <f t="shared" si="29"/>
        <v>0</v>
      </c>
      <c r="T112" s="6">
        <f t="shared" si="28"/>
        <v>0</v>
      </c>
    </row>
    <row r="113" spans="4:22" x14ac:dyDescent="0.2">
      <c r="D113" s="231">
        <f t="shared" si="30"/>
        <v>96</v>
      </c>
      <c r="E113" s="152">
        <f>'Data 1'!C105</f>
        <v>31</v>
      </c>
      <c r="F113" s="152" t="str">
        <f>'Data 1'!D105</f>
        <v>CONT</v>
      </c>
      <c r="G113" s="152">
        <f t="shared" si="38"/>
        <v>0</v>
      </c>
      <c r="H113" s="152">
        <v>0</v>
      </c>
      <c r="I113" s="4">
        <f t="shared" si="32"/>
        <v>0</v>
      </c>
      <c r="J113" s="6">
        <f t="shared" si="33"/>
        <v>0.10691822155217429</v>
      </c>
      <c r="K113" s="6">
        <f t="shared" si="34"/>
        <v>0.89308177844782577</v>
      </c>
      <c r="L113" s="6">
        <f t="shared" si="35"/>
        <v>-0.11307712508936325</v>
      </c>
      <c r="M113" s="54">
        <f t="shared" si="36"/>
        <v>0</v>
      </c>
      <c r="N113" s="54">
        <f t="shared" si="37"/>
        <v>1</v>
      </c>
      <c r="P113" s="6">
        <f t="shared" si="31"/>
        <v>0.96000000000000063</v>
      </c>
      <c r="Q113" s="6">
        <f t="shared" si="26"/>
        <v>0</v>
      </c>
      <c r="R113" s="6">
        <f t="shared" si="27"/>
        <v>0</v>
      </c>
      <c r="S113" s="6">
        <f t="shared" si="29"/>
        <v>0</v>
      </c>
      <c r="T113" s="6">
        <f t="shared" si="28"/>
        <v>0</v>
      </c>
    </row>
    <row r="114" spans="4:22" x14ac:dyDescent="0.2">
      <c r="D114" s="231">
        <f t="shared" si="30"/>
        <v>97</v>
      </c>
      <c r="E114" s="151">
        <f>'Data 1'!C106</f>
        <v>34</v>
      </c>
      <c r="F114" s="151" t="str">
        <f>'Data 1'!D106</f>
        <v>CF</v>
      </c>
      <c r="G114" s="151">
        <f t="shared" si="38"/>
        <v>1</v>
      </c>
      <c r="H114" s="151">
        <v>0</v>
      </c>
      <c r="I114" s="4">
        <f t="shared" si="32"/>
        <v>0</v>
      </c>
      <c r="J114" s="6">
        <f t="shared" si="33"/>
        <v>0.10691822155217429</v>
      </c>
      <c r="K114" s="6">
        <f t="shared" si="34"/>
        <v>0.10691822155217429</v>
      </c>
      <c r="L114" s="6">
        <f t="shared" si="35"/>
        <v>-2.2356910212936927</v>
      </c>
      <c r="M114" s="54">
        <f t="shared" si="36"/>
        <v>0</v>
      </c>
      <c r="N114" s="54">
        <f t="shared" si="37"/>
        <v>0</v>
      </c>
      <c r="P114" s="6">
        <f t="shared" si="31"/>
        <v>0.97000000000000064</v>
      </c>
      <c r="Q114" s="6">
        <f t="shared" si="26"/>
        <v>0</v>
      </c>
      <c r="R114" s="6">
        <f t="shared" si="27"/>
        <v>0</v>
      </c>
      <c r="S114" s="6">
        <f t="shared" si="29"/>
        <v>0</v>
      </c>
      <c r="T114" s="6">
        <f t="shared" si="28"/>
        <v>0</v>
      </c>
    </row>
    <row r="115" spans="4:22" x14ac:dyDescent="0.2">
      <c r="D115" s="231">
        <f t="shared" si="30"/>
        <v>98</v>
      </c>
      <c r="E115" s="150">
        <f>'Data 1'!C107</f>
        <v>35</v>
      </c>
      <c r="F115" s="150" t="str">
        <f>'Data 1'!D107</f>
        <v>CFNR</v>
      </c>
      <c r="G115" s="150">
        <f t="shared" si="38"/>
        <v>0</v>
      </c>
      <c r="H115" s="150">
        <v>0</v>
      </c>
      <c r="I115" s="4">
        <f t="shared" si="32"/>
        <v>0</v>
      </c>
      <c r="J115" s="6">
        <f t="shared" si="33"/>
        <v>0.10691822155217429</v>
      </c>
      <c r="K115" s="6">
        <f t="shared" si="34"/>
        <v>0.89308177844782577</v>
      </c>
      <c r="L115" s="6">
        <f t="shared" si="35"/>
        <v>-0.11307712508936325</v>
      </c>
      <c r="M115" s="54">
        <f t="shared" si="36"/>
        <v>0</v>
      </c>
      <c r="N115" s="54">
        <f t="shared" si="37"/>
        <v>1</v>
      </c>
      <c r="P115" s="6">
        <f t="shared" si="31"/>
        <v>0.98000000000000065</v>
      </c>
      <c r="Q115" s="6">
        <f t="shared" si="26"/>
        <v>0</v>
      </c>
      <c r="R115" s="6">
        <f t="shared" si="27"/>
        <v>0</v>
      </c>
      <c r="S115" s="6">
        <f t="shared" si="29"/>
        <v>0</v>
      </c>
      <c r="T115" s="6">
        <f t="shared" si="28"/>
        <v>0</v>
      </c>
      <c r="U115" s="6"/>
      <c r="V115" s="6"/>
    </row>
    <row r="116" spans="4:22" x14ac:dyDescent="0.2">
      <c r="D116" s="231">
        <f t="shared" si="30"/>
        <v>99</v>
      </c>
      <c r="E116" s="152">
        <f>'Data 1'!C108</f>
        <v>42</v>
      </c>
      <c r="F116" s="152" t="str">
        <f>'Data 1'!D108</f>
        <v>CONT</v>
      </c>
      <c r="G116" s="152">
        <f t="shared" si="38"/>
        <v>0</v>
      </c>
      <c r="H116" s="152">
        <v>0</v>
      </c>
      <c r="I116" s="4">
        <f t="shared" si="32"/>
        <v>0</v>
      </c>
      <c r="J116" s="6">
        <f t="shared" si="33"/>
        <v>0.10691822155217429</v>
      </c>
      <c r="K116" s="6">
        <f t="shared" si="34"/>
        <v>0.89308177844782577</v>
      </c>
      <c r="L116" s="6">
        <f t="shared" si="35"/>
        <v>-0.11307712508936325</v>
      </c>
      <c r="M116" s="54">
        <f t="shared" si="36"/>
        <v>0</v>
      </c>
      <c r="N116" s="54">
        <f t="shared" si="37"/>
        <v>1</v>
      </c>
      <c r="P116" s="6">
        <f t="shared" si="31"/>
        <v>0.99000000000000066</v>
      </c>
      <c r="Q116" s="6">
        <f t="shared" si="26"/>
        <v>0</v>
      </c>
      <c r="R116" s="6">
        <f t="shared" si="27"/>
        <v>0</v>
      </c>
      <c r="S116" s="6">
        <f>(Q116+Q117)/2</f>
        <v>0</v>
      </c>
      <c r="T116" s="6">
        <f>-(R117-R116)</f>
        <v>0</v>
      </c>
    </row>
    <row r="117" spans="4:22" x14ac:dyDescent="0.2">
      <c r="D117" s="231">
        <f t="shared" si="30"/>
        <v>100</v>
      </c>
      <c r="E117" s="152">
        <f>'Data 1'!C109</f>
        <v>49</v>
      </c>
      <c r="F117" s="152" t="str">
        <f>'Data 1'!D109</f>
        <v>CONT</v>
      </c>
      <c r="G117" s="152">
        <f t="shared" si="38"/>
        <v>0</v>
      </c>
      <c r="H117" s="152">
        <v>0</v>
      </c>
      <c r="I117" s="4">
        <f t="shared" si="32"/>
        <v>0</v>
      </c>
      <c r="J117" s="6">
        <f t="shared" si="33"/>
        <v>0.10691822155217429</v>
      </c>
      <c r="K117" s="6">
        <f t="shared" si="34"/>
        <v>0.89308177844782577</v>
      </c>
      <c r="L117" s="6">
        <f t="shared" si="35"/>
        <v>-0.11307712508936325</v>
      </c>
      <c r="M117" s="54">
        <f t="shared" si="36"/>
        <v>0</v>
      </c>
      <c r="N117" s="54">
        <f t="shared" si="37"/>
        <v>1</v>
      </c>
      <c r="P117" s="6">
        <f t="shared" si="31"/>
        <v>1.0000000000000007</v>
      </c>
      <c r="Q117" s="6">
        <f t="shared" si="26"/>
        <v>0</v>
      </c>
      <c r="R117" s="6">
        <f t="shared" si="27"/>
        <v>0</v>
      </c>
      <c r="S117" s="6">
        <f>(Q117+Q118)/2</f>
        <v>0</v>
      </c>
      <c r="T117" s="6">
        <f>-(R118-R117)</f>
        <v>0</v>
      </c>
    </row>
    <row r="118" spans="4:22" x14ac:dyDescent="0.2">
      <c r="D118" s="231">
        <f t="shared" si="30"/>
        <v>101</v>
      </c>
      <c r="E118" s="151">
        <f>'Data 1'!C110</f>
        <v>62</v>
      </c>
      <c r="F118" s="151" t="str">
        <f>'Data 1'!D110</f>
        <v>CF</v>
      </c>
      <c r="G118" s="151">
        <f t="shared" si="38"/>
        <v>1</v>
      </c>
      <c r="H118" s="151">
        <v>0</v>
      </c>
      <c r="I118" s="4">
        <f t="shared" si="32"/>
        <v>0</v>
      </c>
      <c r="J118" s="6">
        <f t="shared" si="33"/>
        <v>0.10691822155217429</v>
      </c>
      <c r="K118" s="6">
        <f t="shared" si="34"/>
        <v>0.10691822155217429</v>
      </c>
      <c r="L118" s="6">
        <f t="shared" si="35"/>
        <v>-2.2356910212936927</v>
      </c>
      <c r="M118" s="54">
        <f t="shared" si="36"/>
        <v>0</v>
      </c>
      <c r="N118" s="54">
        <f t="shared" si="37"/>
        <v>0</v>
      </c>
    </row>
    <row r="119" spans="4:22" x14ac:dyDescent="0.2">
      <c r="D119" s="231">
        <f t="shared" si="30"/>
        <v>102</v>
      </c>
      <c r="E119" s="150">
        <f>'Data 1'!C111</f>
        <v>63</v>
      </c>
      <c r="F119" s="150" t="str">
        <f>'Data 1'!D111</f>
        <v>CFNR</v>
      </c>
      <c r="G119" s="150">
        <f t="shared" si="38"/>
        <v>0</v>
      </c>
      <c r="H119" s="150">
        <v>0</v>
      </c>
      <c r="I119" s="4">
        <f t="shared" si="32"/>
        <v>0</v>
      </c>
      <c r="J119" s="6">
        <f t="shared" si="33"/>
        <v>0.10691822155217429</v>
      </c>
      <c r="K119" s="6">
        <f t="shared" si="34"/>
        <v>0.89308177844782577</v>
      </c>
      <c r="L119" s="6">
        <f t="shared" si="35"/>
        <v>-0.11307712508936325</v>
      </c>
      <c r="M119" s="54">
        <f t="shared" si="36"/>
        <v>0</v>
      </c>
      <c r="N119" s="54">
        <f t="shared" si="37"/>
        <v>1</v>
      </c>
    </row>
    <row r="120" spans="4:22" x14ac:dyDescent="0.2">
      <c r="D120" s="231">
        <f t="shared" si="30"/>
        <v>103</v>
      </c>
      <c r="E120" s="152">
        <f>'Data 1'!C112</f>
        <v>71</v>
      </c>
      <c r="F120" s="152" t="str">
        <f>'Data 1'!D112</f>
        <v>CONT</v>
      </c>
      <c r="G120" s="152">
        <f t="shared" si="38"/>
        <v>0</v>
      </c>
      <c r="H120" s="152">
        <v>0</v>
      </c>
      <c r="I120" s="4">
        <f t="shared" si="32"/>
        <v>0</v>
      </c>
      <c r="J120" s="6">
        <f t="shared" si="33"/>
        <v>0.10691822155217429</v>
      </c>
      <c r="K120" s="6">
        <f t="shared" si="34"/>
        <v>0.89308177844782577</v>
      </c>
      <c r="L120" s="6">
        <f t="shared" si="35"/>
        <v>-0.11307712508936325</v>
      </c>
      <c r="M120" s="54">
        <f t="shared" si="36"/>
        <v>0</v>
      </c>
      <c r="N120" s="54">
        <f t="shared" si="37"/>
        <v>1</v>
      </c>
    </row>
    <row r="121" spans="4:22" x14ac:dyDescent="0.2">
      <c r="D121" s="231">
        <f t="shared" si="30"/>
        <v>104</v>
      </c>
      <c r="E121" s="152">
        <f>'Data 1'!C113</f>
        <v>72</v>
      </c>
      <c r="F121" s="152" t="str">
        <f>'Data 1'!D113</f>
        <v>CONT</v>
      </c>
      <c r="G121" s="152">
        <f t="shared" si="38"/>
        <v>0</v>
      </c>
      <c r="H121" s="152">
        <v>0</v>
      </c>
      <c r="I121" s="4">
        <f t="shared" si="32"/>
        <v>0</v>
      </c>
      <c r="J121" s="6">
        <f t="shared" si="33"/>
        <v>0.10691822155217429</v>
      </c>
      <c r="K121" s="6">
        <f t="shared" si="34"/>
        <v>0.89308177844782577</v>
      </c>
      <c r="L121" s="6">
        <f t="shared" si="35"/>
        <v>-0.11307712508936325</v>
      </c>
      <c r="M121" s="54">
        <f t="shared" si="36"/>
        <v>0</v>
      </c>
      <c r="N121" s="54">
        <f t="shared" si="37"/>
        <v>1</v>
      </c>
    </row>
    <row r="122" spans="4:22" x14ac:dyDescent="0.2">
      <c r="D122" s="231">
        <f t="shared" si="30"/>
        <v>105</v>
      </c>
      <c r="E122" s="186">
        <f>'Data 1'!C114</f>
        <v>74</v>
      </c>
      <c r="F122" s="186" t="str">
        <f>'Data 1'!D114</f>
        <v>CONT</v>
      </c>
      <c r="G122" s="186">
        <f t="shared" si="38"/>
        <v>0</v>
      </c>
      <c r="H122" s="186">
        <v>0</v>
      </c>
      <c r="I122" s="4">
        <f t="shared" si="32"/>
        <v>0</v>
      </c>
      <c r="J122" s="6">
        <f t="shared" si="33"/>
        <v>0.10691822155217429</v>
      </c>
      <c r="K122" s="6">
        <f t="shared" si="34"/>
        <v>0.89308177844782577</v>
      </c>
      <c r="L122" s="6">
        <f t="shared" si="35"/>
        <v>-0.11307712508936325</v>
      </c>
      <c r="M122" s="54">
        <f t="shared" si="36"/>
        <v>0</v>
      </c>
      <c r="N122" s="54">
        <f t="shared" si="37"/>
        <v>1</v>
      </c>
    </row>
    <row r="123" spans="4:22" x14ac:dyDescent="0.2">
      <c r="D123" s="231">
        <f t="shared" si="30"/>
        <v>106</v>
      </c>
      <c r="E123" s="214">
        <f>'Data 1'!C115</f>
        <v>77</v>
      </c>
      <c r="F123" s="214" t="str">
        <f>'Data 1'!D115</f>
        <v>CONT</v>
      </c>
      <c r="G123" s="214">
        <f t="shared" si="38"/>
        <v>0</v>
      </c>
      <c r="H123" s="214">
        <v>0</v>
      </c>
      <c r="I123" s="4">
        <f t="shared" si="32"/>
        <v>0</v>
      </c>
      <c r="J123" s="6">
        <f t="shared" si="33"/>
        <v>0.10691822155217429</v>
      </c>
      <c r="K123" s="6">
        <f t="shared" si="34"/>
        <v>0.89308177844782577</v>
      </c>
      <c r="L123" s="6">
        <f t="shared" si="35"/>
        <v>-0.11307712508936325</v>
      </c>
      <c r="M123" s="54">
        <f t="shared" si="36"/>
        <v>0</v>
      </c>
      <c r="N123" s="54">
        <f t="shared" si="37"/>
        <v>1</v>
      </c>
    </row>
    <row r="124" spans="4:22" x14ac:dyDescent="0.2">
      <c r="D124" s="231">
        <f t="shared" si="30"/>
        <v>107</v>
      </c>
      <c r="E124" s="152">
        <f>'Data 1'!C116</f>
        <v>78</v>
      </c>
      <c r="F124" s="152" t="str">
        <f>'Data 1'!D116</f>
        <v>CONT</v>
      </c>
      <c r="G124" s="152">
        <f t="shared" si="38"/>
        <v>0</v>
      </c>
      <c r="H124" s="152">
        <v>0</v>
      </c>
      <c r="I124" s="4">
        <f t="shared" si="32"/>
        <v>0</v>
      </c>
      <c r="J124" s="6">
        <f t="shared" si="33"/>
        <v>0.10691822155217429</v>
      </c>
      <c r="K124" s="6">
        <f t="shared" si="34"/>
        <v>0.89308177844782577</v>
      </c>
      <c r="L124" s="6">
        <f t="shared" si="35"/>
        <v>-0.11307712508936325</v>
      </c>
      <c r="M124" s="54">
        <f t="shared" si="36"/>
        <v>0</v>
      </c>
      <c r="N124" s="54">
        <f t="shared" si="37"/>
        <v>1</v>
      </c>
    </row>
    <row r="125" spans="4:22" x14ac:dyDescent="0.2">
      <c r="D125" s="231">
        <f t="shared" si="30"/>
        <v>108</v>
      </c>
      <c r="E125" s="155">
        <f>'Data 1'!C117</f>
        <v>91</v>
      </c>
      <c r="F125" s="155" t="str">
        <f>'Data 1'!D117</f>
        <v>CONT</v>
      </c>
      <c r="G125" s="155">
        <f t="shared" si="38"/>
        <v>0</v>
      </c>
      <c r="H125" s="155">
        <v>0</v>
      </c>
      <c r="I125" s="4">
        <f t="shared" si="32"/>
        <v>0</v>
      </c>
      <c r="J125" s="6">
        <f t="shared" si="33"/>
        <v>0.10691822155217429</v>
      </c>
      <c r="K125" s="6">
        <f t="shared" si="34"/>
        <v>0.89308177844782577</v>
      </c>
      <c r="L125" s="6">
        <f t="shared" si="35"/>
        <v>-0.11307712508936325</v>
      </c>
      <c r="M125" s="54">
        <f t="shared" si="36"/>
        <v>0</v>
      </c>
      <c r="N125" s="54">
        <f t="shared" si="37"/>
        <v>1</v>
      </c>
    </row>
    <row r="126" spans="4:22" x14ac:dyDescent="0.2">
      <c r="D126" s="231">
        <f t="shared" si="30"/>
        <v>109</v>
      </c>
      <c r="E126" s="150">
        <f>'Data 1'!C118</f>
        <v>109</v>
      </c>
      <c r="F126" s="150" t="str">
        <f>'Data 1'!D118</f>
        <v>CFNR</v>
      </c>
      <c r="G126" s="150">
        <f t="shared" si="38"/>
        <v>0</v>
      </c>
      <c r="H126" s="150">
        <v>0</v>
      </c>
      <c r="I126" s="4">
        <f t="shared" si="32"/>
        <v>0</v>
      </c>
      <c r="J126" s="6">
        <f t="shared" si="33"/>
        <v>0.10691822155217429</v>
      </c>
      <c r="K126" s="6">
        <f t="shared" si="34"/>
        <v>0.89308177844782577</v>
      </c>
      <c r="L126" s="6">
        <f t="shared" si="35"/>
        <v>-0.11307712508936325</v>
      </c>
      <c r="M126" s="54">
        <f t="shared" si="36"/>
        <v>0</v>
      </c>
      <c r="N126" s="54">
        <f t="shared" si="37"/>
        <v>1</v>
      </c>
    </row>
    <row r="127" spans="4:22" x14ac:dyDescent="0.2">
      <c r="D127" s="231">
        <f t="shared" si="30"/>
        <v>110</v>
      </c>
      <c r="E127" s="155">
        <f>'Data 1'!C119</f>
        <v>113</v>
      </c>
      <c r="F127" s="155" t="str">
        <f>'Data 1'!D119</f>
        <v>CONT</v>
      </c>
      <c r="G127" s="155">
        <f t="shared" si="38"/>
        <v>0</v>
      </c>
      <c r="H127" s="155">
        <v>0</v>
      </c>
      <c r="I127" s="4">
        <f t="shared" si="32"/>
        <v>0</v>
      </c>
      <c r="J127" s="6">
        <f t="shared" si="33"/>
        <v>0.10691822155217429</v>
      </c>
      <c r="K127" s="6">
        <f t="shared" si="34"/>
        <v>0.89308177844782577</v>
      </c>
      <c r="L127" s="6">
        <f t="shared" si="35"/>
        <v>-0.11307712508936325</v>
      </c>
      <c r="M127" s="54">
        <f t="shared" si="36"/>
        <v>0</v>
      </c>
      <c r="N127" s="54">
        <f t="shared" si="37"/>
        <v>1</v>
      </c>
    </row>
    <row r="128" spans="4:22" x14ac:dyDescent="0.2">
      <c r="D128" s="231">
        <f t="shared" si="30"/>
        <v>111</v>
      </c>
      <c r="E128" s="150">
        <f>'Data 1'!C120</f>
        <v>115</v>
      </c>
      <c r="F128" s="150" t="str">
        <f>'Data 1'!D120</f>
        <v>CFNR</v>
      </c>
      <c r="G128" s="150">
        <f t="shared" si="38"/>
        <v>0</v>
      </c>
      <c r="H128" s="150">
        <v>0</v>
      </c>
      <c r="I128" s="4">
        <f t="shared" si="32"/>
        <v>0</v>
      </c>
      <c r="J128" s="6">
        <f t="shared" si="33"/>
        <v>0.10691822155217429</v>
      </c>
      <c r="K128" s="6">
        <f t="shared" si="34"/>
        <v>0.89308177844782577</v>
      </c>
      <c r="L128" s="6">
        <f t="shared" si="35"/>
        <v>-0.11307712508936325</v>
      </c>
      <c r="M128" s="54">
        <f t="shared" si="36"/>
        <v>0</v>
      </c>
      <c r="N128" s="54">
        <f t="shared" si="37"/>
        <v>1</v>
      </c>
    </row>
    <row r="129" spans="4:14" x14ac:dyDescent="0.2">
      <c r="D129" s="231">
        <f t="shared" si="30"/>
        <v>112</v>
      </c>
      <c r="E129" s="155">
        <f>'Data 1'!C121</f>
        <v>116</v>
      </c>
      <c r="F129" s="155" t="str">
        <f>'Data 1'!D121</f>
        <v>CONT</v>
      </c>
      <c r="G129" s="155">
        <f t="shared" si="38"/>
        <v>0</v>
      </c>
      <c r="H129" s="155">
        <v>0</v>
      </c>
      <c r="I129" s="4">
        <f t="shared" si="32"/>
        <v>0</v>
      </c>
      <c r="J129" s="6">
        <f t="shared" si="33"/>
        <v>0.10691822155217429</v>
      </c>
      <c r="K129" s="6">
        <f t="shared" si="34"/>
        <v>0.89308177844782577</v>
      </c>
      <c r="L129" s="6">
        <f t="shared" si="35"/>
        <v>-0.11307712508936325</v>
      </c>
      <c r="M129" s="54">
        <f t="shared" si="36"/>
        <v>0</v>
      </c>
      <c r="N129" s="54">
        <f t="shared" si="37"/>
        <v>1</v>
      </c>
    </row>
    <row r="130" spans="4:14" x14ac:dyDescent="0.2">
      <c r="D130" s="231">
        <f t="shared" si="30"/>
        <v>113</v>
      </c>
      <c r="E130" s="149">
        <f>'Data 1'!C122</f>
        <v>122</v>
      </c>
      <c r="F130" s="149" t="str">
        <f>'Data 1'!D122</f>
        <v>CF</v>
      </c>
      <c r="G130" s="149">
        <f t="shared" si="38"/>
        <v>1</v>
      </c>
      <c r="H130" s="149">
        <v>1</v>
      </c>
      <c r="I130" s="4">
        <f t="shared" si="32"/>
        <v>1</v>
      </c>
      <c r="J130" s="6">
        <f t="shared" si="33"/>
        <v>0.66666677605475233</v>
      </c>
      <c r="K130" s="6">
        <f t="shared" si="34"/>
        <v>0.66666677605475233</v>
      </c>
      <c r="L130" s="6">
        <f t="shared" si="35"/>
        <v>-0.40546494402604932</v>
      </c>
      <c r="M130" s="54">
        <f t="shared" si="36"/>
        <v>1</v>
      </c>
      <c r="N130" s="54">
        <f t="shared" si="37"/>
        <v>0</v>
      </c>
    </row>
    <row r="131" spans="4:14" x14ac:dyDescent="0.2">
      <c r="D131" s="231">
        <f t="shared" si="30"/>
        <v>114</v>
      </c>
      <c r="E131" s="151">
        <f>'Data 1'!C123</f>
        <v>124</v>
      </c>
      <c r="F131" s="151" t="str">
        <f>'Data 1'!D123</f>
        <v>CF</v>
      </c>
      <c r="G131" s="151">
        <f t="shared" si="38"/>
        <v>1</v>
      </c>
      <c r="H131" s="151">
        <v>0</v>
      </c>
      <c r="I131" s="4">
        <f t="shared" si="32"/>
        <v>0</v>
      </c>
      <c r="J131" s="6">
        <f t="shared" si="33"/>
        <v>0.10691822155217429</v>
      </c>
      <c r="K131" s="6">
        <f t="shared" si="34"/>
        <v>0.10691822155217429</v>
      </c>
      <c r="L131" s="6">
        <f t="shared" si="35"/>
        <v>-2.2356910212936927</v>
      </c>
      <c r="M131" s="54">
        <f t="shared" si="36"/>
        <v>0</v>
      </c>
      <c r="N131" s="54">
        <f t="shared" si="37"/>
        <v>0</v>
      </c>
    </row>
    <row r="132" spans="4:14" x14ac:dyDescent="0.2">
      <c r="D132" s="231">
        <f t="shared" si="30"/>
        <v>115</v>
      </c>
      <c r="E132" s="150">
        <f>'Data 1'!C124</f>
        <v>126</v>
      </c>
      <c r="F132" s="150" t="str">
        <f>'Data 1'!D124</f>
        <v>CFNR</v>
      </c>
      <c r="G132" s="150">
        <f t="shared" si="38"/>
        <v>0</v>
      </c>
      <c r="H132" s="150">
        <v>0</v>
      </c>
      <c r="I132" s="4">
        <f t="shared" si="32"/>
        <v>0</v>
      </c>
      <c r="J132" s="6">
        <f t="shared" si="33"/>
        <v>0.10691822155217429</v>
      </c>
      <c r="K132" s="6">
        <f t="shared" si="34"/>
        <v>0.89308177844782577</v>
      </c>
      <c r="L132" s="6">
        <f t="shared" si="35"/>
        <v>-0.11307712508936325</v>
      </c>
      <c r="M132" s="54">
        <f t="shared" si="36"/>
        <v>0</v>
      </c>
      <c r="N132" s="54">
        <f t="shared" si="37"/>
        <v>1</v>
      </c>
    </row>
    <row r="133" spans="4:14" x14ac:dyDescent="0.2">
      <c r="D133" s="231">
        <f t="shared" si="30"/>
        <v>116</v>
      </c>
      <c r="E133" s="150">
        <f>'Data 1'!C125</f>
        <v>127</v>
      </c>
      <c r="F133" s="150" t="str">
        <f>'Data 1'!D125</f>
        <v>CFNR</v>
      </c>
      <c r="G133" s="150">
        <f t="shared" si="38"/>
        <v>0</v>
      </c>
      <c r="H133" s="150">
        <v>0</v>
      </c>
      <c r="I133" s="4">
        <f t="shared" si="32"/>
        <v>0</v>
      </c>
      <c r="J133" s="6">
        <f t="shared" si="33"/>
        <v>0.10691822155217429</v>
      </c>
      <c r="K133" s="6">
        <f t="shared" si="34"/>
        <v>0.89308177844782577</v>
      </c>
      <c r="L133" s="6">
        <f t="shared" si="35"/>
        <v>-0.11307712508936325</v>
      </c>
      <c r="M133" s="54">
        <f t="shared" si="36"/>
        <v>0</v>
      </c>
      <c r="N133" s="54">
        <f t="shared" si="37"/>
        <v>1</v>
      </c>
    </row>
    <row r="134" spans="4:14" x14ac:dyDescent="0.2">
      <c r="D134" s="231">
        <f t="shared" si="30"/>
        <v>117</v>
      </c>
      <c r="E134" s="150">
        <f>'Data 1'!C126</f>
        <v>128</v>
      </c>
      <c r="F134" s="150" t="str">
        <f>'Data 1'!D126</f>
        <v>CFNR</v>
      </c>
      <c r="G134" s="150">
        <f t="shared" si="38"/>
        <v>0</v>
      </c>
      <c r="H134" s="150">
        <v>0</v>
      </c>
      <c r="I134" s="4">
        <f t="shared" si="32"/>
        <v>0</v>
      </c>
      <c r="J134" s="6">
        <f t="shared" si="33"/>
        <v>0.10691822155217429</v>
      </c>
      <c r="K134" s="6">
        <f t="shared" si="34"/>
        <v>0.89308177844782577</v>
      </c>
      <c r="L134" s="6">
        <f t="shared" si="35"/>
        <v>-0.11307712508936325</v>
      </c>
      <c r="M134" s="54">
        <f t="shared" si="36"/>
        <v>0</v>
      </c>
      <c r="N134" s="54">
        <f t="shared" si="37"/>
        <v>1</v>
      </c>
    </row>
    <row r="135" spans="4:14" x14ac:dyDescent="0.2">
      <c r="D135" s="231">
        <f t="shared" si="30"/>
        <v>118</v>
      </c>
      <c r="E135" s="150">
        <f>'Data 1'!C127</f>
        <v>129</v>
      </c>
      <c r="F135" s="150" t="str">
        <f>'Data 1'!D127</f>
        <v>CFNR</v>
      </c>
      <c r="G135" s="150">
        <f t="shared" si="38"/>
        <v>0</v>
      </c>
      <c r="H135" s="150">
        <v>0</v>
      </c>
      <c r="I135" s="4">
        <f t="shared" si="32"/>
        <v>0</v>
      </c>
      <c r="J135" s="6">
        <f t="shared" si="33"/>
        <v>0.10691822155217429</v>
      </c>
      <c r="K135" s="6">
        <f t="shared" si="34"/>
        <v>0.89308177844782577</v>
      </c>
      <c r="L135" s="6">
        <f t="shared" si="35"/>
        <v>-0.11307712508936325</v>
      </c>
      <c r="M135" s="54">
        <f t="shared" si="36"/>
        <v>0</v>
      </c>
      <c r="N135" s="54">
        <f t="shared" si="37"/>
        <v>1</v>
      </c>
    </row>
    <row r="136" spans="4:14" x14ac:dyDescent="0.2">
      <c r="D136" s="231">
        <f t="shared" si="30"/>
        <v>119</v>
      </c>
      <c r="E136" s="150">
        <f>'Data 1'!C128</f>
        <v>134</v>
      </c>
      <c r="F136" s="150" t="str">
        <f>'Data 1'!D128</f>
        <v>CFNR</v>
      </c>
      <c r="G136" s="150">
        <f t="shared" si="38"/>
        <v>0</v>
      </c>
      <c r="H136" s="150">
        <v>0</v>
      </c>
      <c r="I136" s="4">
        <f t="shared" si="32"/>
        <v>0</v>
      </c>
      <c r="J136" s="6">
        <f t="shared" si="33"/>
        <v>0.10691822155217429</v>
      </c>
      <c r="K136" s="6">
        <f t="shared" si="34"/>
        <v>0.89308177844782577</v>
      </c>
      <c r="L136" s="6">
        <f t="shared" si="35"/>
        <v>-0.11307712508936325</v>
      </c>
      <c r="M136" s="54">
        <f t="shared" si="36"/>
        <v>0</v>
      </c>
      <c r="N136" s="54">
        <f t="shared" si="37"/>
        <v>1</v>
      </c>
    </row>
    <row r="137" spans="4:14" x14ac:dyDescent="0.2">
      <c r="D137" s="231">
        <f t="shared" si="30"/>
        <v>120</v>
      </c>
      <c r="E137" s="150">
        <f>'Data 1'!C129</f>
        <v>135</v>
      </c>
      <c r="F137" s="150" t="str">
        <f>'Data 1'!D129</f>
        <v>CFNR</v>
      </c>
      <c r="G137" s="150">
        <f t="shared" si="38"/>
        <v>0</v>
      </c>
      <c r="H137" s="150">
        <v>0</v>
      </c>
      <c r="I137" s="4">
        <f t="shared" si="32"/>
        <v>0</v>
      </c>
      <c r="J137" s="6">
        <f t="shared" si="33"/>
        <v>0.10691822155217429</v>
      </c>
      <c r="K137" s="6">
        <f t="shared" si="34"/>
        <v>0.89308177844782577</v>
      </c>
      <c r="L137" s="6">
        <f t="shared" si="35"/>
        <v>-0.11307712508936325</v>
      </c>
      <c r="M137" s="54">
        <f t="shared" si="36"/>
        <v>0</v>
      </c>
      <c r="N137" s="54">
        <f t="shared" si="37"/>
        <v>1</v>
      </c>
    </row>
    <row r="138" spans="4:14" x14ac:dyDescent="0.2">
      <c r="D138" s="231">
        <f t="shared" si="30"/>
        <v>121</v>
      </c>
      <c r="E138" s="150">
        <f>'Data 1'!C130</f>
        <v>137</v>
      </c>
      <c r="F138" s="150" t="str">
        <f>'Data 1'!D130</f>
        <v>CFNR</v>
      </c>
      <c r="G138" s="150">
        <f t="shared" si="38"/>
        <v>0</v>
      </c>
      <c r="H138" s="150">
        <v>0</v>
      </c>
      <c r="I138" s="4">
        <f t="shared" si="32"/>
        <v>0</v>
      </c>
      <c r="J138" s="6">
        <f t="shared" si="33"/>
        <v>0.10691822155217429</v>
      </c>
      <c r="K138" s="6">
        <f t="shared" si="34"/>
        <v>0.89308177844782577</v>
      </c>
      <c r="L138" s="6">
        <f t="shared" si="35"/>
        <v>-0.11307712508936325</v>
      </c>
      <c r="M138" s="54">
        <f t="shared" si="36"/>
        <v>0</v>
      </c>
      <c r="N138" s="54">
        <f t="shared" si="37"/>
        <v>1</v>
      </c>
    </row>
    <row r="139" spans="4:14" x14ac:dyDescent="0.2">
      <c r="D139" s="231">
        <f t="shared" si="30"/>
        <v>122</v>
      </c>
      <c r="E139" s="150">
        <f>'Data 1'!C131</f>
        <v>139</v>
      </c>
      <c r="F139" s="150" t="str">
        <f>'Data 1'!D131</f>
        <v>CFNR</v>
      </c>
      <c r="G139" s="150">
        <f t="shared" si="38"/>
        <v>0</v>
      </c>
      <c r="H139" s="150">
        <v>0</v>
      </c>
      <c r="I139" s="4">
        <f t="shared" si="32"/>
        <v>0</v>
      </c>
      <c r="J139" s="6">
        <f t="shared" si="33"/>
        <v>0.10691822155217429</v>
      </c>
      <c r="K139" s="6">
        <f t="shared" si="34"/>
        <v>0.89308177844782577</v>
      </c>
      <c r="L139" s="6">
        <f t="shared" si="35"/>
        <v>-0.11307712508936325</v>
      </c>
      <c r="M139" s="54">
        <f t="shared" si="36"/>
        <v>0</v>
      </c>
      <c r="N139" s="54">
        <f t="shared" si="37"/>
        <v>1</v>
      </c>
    </row>
    <row r="140" spans="4:14" x14ac:dyDescent="0.2">
      <c r="D140" s="231">
        <f t="shared" si="30"/>
        <v>123</v>
      </c>
      <c r="E140" s="150">
        <f>'Data 1'!C132</f>
        <v>140</v>
      </c>
      <c r="F140" s="150" t="str">
        <f>'Data 1'!D132</f>
        <v>CFNR</v>
      </c>
      <c r="G140" s="150">
        <f t="shared" si="38"/>
        <v>0</v>
      </c>
      <c r="H140" s="150">
        <v>0</v>
      </c>
      <c r="I140" s="4">
        <f t="shared" si="32"/>
        <v>0</v>
      </c>
      <c r="J140" s="6">
        <f t="shared" si="33"/>
        <v>0.10691822155217429</v>
      </c>
      <c r="K140" s="6">
        <f t="shared" si="34"/>
        <v>0.89308177844782577</v>
      </c>
      <c r="L140" s="6">
        <f t="shared" si="35"/>
        <v>-0.11307712508936325</v>
      </c>
      <c r="M140" s="54">
        <f t="shared" si="36"/>
        <v>0</v>
      </c>
      <c r="N140" s="54">
        <f t="shared" si="37"/>
        <v>1</v>
      </c>
    </row>
    <row r="141" spans="4:14" x14ac:dyDescent="0.2">
      <c r="D141" s="231">
        <f t="shared" si="30"/>
        <v>124</v>
      </c>
      <c r="E141" s="150">
        <f>'Data 1'!C133</f>
        <v>141</v>
      </c>
      <c r="F141" s="150" t="str">
        <f>'Data 1'!D133</f>
        <v>CFNR</v>
      </c>
      <c r="G141" s="150">
        <f t="shared" si="38"/>
        <v>0</v>
      </c>
      <c r="H141" s="150">
        <v>0</v>
      </c>
      <c r="I141" s="4">
        <f t="shared" si="32"/>
        <v>0</v>
      </c>
      <c r="J141" s="6">
        <f t="shared" si="33"/>
        <v>0.10691822155217429</v>
      </c>
      <c r="K141" s="6">
        <f t="shared" si="34"/>
        <v>0.89308177844782577</v>
      </c>
      <c r="L141" s="6">
        <f t="shared" si="35"/>
        <v>-0.11307712508936325</v>
      </c>
      <c r="M141" s="54">
        <f t="shared" si="36"/>
        <v>0</v>
      </c>
      <c r="N141" s="54">
        <f t="shared" si="37"/>
        <v>1</v>
      </c>
    </row>
    <row r="142" spans="4:14" x14ac:dyDescent="0.2">
      <c r="D142" s="231">
        <f t="shared" si="30"/>
        <v>125</v>
      </c>
      <c r="E142" s="150">
        <f>'Data 1'!C134</f>
        <v>145</v>
      </c>
      <c r="F142" s="150" t="str">
        <f>'Data 1'!D134</f>
        <v>CFNR</v>
      </c>
      <c r="G142" s="150">
        <f t="shared" si="38"/>
        <v>0</v>
      </c>
      <c r="H142" s="150">
        <v>0</v>
      </c>
      <c r="I142" s="4">
        <f t="shared" si="32"/>
        <v>0</v>
      </c>
      <c r="J142" s="6">
        <f t="shared" si="33"/>
        <v>0.10691822155217429</v>
      </c>
      <c r="K142" s="6">
        <f t="shared" si="34"/>
        <v>0.89308177844782577</v>
      </c>
      <c r="L142" s="6">
        <f t="shared" si="35"/>
        <v>-0.11307712508936325</v>
      </c>
      <c r="M142" s="54">
        <f t="shared" si="36"/>
        <v>0</v>
      </c>
      <c r="N142" s="54">
        <f t="shared" si="37"/>
        <v>1</v>
      </c>
    </row>
    <row r="143" spans="4:14" x14ac:dyDescent="0.2">
      <c r="D143" s="231">
        <f t="shared" si="30"/>
        <v>126</v>
      </c>
      <c r="E143" s="150">
        <f>'Data 1'!C135</f>
        <v>147</v>
      </c>
      <c r="F143" s="150" t="str">
        <f>'Data 1'!D135</f>
        <v>CFNR</v>
      </c>
      <c r="G143" s="150">
        <f t="shared" si="38"/>
        <v>0</v>
      </c>
      <c r="H143" s="150">
        <v>0</v>
      </c>
      <c r="I143" s="4">
        <f t="shared" si="32"/>
        <v>0</v>
      </c>
      <c r="J143" s="6">
        <f t="shared" si="33"/>
        <v>0.10691822155217429</v>
      </c>
      <c r="K143" s="6">
        <f t="shared" si="34"/>
        <v>0.89308177844782577</v>
      </c>
      <c r="L143" s="6">
        <f t="shared" si="35"/>
        <v>-0.11307712508936325</v>
      </c>
      <c r="M143" s="54">
        <f t="shared" si="36"/>
        <v>0</v>
      </c>
      <c r="N143" s="54">
        <f t="shared" si="37"/>
        <v>1</v>
      </c>
    </row>
    <row r="144" spans="4:14" x14ac:dyDescent="0.2">
      <c r="D144" s="231">
        <f t="shared" si="30"/>
        <v>127</v>
      </c>
      <c r="E144" s="156">
        <f>'Data 1'!C136</f>
        <v>150</v>
      </c>
      <c r="F144" s="156" t="str">
        <f>'Data 1'!D136</f>
        <v>CONT</v>
      </c>
      <c r="G144" s="156">
        <f t="shared" si="38"/>
        <v>0</v>
      </c>
      <c r="H144" s="156">
        <v>0</v>
      </c>
      <c r="I144" s="4">
        <f t="shared" si="32"/>
        <v>0</v>
      </c>
      <c r="J144" s="6">
        <f t="shared" si="33"/>
        <v>0.10691822155217429</v>
      </c>
      <c r="K144" s="6">
        <f t="shared" si="34"/>
        <v>0.89308177844782577</v>
      </c>
      <c r="L144" s="6">
        <f t="shared" si="35"/>
        <v>-0.11307712508936325</v>
      </c>
      <c r="M144" s="54">
        <f t="shared" si="36"/>
        <v>0</v>
      </c>
      <c r="N144" s="54">
        <f t="shared" si="37"/>
        <v>1</v>
      </c>
    </row>
    <row r="145" spans="3:14" x14ac:dyDescent="0.2">
      <c r="D145" s="231">
        <f t="shared" si="30"/>
        <v>128</v>
      </c>
      <c r="E145" s="152">
        <f>'Data 1'!C137</f>
        <v>151</v>
      </c>
      <c r="F145" s="152" t="str">
        <f>'Data 1'!D137</f>
        <v>CONT</v>
      </c>
      <c r="G145" s="152">
        <f t="shared" si="38"/>
        <v>0</v>
      </c>
      <c r="H145" s="152">
        <v>0</v>
      </c>
      <c r="I145" s="4">
        <f t="shared" si="32"/>
        <v>0</v>
      </c>
      <c r="J145" s="6">
        <f t="shared" si="33"/>
        <v>0.10691822155217429</v>
      </c>
      <c r="K145" s="6">
        <f t="shared" si="34"/>
        <v>0.89308177844782577</v>
      </c>
      <c r="L145" s="6">
        <f t="shared" si="35"/>
        <v>-0.11307712508936325</v>
      </c>
      <c r="M145" s="54">
        <f t="shared" si="36"/>
        <v>0</v>
      </c>
      <c r="N145" s="54">
        <f t="shared" si="37"/>
        <v>1</v>
      </c>
    </row>
    <row r="146" spans="3:14" x14ac:dyDescent="0.2">
      <c r="D146" s="231">
        <f t="shared" si="30"/>
        <v>129</v>
      </c>
      <c r="E146" s="151">
        <f>'Data 1'!C138</f>
        <v>152</v>
      </c>
      <c r="F146" s="151" t="str">
        <f>'Data 1'!D138</f>
        <v>CF</v>
      </c>
      <c r="G146" s="151">
        <f t="shared" si="38"/>
        <v>1</v>
      </c>
      <c r="H146" s="151">
        <v>1</v>
      </c>
      <c r="I146" s="4">
        <f t="shared" si="32"/>
        <v>1</v>
      </c>
      <c r="J146" s="6">
        <f t="shared" si="33"/>
        <v>0.66666677605475233</v>
      </c>
      <c r="K146" s="6">
        <f t="shared" si="34"/>
        <v>0.66666677605475233</v>
      </c>
      <c r="L146" s="6">
        <f t="shared" si="35"/>
        <v>-0.40546494402604932</v>
      </c>
      <c r="M146" s="54">
        <f t="shared" si="36"/>
        <v>1</v>
      </c>
      <c r="N146" s="54">
        <f t="shared" si="37"/>
        <v>0</v>
      </c>
    </row>
    <row r="147" spans="3:14" x14ac:dyDescent="0.2">
      <c r="D147" s="231">
        <f t="shared" si="30"/>
        <v>130</v>
      </c>
      <c r="E147" s="150">
        <f>'Data 1'!C139</f>
        <v>153</v>
      </c>
      <c r="F147" s="150" t="str">
        <f>'Data 1'!D139</f>
        <v>CFNR</v>
      </c>
      <c r="G147" s="150">
        <f t="shared" si="38"/>
        <v>0</v>
      </c>
      <c r="H147" s="150">
        <v>0</v>
      </c>
      <c r="I147" s="4">
        <f t="shared" si="32"/>
        <v>0</v>
      </c>
      <c r="J147" s="6">
        <f t="shared" si="33"/>
        <v>0.10691822155217429</v>
      </c>
      <c r="K147" s="6">
        <f t="shared" si="34"/>
        <v>0.89308177844782577</v>
      </c>
      <c r="L147" s="6">
        <f t="shared" si="35"/>
        <v>-0.11307712508936325</v>
      </c>
      <c r="M147" s="54">
        <f t="shared" si="36"/>
        <v>0</v>
      </c>
      <c r="N147" s="54">
        <f t="shared" si="37"/>
        <v>1</v>
      </c>
    </row>
    <row r="148" spans="3:14" x14ac:dyDescent="0.2">
      <c r="D148" s="231">
        <f t="shared" ref="D148:D188" si="39">D147+1</f>
        <v>131</v>
      </c>
      <c r="E148" s="152">
        <f>'Data 1'!C140</f>
        <v>156</v>
      </c>
      <c r="F148" s="152" t="str">
        <f>'Data 1'!D140</f>
        <v>CONT</v>
      </c>
      <c r="G148" s="152">
        <f t="shared" si="38"/>
        <v>0</v>
      </c>
      <c r="H148" s="152">
        <v>0</v>
      </c>
      <c r="I148" s="4">
        <f t="shared" si="32"/>
        <v>0</v>
      </c>
      <c r="J148" s="6">
        <f t="shared" si="33"/>
        <v>0.10691822155217429</v>
      </c>
      <c r="K148" s="6">
        <f t="shared" si="34"/>
        <v>0.89308177844782577</v>
      </c>
      <c r="L148" s="6">
        <f t="shared" si="35"/>
        <v>-0.11307712508936325</v>
      </c>
      <c r="M148" s="54">
        <f t="shared" si="36"/>
        <v>0</v>
      </c>
      <c r="N148" s="54">
        <f t="shared" si="37"/>
        <v>1</v>
      </c>
    </row>
    <row r="149" spans="3:14" x14ac:dyDescent="0.2">
      <c r="D149" s="231">
        <f t="shared" si="39"/>
        <v>132</v>
      </c>
      <c r="E149" s="155">
        <f>'Data 1'!C141</f>
        <v>157</v>
      </c>
      <c r="F149" s="155" t="str">
        <f>'Data 1'!D141</f>
        <v>CONT</v>
      </c>
      <c r="G149" s="155">
        <f t="shared" si="38"/>
        <v>0</v>
      </c>
      <c r="H149" s="155">
        <v>0</v>
      </c>
      <c r="I149" s="4">
        <f t="shared" si="32"/>
        <v>0</v>
      </c>
      <c r="J149" s="6">
        <f t="shared" si="33"/>
        <v>0.10691822155217429</v>
      </c>
      <c r="K149" s="6">
        <f t="shared" si="34"/>
        <v>0.89308177844782577</v>
      </c>
      <c r="L149" s="6">
        <f t="shared" si="35"/>
        <v>-0.11307712508936325</v>
      </c>
      <c r="M149" s="54">
        <f t="shared" si="36"/>
        <v>0</v>
      </c>
      <c r="N149" s="54">
        <f t="shared" si="37"/>
        <v>1</v>
      </c>
    </row>
    <row r="150" spans="3:14" x14ac:dyDescent="0.2">
      <c r="D150" s="231">
        <f t="shared" si="39"/>
        <v>133</v>
      </c>
      <c r="E150" s="152">
        <f>'Data 1'!C142</f>
        <v>158</v>
      </c>
      <c r="F150" s="152" t="str">
        <f>'Data 1'!D142</f>
        <v>CONT</v>
      </c>
      <c r="G150" s="152">
        <f t="shared" si="38"/>
        <v>0</v>
      </c>
      <c r="H150" s="152">
        <v>0</v>
      </c>
      <c r="I150" s="4">
        <f t="shared" si="32"/>
        <v>0</v>
      </c>
      <c r="J150" s="6">
        <f t="shared" si="33"/>
        <v>0.10691822155217429</v>
      </c>
      <c r="K150" s="6">
        <f t="shared" si="34"/>
        <v>0.89308177844782577</v>
      </c>
      <c r="L150" s="6">
        <f t="shared" si="35"/>
        <v>-0.11307712508936325</v>
      </c>
      <c r="M150" s="54">
        <f t="shared" si="36"/>
        <v>0</v>
      </c>
      <c r="N150" s="54">
        <f t="shared" si="37"/>
        <v>1</v>
      </c>
    </row>
    <row r="151" spans="3:14" x14ac:dyDescent="0.2">
      <c r="D151" s="231">
        <f t="shared" si="39"/>
        <v>134</v>
      </c>
      <c r="E151" s="152">
        <f>'Data 1'!C143</f>
        <v>159</v>
      </c>
      <c r="F151" s="152" t="str">
        <f>'Data 1'!D143</f>
        <v>CONT</v>
      </c>
      <c r="G151" s="152">
        <f t="shared" si="38"/>
        <v>0</v>
      </c>
      <c r="H151" s="152">
        <v>0</v>
      </c>
      <c r="I151" s="4">
        <f t="shared" si="32"/>
        <v>0</v>
      </c>
      <c r="J151" s="6">
        <f t="shared" si="33"/>
        <v>0.10691822155217429</v>
      </c>
      <c r="K151" s="6">
        <f t="shared" si="34"/>
        <v>0.89308177844782577</v>
      </c>
      <c r="L151" s="6">
        <f t="shared" si="35"/>
        <v>-0.11307712508936325</v>
      </c>
      <c r="M151" s="54">
        <f t="shared" si="36"/>
        <v>0</v>
      </c>
      <c r="N151" s="54">
        <f t="shared" si="37"/>
        <v>1</v>
      </c>
    </row>
    <row r="152" spans="3:14" x14ac:dyDescent="0.2">
      <c r="C152" s="5"/>
      <c r="D152" s="231">
        <f t="shared" si="39"/>
        <v>135</v>
      </c>
      <c r="E152" s="152">
        <f>'Data 1'!C144</f>
        <v>161</v>
      </c>
      <c r="F152" s="152" t="str">
        <f>'Data 1'!D144</f>
        <v>CONT</v>
      </c>
      <c r="G152" s="152">
        <f t="shared" si="38"/>
        <v>0</v>
      </c>
      <c r="H152" s="152">
        <v>0</v>
      </c>
      <c r="I152" s="4">
        <f t="shared" si="32"/>
        <v>0</v>
      </c>
      <c r="J152" s="6">
        <f t="shared" si="33"/>
        <v>0.10691822155217429</v>
      </c>
      <c r="K152" s="6">
        <f t="shared" si="34"/>
        <v>0.89308177844782577</v>
      </c>
      <c r="L152" s="6">
        <f t="shared" si="35"/>
        <v>-0.11307712508936325</v>
      </c>
      <c r="M152" s="54">
        <f t="shared" si="36"/>
        <v>0</v>
      </c>
      <c r="N152" s="54">
        <f t="shared" si="37"/>
        <v>1</v>
      </c>
    </row>
    <row r="153" spans="3:14" x14ac:dyDescent="0.2">
      <c r="C153" s="5"/>
      <c r="D153" s="231">
        <f t="shared" si="39"/>
        <v>136</v>
      </c>
      <c r="E153" s="151">
        <f>'Data 1'!C145</f>
        <v>162</v>
      </c>
      <c r="F153" s="151" t="str">
        <f>'Data 1'!D145</f>
        <v>CF</v>
      </c>
      <c r="G153" s="151">
        <f t="shared" si="38"/>
        <v>1</v>
      </c>
      <c r="H153" s="151">
        <v>0</v>
      </c>
      <c r="I153" s="4">
        <f t="shared" si="32"/>
        <v>0</v>
      </c>
      <c r="J153" s="6">
        <f t="shared" si="33"/>
        <v>0.10691822155217429</v>
      </c>
      <c r="K153" s="6">
        <f t="shared" si="34"/>
        <v>0.10691822155217429</v>
      </c>
      <c r="L153" s="6">
        <f t="shared" si="35"/>
        <v>-2.2356910212936927</v>
      </c>
      <c r="M153" s="54">
        <f t="shared" si="36"/>
        <v>0</v>
      </c>
      <c r="N153" s="54">
        <f t="shared" si="37"/>
        <v>0</v>
      </c>
    </row>
    <row r="154" spans="3:14" x14ac:dyDescent="0.2">
      <c r="D154" s="231">
        <f t="shared" si="39"/>
        <v>137</v>
      </c>
      <c r="E154" s="150">
        <f>'Data 1'!C146</f>
        <v>164</v>
      </c>
      <c r="F154" s="150" t="str">
        <f>'Data 1'!D146</f>
        <v>CFNR</v>
      </c>
      <c r="G154" s="150">
        <f t="shared" si="38"/>
        <v>0</v>
      </c>
      <c r="H154" s="150">
        <v>0</v>
      </c>
      <c r="I154" s="4">
        <f t="shared" si="32"/>
        <v>0</v>
      </c>
      <c r="J154" s="6">
        <f t="shared" si="33"/>
        <v>0.10691822155217429</v>
      </c>
      <c r="K154" s="6">
        <f t="shared" si="34"/>
        <v>0.89308177844782577</v>
      </c>
      <c r="L154" s="6">
        <f t="shared" si="35"/>
        <v>-0.11307712508936325</v>
      </c>
      <c r="M154" s="54">
        <f t="shared" si="36"/>
        <v>0</v>
      </c>
      <c r="N154" s="54">
        <f t="shared" si="37"/>
        <v>1</v>
      </c>
    </row>
    <row r="155" spans="3:14" x14ac:dyDescent="0.2">
      <c r="D155" s="231">
        <f t="shared" si="39"/>
        <v>138</v>
      </c>
      <c r="E155" s="150">
        <f>'Data 1'!C147</f>
        <v>165</v>
      </c>
      <c r="F155" s="150" t="str">
        <f>'Data 1'!D147</f>
        <v>CFNR</v>
      </c>
      <c r="G155" s="150">
        <f t="shared" si="38"/>
        <v>0</v>
      </c>
      <c r="H155" s="150">
        <v>0</v>
      </c>
      <c r="I155" s="4">
        <f t="shared" si="32"/>
        <v>0</v>
      </c>
      <c r="J155" s="6">
        <f t="shared" si="33"/>
        <v>0.10691822155217429</v>
      </c>
      <c r="K155" s="6">
        <f t="shared" si="34"/>
        <v>0.89308177844782577</v>
      </c>
      <c r="L155" s="6">
        <f t="shared" si="35"/>
        <v>-0.11307712508936325</v>
      </c>
      <c r="M155" s="54">
        <f t="shared" si="36"/>
        <v>0</v>
      </c>
      <c r="N155" s="54">
        <f t="shared" si="37"/>
        <v>1</v>
      </c>
    </row>
    <row r="156" spans="3:14" x14ac:dyDescent="0.2">
      <c r="D156" s="231">
        <f t="shared" si="39"/>
        <v>139</v>
      </c>
      <c r="E156" s="151">
        <f>'Data 1'!C148</f>
        <v>168</v>
      </c>
      <c r="F156" s="151" t="str">
        <f>'Data 1'!D148</f>
        <v>CF</v>
      </c>
      <c r="G156" s="151">
        <f t="shared" si="38"/>
        <v>1</v>
      </c>
      <c r="H156" s="151">
        <v>0</v>
      </c>
      <c r="I156" s="4">
        <f t="shared" si="32"/>
        <v>0</v>
      </c>
      <c r="J156" s="6">
        <f t="shared" si="33"/>
        <v>0.10691822155217429</v>
      </c>
      <c r="K156" s="6">
        <f t="shared" si="34"/>
        <v>0.10691822155217429</v>
      </c>
      <c r="L156" s="6">
        <f t="shared" si="35"/>
        <v>-2.2356910212936927</v>
      </c>
      <c r="M156" s="54">
        <f t="shared" si="36"/>
        <v>0</v>
      </c>
      <c r="N156" s="54">
        <f t="shared" si="37"/>
        <v>0</v>
      </c>
    </row>
    <row r="157" spans="3:14" x14ac:dyDescent="0.2">
      <c r="D157" s="231">
        <f t="shared" si="39"/>
        <v>140</v>
      </c>
      <c r="E157" s="152">
        <f>'Data 1'!C149</f>
        <v>169</v>
      </c>
      <c r="F157" s="152" t="str">
        <f>'Data 1'!D149</f>
        <v>CONT</v>
      </c>
      <c r="G157" s="152">
        <f t="shared" si="38"/>
        <v>0</v>
      </c>
      <c r="H157" s="152">
        <v>0</v>
      </c>
      <c r="I157" s="4">
        <f t="shared" si="32"/>
        <v>0</v>
      </c>
      <c r="J157" s="6">
        <f t="shared" si="33"/>
        <v>0.10691822155217429</v>
      </c>
      <c r="K157" s="6">
        <f t="shared" si="34"/>
        <v>0.89308177844782577</v>
      </c>
      <c r="L157" s="6">
        <f t="shared" si="35"/>
        <v>-0.11307712508936325</v>
      </c>
      <c r="M157" s="54">
        <f t="shared" si="36"/>
        <v>0</v>
      </c>
      <c r="N157" s="54">
        <f t="shared" si="37"/>
        <v>1</v>
      </c>
    </row>
    <row r="158" spans="3:14" x14ac:dyDescent="0.2">
      <c r="D158" s="231">
        <f t="shared" si="39"/>
        <v>141</v>
      </c>
      <c r="E158" s="150">
        <f>'Data 1'!C150</f>
        <v>171</v>
      </c>
      <c r="F158" s="150" t="str">
        <f>'Data 1'!D150</f>
        <v>CFNR</v>
      </c>
      <c r="G158" s="150">
        <f t="shared" si="38"/>
        <v>0</v>
      </c>
      <c r="H158" s="150">
        <v>0</v>
      </c>
      <c r="I158" s="4">
        <f t="shared" si="32"/>
        <v>0</v>
      </c>
      <c r="J158" s="6">
        <f t="shared" si="33"/>
        <v>0.10691822155217429</v>
      </c>
      <c r="K158" s="6">
        <f t="shared" si="34"/>
        <v>0.89308177844782577</v>
      </c>
      <c r="L158" s="6">
        <f t="shared" si="35"/>
        <v>-0.11307712508936325</v>
      </c>
      <c r="M158" s="54">
        <f t="shared" si="36"/>
        <v>0</v>
      </c>
      <c r="N158" s="54">
        <f t="shared" si="37"/>
        <v>1</v>
      </c>
    </row>
    <row r="159" spans="3:14" x14ac:dyDescent="0.2">
      <c r="D159" s="231">
        <f t="shared" si="39"/>
        <v>142</v>
      </c>
      <c r="E159" s="152">
        <f>'Data 1'!C151</f>
        <v>172</v>
      </c>
      <c r="F159" s="152" t="str">
        <f>'Data 1'!D151</f>
        <v>CONT</v>
      </c>
      <c r="G159" s="152">
        <f t="shared" si="38"/>
        <v>0</v>
      </c>
      <c r="H159" s="152">
        <v>0</v>
      </c>
      <c r="I159" s="4">
        <f t="shared" si="32"/>
        <v>0</v>
      </c>
      <c r="J159" s="6">
        <f t="shared" si="33"/>
        <v>0.10691822155217429</v>
      </c>
      <c r="K159" s="6">
        <f t="shared" si="34"/>
        <v>0.89308177844782577</v>
      </c>
      <c r="L159" s="6">
        <f t="shared" si="35"/>
        <v>-0.11307712508936325</v>
      </c>
      <c r="M159" s="54">
        <f t="shared" si="36"/>
        <v>0</v>
      </c>
      <c r="N159" s="54">
        <f t="shared" si="37"/>
        <v>1</v>
      </c>
    </row>
    <row r="160" spans="3:14" x14ac:dyDescent="0.2">
      <c r="D160" s="231">
        <f t="shared" si="39"/>
        <v>143</v>
      </c>
      <c r="E160" s="186">
        <f>'Data 1'!C152</f>
        <v>200</v>
      </c>
      <c r="F160" s="186" t="str">
        <f>'Data 1'!D152</f>
        <v>CONT</v>
      </c>
      <c r="G160" s="186">
        <f t="shared" si="38"/>
        <v>0</v>
      </c>
      <c r="H160" s="186">
        <v>0</v>
      </c>
      <c r="I160" s="4">
        <f t="shared" si="32"/>
        <v>0</v>
      </c>
      <c r="J160" s="6">
        <f t="shared" si="33"/>
        <v>0.10691822155217429</v>
      </c>
      <c r="K160" s="6">
        <f t="shared" si="34"/>
        <v>0.89308177844782577</v>
      </c>
      <c r="L160" s="6">
        <f t="shared" si="35"/>
        <v>-0.11307712508936325</v>
      </c>
      <c r="M160" s="54">
        <f t="shared" si="36"/>
        <v>0</v>
      </c>
      <c r="N160" s="54">
        <f t="shared" si="37"/>
        <v>1</v>
      </c>
    </row>
    <row r="161" spans="4:14" x14ac:dyDescent="0.2">
      <c r="D161" s="231">
        <f t="shared" si="39"/>
        <v>144</v>
      </c>
      <c r="E161" s="207">
        <f>'Data 1'!C153</f>
        <v>201</v>
      </c>
      <c r="F161" s="207" t="str">
        <f>'Data 1'!D153</f>
        <v>CFNR</v>
      </c>
      <c r="G161" s="207">
        <f t="shared" si="38"/>
        <v>0</v>
      </c>
      <c r="H161" s="207">
        <v>0</v>
      </c>
      <c r="I161" s="4">
        <f t="shared" si="32"/>
        <v>0</v>
      </c>
      <c r="J161" s="6">
        <f t="shared" si="33"/>
        <v>0.10691822155217429</v>
      </c>
      <c r="K161" s="6">
        <f t="shared" si="34"/>
        <v>0.89308177844782577</v>
      </c>
      <c r="L161" s="6">
        <f t="shared" si="35"/>
        <v>-0.11307712508936325</v>
      </c>
      <c r="M161" s="54">
        <f t="shared" si="36"/>
        <v>0</v>
      </c>
      <c r="N161" s="54">
        <f t="shared" si="37"/>
        <v>1</v>
      </c>
    </row>
    <row r="162" spans="4:14" x14ac:dyDescent="0.2">
      <c r="D162" s="231">
        <f t="shared" si="39"/>
        <v>145</v>
      </c>
      <c r="E162" s="152">
        <f>'Data 1'!C154</f>
        <v>202</v>
      </c>
      <c r="F162" s="152" t="str">
        <f>'Data 1'!D154</f>
        <v>CONT</v>
      </c>
      <c r="G162" s="152">
        <f t="shared" si="38"/>
        <v>0</v>
      </c>
      <c r="H162" s="152">
        <v>0</v>
      </c>
      <c r="I162" s="4">
        <f t="shared" si="32"/>
        <v>0</v>
      </c>
      <c r="J162" s="6">
        <f t="shared" si="33"/>
        <v>0.10691822155217429</v>
      </c>
      <c r="K162" s="6">
        <f t="shared" si="34"/>
        <v>0.89308177844782577</v>
      </c>
      <c r="L162" s="6">
        <f t="shared" si="35"/>
        <v>-0.11307712508936325</v>
      </c>
      <c r="M162" s="54">
        <f t="shared" si="36"/>
        <v>0</v>
      </c>
      <c r="N162" s="54">
        <f t="shared" si="37"/>
        <v>1</v>
      </c>
    </row>
    <row r="163" spans="4:14" x14ac:dyDescent="0.2">
      <c r="D163" s="231">
        <f t="shared" si="39"/>
        <v>146</v>
      </c>
      <c r="E163" s="152">
        <f>'Data 1'!C155</f>
        <v>206</v>
      </c>
      <c r="F163" s="152" t="str">
        <f>'Data 1'!D155</f>
        <v>CONT</v>
      </c>
      <c r="G163" s="152">
        <f t="shared" si="38"/>
        <v>0</v>
      </c>
      <c r="H163" s="152">
        <v>0</v>
      </c>
      <c r="I163" s="4">
        <f t="shared" si="32"/>
        <v>0</v>
      </c>
      <c r="J163" s="6">
        <f t="shared" si="33"/>
        <v>0.10691822155217429</v>
      </c>
      <c r="K163" s="6">
        <f t="shared" si="34"/>
        <v>0.89308177844782577</v>
      </c>
      <c r="L163" s="6">
        <f t="shared" si="35"/>
        <v>-0.11307712508936325</v>
      </c>
      <c r="M163" s="54">
        <f t="shared" si="36"/>
        <v>0</v>
      </c>
      <c r="N163" s="54">
        <f t="shared" si="37"/>
        <v>1</v>
      </c>
    </row>
    <row r="164" spans="4:14" x14ac:dyDescent="0.2">
      <c r="D164" s="231">
        <f t="shared" si="39"/>
        <v>147</v>
      </c>
      <c r="E164" s="157">
        <f>'Data 1'!C156</f>
        <v>207</v>
      </c>
      <c r="F164" s="157" t="str">
        <f>'Data 1'!D156</f>
        <v>CFNR</v>
      </c>
      <c r="G164" s="157">
        <f t="shared" si="38"/>
        <v>0</v>
      </c>
      <c r="H164" s="157">
        <v>0</v>
      </c>
      <c r="I164" s="4">
        <f t="shared" si="32"/>
        <v>0</v>
      </c>
      <c r="J164" s="6">
        <f t="shared" si="33"/>
        <v>0.10691822155217429</v>
      </c>
      <c r="K164" s="6">
        <f t="shared" si="34"/>
        <v>0.89308177844782577</v>
      </c>
      <c r="L164" s="6">
        <f t="shared" si="35"/>
        <v>-0.11307712508936325</v>
      </c>
      <c r="M164" s="54">
        <f t="shared" si="36"/>
        <v>0</v>
      </c>
      <c r="N164" s="54">
        <f t="shared" si="37"/>
        <v>1</v>
      </c>
    </row>
    <row r="165" spans="4:14" x14ac:dyDescent="0.2">
      <c r="D165" s="231">
        <f t="shared" si="39"/>
        <v>148</v>
      </c>
      <c r="E165" s="157">
        <f>'Data 1'!C157</f>
        <v>209</v>
      </c>
      <c r="F165" s="157" t="str">
        <f>'Data 1'!D157</f>
        <v>CFNR</v>
      </c>
      <c r="G165" s="157">
        <f t="shared" si="38"/>
        <v>0</v>
      </c>
      <c r="H165" s="157">
        <v>0</v>
      </c>
      <c r="I165" s="4">
        <f t="shared" si="32"/>
        <v>0</v>
      </c>
      <c r="J165" s="6">
        <f t="shared" si="33"/>
        <v>0.10691822155217429</v>
      </c>
      <c r="K165" s="6">
        <f t="shared" si="34"/>
        <v>0.89308177844782577</v>
      </c>
      <c r="L165" s="6">
        <f t="shared" si="35"/>
        <v>-0.11307712508936325</v>
      </c>
      <c r="M165" s="54">
        <f t="shared" si="36"/>
        <v>0</v>
      </c>
      <c r="N165" s="54">
        <f t="shared" si="37"/>
        <v>1</v>
      </c>
    </row>
    <row r="166" spans="4:14" x14ac:dyDescent="0.2">
      <c r="D166" s="231">
        <f t="shared" si="39"/>
        <v>149</v>
      </c>
      <c r="E166" s="152">
        <f>'Data 1'!C158</f>
        <v>212</v>
      </c>
      <c r="F166" s="152" t="str">
        <f>'Data 1'!D158</f>
        <v>CONT</v>
      </c>
      <c r="G166" s="152">
        <f t="shared" si="38"/>
        <v>0</v>
      </c>
      <c r="H166" s="152">
        <v>0</v>
      </c>
      <c r="I166" s="4">
        <f t="shared" si="32"/>
        <v>0</v>
      </c>
      <c r="J166" s="6">
        <f t="shared" si="33"/>
        <v>0.10691822155217429</v>
      </c>
      <c r="K166" s="6">
        <f t="shared" si="34"/>
        <v>0.89308177844782577</v>
      </c>
      <c r="L166" s="6">
        <f t="shared" si="35"/>
        <v>-0.11307712508936325</v>
      </c>
      <c r="M166" s="54">
        <f t="shared" si="36"/>
        <v>0</v>
      </c>
      <c r="N166" s="54">
        <f t="shared" si="37"/>
        <v>1</v>
      </c>
    </row>
    <row r="167" spans="4:14" x14ac:dyDescent="0.2">
      <c r="D167" s="231">
        <f t="shared" si="39"/>
        <v>150</v>
      </c>
      <c r="E167" s="150">
        <f>'Data 1'!C159</f>
        <v>213</v>
      </c>
      <c r="F167" s="150" t="str">
        <f>'Data 1'!D159</f>
        <v>CFNR</v>
      </c>
      <c r="G167" s="150">
        <f t="shared" si="38"/>
        <v>0</v>
      </c>
      <c r="H167" s="150">
        <v>1</v>
      </c>
      <c r="I167" s="4">
        <f t="shared" si="32"/>
        <v>0</v>
      </c>
      <c r="J167" s="6">
        <f t="shared" si="33"/>
        <v>0.66666677605475233</v>
      </c>
      <c r="K167" s="6">
        <f t="shared" si="34"/>
        <v>0.33333322394524767</v>
      </c>
      <c r="L167" s="6">
        <f t="shared" si="35"/>
        <v>-1.0986126168324206</v>
      </c>
      <c r="M167" s="54">
        <f t="shared" si="36"/>
        <v>0</v>
      </c>
      <c r="N167" s="54">
        <f t="shared" si="37"/>
        <v>0</v>
      </c>
    </row>
    <row r="168" spans="4:14" x14ac:dyDescent="0.2">
      <c r="D168" s="231">
        <f t="shared" si="39"/>
        <v>151</v>
      </c>
      <c r="E168" s="150">
        <f>'Data 1'!C160</f>
        <v>216</v>
      </c>
      <c r="F168" s="150" t="str">
        <f>'Data 1'!D160</f>
        <v>CFNR</v>
      </c>
      <c r="G168" s="150">
        <f t="shared" si="38"/>
        <v>0</v>
      </c>
      <c r="H168" s="150">
        <v>0</v>
      </c>
      <c r="I168" s="4">
        <f t="shared" si="32"/>
        <v>0</v>
      </c>
      <c r="J168" s="6">
        <f t="shared" si="33"/>
        <v>0.10691822155217429</v>
      </c>
      <c r="K168" s="6">
        <f t="shared" si="34"/>
        <v>0.89308177844782577</v>
      </c>
      <c r="L168" s="6">
        <f t="shared" si="35"/>
        <v>-0.11307712508936325</v>
      </c>
      <c r="M168" s="54">
        <f t="shared" si="36"/>
        <v>0</v>
      </c>
      <c r="N168" s="54">
        <f t="shared" si="37"/>
        <v>1</v>
      </c>
    </row>
    <row r="169" spans="4:14" x14ac:dyDescent="0.2">
      <c r="D169" s="231">
        <f t="shared" si="39"/>
        <v>152</v>
      </c>
      <c r="E169" s="157">
        <f>'Data 1'!C161</f>
        <v>217</v>
      </c>
      <c r="F169" s="157" t="str">
        <f>'Data 1'!D161</f>
        <v>CFNR</v>
      </c>
      <c r="G169" s="157">
        <f t="shared" si="38"/>
        <v>0</v>
      </c>
      <c r="H169" s="157">
        <v>0</v>
      </c>
      <c r="I169" s="4">
        <f t="shared" ref="I169:I188" si="40">IF(AND(G169=1,H169=1),1,0)</f>
        <v>0</v>
      </c>
      <c r="J169" s="6">
        <f t="shared" ref="J169:J188" si="41">IF(H169=0,pcf_0,IF(H169=1,pcf_1,pcf_2))</f>
        <v>0.10691822155217429</v>
      </c>
      <c r="K169" s="6">
        <f t="shared" ref="K169:K188" si="42">IF(G169=1,J169,1-J169)</f>
        <v>0.89308177844782577</v>
      </c>
      <c r="L169" s="6">
        <f t="shared" ref="L169:L188" si="43">LN(K169)</f>
        <v>-0.11307712508936325</v>
      </c>
      <c r="M169" s="54">
        <f t="shared" ref="M169:M188" si="44">IF(AND(G169=1,J169&gt;=p_thresh),1,0)</f>
        <v>0</v>
      </c>
      <c r="N169" s="54">
        <f t="shared" ref="N169:N188" si="45">IF(AND(G169=0,J169&lt;p_thresh),1,0)</f>
        <v>1</v>
      </c>
    </row>
    <row r="170" spans="4:14" x14ac:dyDescent="0.2">
      <c r="D170" s="231">
        <f t="shared" si="39"/>
        <v>153</v>
      </c>
      <c r="E170" s="157">
        <f>'Data 1'!C162</f>
        <v>220</v>
      </c>
      <c r="F170" s="157" t="str">
        <f>'Data 1'!D162</f>
        <v>CFNR</v>
      </c>
      <c r="G170" s="157">
        <f t="shared" ref="G170:G188" si="46">IF(F170="CF",1,0)</f>
        <v>0</v>
      </c>
      <c r="H170" s="157">
        <v>0</v>
      </c>
      <c r="I170" s="4">
        <f t="shared" si="40"/>
        <v>0</v>
      </c>
      <c r="J170" s="6">
        <f t="shared" si="41"/>
        <v>0.10691822155217429</v>
      </c>
      <c r="K170" s="6">
        <f t="shared" si="42"/>
        <v>0.89308177844782577</v>
      </c>
      <c r="L170" s="6">
        <f t="shared" si="43"/>
        <v>-0.11307712508936325</v>
      </c>
      <c r="M170" s="54">
        <f t="shared" si="44"/>
        <v>0</v>
      </c>
      <c r="N170" s="54">
        <f t="shared" si="45"/>
        <v>1</v>
      </c>
    </row>
    <row r="171" spans="4:14" x14ac:dyDescent="0.2">
      <c r="D171" s="231">
        <f t="shared" si="39"/>
        <v>154</v>
      </c>
      <c r="E171" s="152">
        <f>'Data 1'!C163</f>
        <v>225</v>
      </c>
      <c r="F171" s="152" t="str">
        <f>'Data 1'!D163</f>
        <v>CONT</v>
      </c>
      <c r="G171" s="152">
        <f t="shared" si="46"/>
        <v>0</v>
      </c>
      <c r="H171" s="152">
        <v>0</v>
      </c>
      <c r="I171" s="4">
        <f t="shared" si="40"/>
        <v>0</v>
      </c>
      <c r="J171" s="6">
        <f t="shared" si="41"/>
        <v>0.10691822155217429</v>
      </c>
      <c r="K171" s="6">
        <f t="shared" si="42"/>
        <v>0.89308177844782577</v>
      </c>
      <c r="L171" s="6">
        <f t="shared" si="43"/>
        <v>-0.11307712508936325</v>
      </c>
      <c r="M171" s="54">
        <f t="shared" si="44"/>
        <v>0</v>
      </c>
      <c r="N171" s="54">
        <f t="shared" si="45"/>
        <v>1</v>
      </c>
    </row>
    <row r="172" spans="4:14" x14ac:dyDescent="0.2">
      <c r="D172" s="231">
        <f t="shared" si="39"/>
        <v>155</v>
      </c>
      <c r="E172" s="151">
        <f>'Data 1'!C164</f>
        <v>228</v>
      </c>
      <c r="F172" s="151" t="str">
        <f>'Data 1'!D164</f>
        <v>CF</v>
      </c>
      <c r="G172" s="151">
        <f t="shared" si="46"/>
        <v>1</v>
      </c>
      <c r="H172" s="151">
        <v>0</v>
      </c>
      <c r="I172" s="4">
        <f t="shared" si="40"/>
        <v>0</v>
      </c>
      <c r="J172" s="6">
        <f t="shared" si="41"/>
        <v>0.10691822155217429</v>
      </c>
      <c r="K172" s="6">
        <f t="shared" si="42"/>
        <v>0.10691822155217429</v>
      </c>
      <c r="L172" s="6">
        <f t="shared" si="43"/>
        <v>-2.2356910212936927</v>
      </c>
      <c r="M172" s="54">
        <f t="shared" si="44"/>
        <v>0</v>
      </c>
      <c r="N172" s="54">
        <f t="shared" si="45"/>
        <v>0</v>
      </c>
    </row>
    <row r="173" spans="4:14" x14ac:dyDescent="0.2">
      <c r="D173" s="231">
        <f t="shared" si="39"/>
        <v>156</v>
      </c>
      <c r="E173" s="150">
        <f>'Data 1'!C165</f>
        <v>231</v>
      </c>
      <c r="F173" s="150" t="str">
        <f>'Data 1'!D165</f>
        <v>CFNR</v>
      </c>
      <c r="G173" s="150">
        <f t="shared" si="46"/>
        <v>0</v>
      </c>
      <c r="H173" s="150">
        <v>0</v>
      </c>
      <c r="I173" s="4">
        <f t="shared" si="40"/>
        <v>0</v>
      </c>
      <c r="J173" s="6">
        <f t="shared" si="41"/>
        <v>0.10691822155217429</v>
      </c>
      <c r="K173" s="6">
        <f t="shared" si="42"/>
        <v>0.89308177844782577</v>
      </c>
      <c r="L173" s="6">
        <f t="shared" si="43"/>
        <v>-0.11307712508936325</v>
      </c>
      <c r="M173" s="54">
        <f t="shared" si="44"/>
        <v>0</v>
      </c>
      <c r="N173" s="54">
        <f t="shared" si="45"/>
        <v>1</v>
      </c>
    </row>
    <row r="174" spans="4:14" x14ac:dyDescent="0.2">
      <c r="D174" s="231">
        <f t="shared" si="39"/>
        <v>157</v>
      </c>
      <c r="E174" s="157">
        <f>'Data 1'!C166</f>
        <v>233</v>
      </c>
      <c r="F174" s="157" t="str">
        <f>'Data 1'!D166</f>
        <v>CFNR</v>
      </c>
      <c r="G174" s="157">
        <f t="shared" si="46"/>
        <v>0</v>
      </c>
      <c r="H174" s="157">
        <v>0</v>
      </c>
      <c r="I174" s="4">
        <f t="shared" si="40"/>
        <v>0</v>
      </c>
      <c r="J174" s="6">
        <f t="shared" si="41"/>
        <v>0.10691822155217429</v>
      </c>
      <c r="K174" s="6">
        <f t="shared" si="42"/>
        <v>0.89308177844782577</v>
      </c>
      <c r="L174" s="6">
        <f t="shared" si="43"/>
        <v>-0.11307712508936325</v>
      </c>
      <c r="M174" s="54">
        <f t="shared" si="44"/>
        <v>0</v>
      </c>
      <c r="N174" s="54">
        <f t="shared" si="45"/>
        <v>1</v>
      </c>
    </row>
    <row r="175" spans="4:14" x14ac:dyDescent="0.2">
      <c r="D175" s="231">
        <f t="shared" si="39"/>
        <v>158</v>
      </c>
      <c r="E175" s="150">
        <f>'Data 1'!C167</f>
        <v>234</v>
      </c>
      <c r="F175" s="150" t="str">
        <f>'Data 1'!D167</f>
        <v>CFNR</v>
      </c>
      <c r="G175" s="150">
        <f t="shared" si="46"/>
        <v>0</v>
      </c>
      <c r="H175" s="150">
        <v>0</v>
      </c>
      <c r="I175" s="4">
        <f t="shared" si="40"/>
        <v>0</v>
      </c>
      <c r="J175" s="6">
        <f t="shared" si="41"/>
        <v>0.10691822155217429</v>
      </c>
      <c r="K175" s="6">
        <f t="shared" si="42"/>
        <v>0.89308177844782577</v>
      </c>
      <c r="L175" s="6">
        <f t="shared" si="43"/>
        <v>-0.11307712508936325</v>
      </c>
      <c r="M175" s="54">
        <f t="shared" si="44"/>
        <v>0</v>
      </c>
      <c r="N175" s="54">
        <f t="shared" si="45"/>
        <v>1</v>
      </c>
    </row>
    <row r="176" spans="4:14" x14ac:dyDescent="0.2">
      <c r="D176" s="231">
        <f t="shared" si="39"/>
        <v>159</v>
      </c>
      <c r="E176" s="152">
        <f>'Data 1'!C168</f>
        <v>235</v>
      </c>
      <c r="F176" s="152" t="str">
        <f>'Data 1'!D168</f>
        <v>CONT</v>
      </c>
      <c r="G176" s="152">
        <f t="shared" si="46"/>
        <v>0</v>
      </c>
      <c r="H176" s="152">
        <v>0</v>
      </c>
      <c r="I176" s="4">
        <f t="shared" si="40"/>
        <v>0</v>
      </c>
      <c r="J176" s="6">
        <f t="shared" si="41"/>
        <v>0.10691822155217429</v>
      </c>
      <c r="K176" s="6">
        <f t="shared" si="42"/>
        <v>0.89308177844782577</v>
      </c>
      <c r="L176" s="6">
        <f t="shared" si="43"/>
        <v>-0.11307712508936325</v>
      </c>
      <c r="M176" s="54">
        <f t="shared" si="44"/>
        <v>0</v>
      </c>
      <c r="N176" s="54">
        <f t="shared" si="45"/>
        <v>1</v>
      </c>
    </row>
    <row r="177" spans="4:14" x14ac:dyDescent="0.2">
      <c r="D177" s="231">
        <f t="shared" si="39"/>
        <v>160</v>
      </c>
      <c r="E177" s="152">
        <f>'Data 1'!C169</f>
        <v>236</v>
      </c>
      <c r="F177" s="152" t="str">
        <f>'Data 1'!D169</f>
        <v>CONT</v>
      </c>
      <c r="G177" s="152">
        <f t="shared" si="46"/>
        <v>0</v>
      </c>
      <c r="H177" s="152">
        <v>0</v>
      </c>
      <c r="I177" s="4">
        <f t="shared" si="40"/>
        <v>0</v>
      </c>
      <c r="J177" s="6">
        <f t="shared" si="41"/>
        <v>0.10691822155217429</v>
      </c>
      <c r="K177" s="6">
        <f t="shared" si="42"/>
        <v>0.89308177844782577</v>
      </c>
      <c r="L177" s="6">
        <f t="shared" si="43"/>
        <v>-0.11307712508936325</v>
      </c>
      <c r="M177" s="54">
        <f t="shared" si="44"/>
        <v>0</v>
      </c>
      <c r="N177" s="54">
        <f t="shared" si="45"/>
        <v>1</v>
      </c>
    </row>
    <row r="178" spans="4:14" x14ac:dyDescent="0.2">
      <c r="D178" s="231">
        <f t="shared" si="39"/>
        <v>161</v>
      </c>
      <c r="E178" s="152">
        <f>'Data 1'!C170</f>
        <v>237</v>
      </c>
      <c r="F178" s="152" t="str">
        <f>'Data 1'!D170</f>
        <v>CONT</v>
      </c>
      <c r="G178" s="152">
        <f t="shared" si="46"/>
        <v>0</v>
      </c>
      <c r="H178" s="152">
        <v>0</v>
      </c>
      <c r="I178" s="4">
        <f t="shared" si="40"/>
        <v>0</v>
      </c>
      <c r="J178" s="6">
        <f t="shared" si="41"/>
        <v>0.10691822155217429</v>
      </c>
      <c r="K178" s="6">
        <f t="shared" si="42"/>
        <v>0.89308177844782577</v>
      </c>
      <c r="L178" s="6">
        <f t="shared" si="43"/>
        <v>-0.11307712508936325</v>
      </c>
      <c r="M178" s="54">
        <f t="shared" si="44"/>
        <v>0</v>
      </c>
      <c r="N178" s="54">
        <f t="shared" si="45"/>
        <v>1</v>
      </c>
    </row>
    <row r="179" spans="4:14" x14ac:dyDescent="0.2">
      <c r="D179" s="231">
        <f t="shared" si="39"/>
        <v>162</v>
      </c>
      <c r="E179" s="148">
        <f>'Data 1'!C171</f>
        <v>239</v>
      </c>
      <c r="F179" s="148" t="str">
        <f>'Data 1'!D171</f>
        <v>CF</v>
      </c>
      <c r="G179" s="148">
        <f t="shared" si="46"/>
        <v>1</v>
      </c>
      <c r="H179" s="148">
        <v>1</v>
      </c>
      <c r="I179" s="4">
        <f t="shared" si="40"/>
        <v>1</v>
      </c>
      <c r="J179" s="6">
        <f t="shared" si="41"/>
        <v>0.66666677605475233</v>
      </c>
      <c r="K179" s="6">
        <f t="shared" si="42"/>
        <v>0.66666677605475233</v>
      </c>
      <c r="L179" s="6">
        <f t="shared" si="43"/>
        <v>-0.40546494402604932</v>
      </c>
      <c r="M179" s="54">
        <f t="shared" si="44"/>
        <v>1</v>
      </c>
      <c r="N179" s="54">
        <f t="shared" si="45"/>
        <v>0</v>
      </c>
    </row>
    <row r="180" spans="4:14" x14ac:dyDescent="0.2">
      <c r="D180" s="231">
        <f t="shared" si="39"/>
        <v>163</v>
      </c>
      <c r="E180" s="152">
        <f>'Data 1'!C172</f>
        <v>241</v>
      </c>
      <c r="F180" s="152" t="str">
        <f>'Data 1'!D172</f>
        <v>CONT</v>
      </c>
      <c r="G180" s="152">
        <f t="shared" si="46"/>
        <v>0</v>
      </c>
      <c r="H180" s="152">
        <v>0</v>
      </c>
      <c r="I180" s="4">
        <f t="shared" si="40"/>
        <v>0</v>
      </c>
      <c r="J180" s="6">
        <f t="shared" si="41"/>
        <v>0.10691822155217429</v>
      </c>
      <c r="K180" s="6">
        <f t="shared" si="42"/>
        <v>0.89308177844782577</v>
      </c>
      <c r="L180" s="6">
        <f t="shared" si="43"/>
        <v>-0.11307712508936325</v>
      </c>
      <c r="M180" s="54">
        <f t="shared" si="44"/>
        <v>0</v>
      </c>
      <c r="N180" s="54">
        <f t="shared" si="45"/>
        <v>1</v>
      </c>
    </row>
    <row r="181" spans="4:14" x14ac:dyDescent="0.2">
      <c r="D181" s="231">
        <f t="shared" si="39"/>
        <v>164</v>
      </c>
      <c r="E181" s="152">
        <f>'Data 1'!C173</f>
        <v>244</v>
      </c>
      <c r="F181" s="152" t="str">
        <f>'Data 1'!D173</f>
        <v>CONT</v>
      </c>
      <c r="G181" s="152">
        <f t="shared" si="46"/>
        <v>0</v>
      </c>
      <c r="H181" s="152">
        <v>0</v>
      </c>
      <c r="I181" s="4">
        <f t="shared" si="40"/>
        <v>0</v>
      </c>
      <c r="J181" s="6">
        <f t="shared" si="41"/>
        <v>0.10691822155217429</v>
      </c>
      <c r="K181" s="6">
        <f t="shared" si="42"/>
        <v>0.89308177844782577</v>
      </c>
      <c r="L181" s="6">
        <f t="shared" si="43"/>
        <v>-0.11307712508936325</v>
      </c>
      <c r="M181" s="54">
        <f t="shared" si="44"/>
        <v>0</v>
      </c>
      <c r="N181" s="54">
        <f t="shared" si="45"/>
        <v>1</v>
      </c>
    </row>
    <row r="182" spans="4:14" x14ac:dyDescent="0.2">
      <c r="D182" s="231">
        <f t="shared" si="39"/>
        <v>165</v>
      </c>
      <c r="E182" s="150">
        <f>'Data 1'!C174</f>
        <v>245</v>
      </c>
      <c r="F182" s="150" t="str">
        <f>'Data 1'!D174</f>
        <v>CFNR</v>
      </c>
      <c r="G182" s="150">
        <f t="shared" si="46"/>
        <v>0</v>
      </c>
      <c r="H182" s="150">
        <v>0</v>
      </c>
      <c r="I182" s="4">
        <f t="shared" si="40"/>
        <v>0</v>
      </c>
      <c r="J182" s="6">
        <f t="shared" si="41"/>
        <v>0.10691822155217429</v>
      </c>
      <c r="K182" s="6">
        <f t="shared" si="42"/>
        <v>0.89308177844782577</v>
      </c>
      <c r="L182" s="6">
        <f t="shared" si="43"/>
        <v>-0.11307712508936325</v>
      </c>
      <c r="M182" s="54">
        <f t="shared" si="44"/>
        <v>0</v>
      </c>
      <c r="N182" s="54">
        <f t="shared" si="45"/>
        <v>1</v>
      </c>
    </row>
    <row r="183" spans="4:14" x14ac:dyDescent="0.2">
      <c r="D183" s="231">
        <f t="shared" si="39"/>
        <v>166</v>
      </c>
      <c r="E183" s="152">
        <f>'Data 1'!C175</f>
        <v>246</v>
      </c>
      <c r="F183" s="152" t="str">
        <f>'Data 1'!D175</f>
        <v>CONT</v>
      </c>
      <c r="G183" s="152">
        <f t="shared" si="46"/>
        <v>0</v>
      </c>
      <c r="H183" s="152">
        <v>0</v>
      </c>
      <c r="I183" s="4">
        <f t="shared" si="40"/>
        <v>0</v>
      </c>
      <c r="J183" s="6">
        <f t="shared" si="41"/>
        <v>0.10691822155217429</v>
      </c>
      <c r="K183" s="6">
        <f t="shared" si="42"/>
        <v>0.89308177844782577</v>
      </c>
      <c r="L183" s="6">
        <f t="shared" si="43"/>
        <v>-0.11307712508936325</v>
      </c>
      <c r="M183" s="54">
        <f t="shared" si="44"/>
        <v>0</v>
      </c>
      <c r="N183" s="54">
        <f t="shared" si="45"/>
        <v>1</v>
      </c>
    </row>
    <row r="184" spans="4:14" x14ac:dyDescent="0.2">
      <c r="D184" s="231">
        <f t="shared" si="39"/>
        <v>167</v>
      </c>
      <c r="E184" s="152">
        <f>'Data 1'!C176</f>
        <v>247</v>
      </c>
      <c r="F184" s="152" t="str">
        <f>'Data 1'!D176</f>
        <v>CONT</v>
      </c>
      <c r="G184" s="152">
        <f t="shared" si="46"/>
        <v>0</v>
      </c>
      <c r="H184" s="152">
        <v>0</v>
      </c>
      <c r="I184" s="4">
        <f t="shared" si="40"/>
        <v>0</v>
      </c>
      <c r="J184" s="6">
        <f t="shared" si="41"/>
        <v>0.10691822155217429</v>
      </c>
      <c r="K184" s="6">
        <f t="shared" si="42"/>
        <v>0.89308177844782577</v>
      </c>
      <c r="L184" s="6">
        <f t="shared" si="43"/>
        <v>-0.11307712508936325</v>
      </c>
      <c r="M184" s="54">
        <f t="shared" si="44"/>
        <v>0</v>
      </c>
      <c r="N184" s="54">
        <f t="shared" si="45"/>
        <v>1</v>
      </c>
    </row>
    <row r="185" spans="4:14" x14ac:dyDescent="0.2">
      <c r="D185" s="231">
        <f t="shared" si="39"/>
        <v>168</v>
      </c>
      <c r="E185" s="150">
        <f>'Data 1'!C177</f>
        <v>249</v>
      </c>
      <c r="F185" s="150" t="str">
        <f>'Data 1'!D177</f>
        <v>CFNR</v>
      </c>
      <c r="G185" s="150">
        <f t="shared" si="46"/>
        <v>0</v>
      </c>
      <c r="H185" s="150">
        <v>0</v>
      </c>
      <c r="I185" s="4">
        <f t="shared" si="40"/>
        <v>0</v>
      </c>
      <c r="J185" s="6">
        <f t="shared" si="41"/>
        <v>0.10691822155217429</v>
      </c>
      <c r="K185" s="6">
        <f t="shared" si="42"/>
        <v>0.89308177844782577</v>
      </c>
      <c r="L185" s="6">
        <f t="shared" si="43"/>
        <v>-0.11307712508936325</v>
      </c>
      <c r="M185" s="54">
        <f t="shared" si="44"/>
        <v>0</v>
      </c>
      <c r="N185" s="54">
        <f t="shared" si="45"/>
        <v>1</v>
      </c>
    </row>
    <row r="186" spans="4:14" x14ac:dyDescent="0.2">
      <c r="D186" s="231">
        <f t="shared" si="39"/>
        <v>169</v>
      </c>
      <c r="E186" s="150">
        <f>'Data 1'!C178</f>
        <v>250</v>
      </c>
      <c r="F186" s="150" t="str">
        <f>'Data 1'!D178</f>
        <v>CFNR</v>
      </c>
      <c r="G186" s="150">
        <f t="shared" si="46"/>
        <v>0</v>
      </c>
      <c r="H186" s="150">
        <v>0</v>
      </c>
      <c r="I186" s="4">
        <f t="shared" si="40"/>
        <v>0</v>
      </c>
      <c r="J186" s="6">
        <f t="shared" si="41"/>
        <v>0.10691822155217429</v>
      </c>
      <c r="K186" s="6">
        <f t="shared" si="42"/>
        <v>0.89308177844782577</v>
      </c>
      <c r="L186" s="6">
        <f t="shared" si="43"/>
        <v>-0.11307712508936325</v>
      </c>
      <c r="M186" s="54">
        <f t="shared" si="44"/>
        <v>0</v>
      </c>
      <c r="N186" s="54">
        <f t="shared" si="45"/>
        <v>1</v>
      </c>
    </row>
    <row r="187" spans="4:14" x14ac:dyDescent="0.2">
      <c r="D187" s="231">
        <f t="shared" si="39"/>
        <v>170</v>
      </c>
      <c r="E187" s="150">
        <f>'Data 1'!C179</f>
        <v>251</v>
      </c>
      <c r="F187" s="150" t="str">
        <f>'Data 1'!D179</f>
        <v>CFNR</v>
      </c>
      <c r="G187" s="150">
        <f t="shared" si="46"/>
        <v>0</v>
      </c>
      <c r="H187" s="150">
        <v>0</v>
      </c>
      <c r="I187" s="4">
        <f t="shared" si="40"/>
        <v>0</v>
      </c>
      <c r="J187" s="6">
        <f t="shared" si="41"/>
        <v>0.10691822155217429</v>
      </c>
      <c r="K187" s="6">
        <f t="shared" si="42"/>
        <v>0.89308177844782577</v>
      </c>
      <c r="L187" s="6">
        <f t="shared" si="43"/>
        <v>-0.11307712508936325</v>
      </c>
      <c r="M187" s="54">
        <f t="shared" si="44"/>
        <v>0</v>
      </c>
      <c r="N187" s="54">
        <f t="shared" si="45"/>
        <v>1</v>
      </c>
    </row>
    <row r="188" spans="4:14" x14ac:dyDescent="0.2">
      <c r="D188" s="231">
        <f t="shared" si="39"/>
        <v>171</v>
      </c>
      <c r="E188" s="152">
        <f>'Data 1'!C180</f>
        <v>253</v>
      </c>
      <c r="F188" s="152" t="str">
        <f>'Data 1'!D180</f>
        <v>CONT</v>
      </c>
      <c r="G188" s="152">
        <f t="shared" si="46"/>
        <v>0</v>
      </c>
      <c r="H188" s="152">
        <v>0</v>
      </c>
      <c r="I188" s="4">
        <f t="shared" si="40"/>
        <v>0</v>
      </c>
      <c r="J188" s="6">
        <f t="shared" si="41"/>
        <v>0.10691822155217429</v>
      </c>
      <c r="K188" s="6">
        <f t="shared" si="42"/>
        <v>0.89308177844782577</v>
      </c>
      <c r="L188" s="6">
        <f t="shared" si="43"/>
        <v>-0.11307712508936325</v>
      </c>
      <c r="M188" s="54">
        <f t="shared" si="44"/>
        <v>0</v>
      </c>
      <c r="N188" s="54">
        <f t="shared" si="45"/>
        <v>1</v>
      </c>
    </row>
    <row r="190" spans="4:14" ht="16" thickBot="1" x14ac:dyDescent="0.25"/>
    <row r="191" spans="4:14" ht="16" thickBot="1" x14ac:dyDescent="0.25">
      <c r="F191" s="5">
        <v>171</v>
      </c>
      <c r="G191" s="5">
        <f>SUMIF($F18:$F188,"CF",G18:G188)</f>
        <v>25</v>
      </c>
      <c r="H191" s="5">
        <f>COUNTIF(H18:H188,"1")</f>
        <v>12</v>
      </c>
      <c r="I191" s="5">
        <f>SUM(I18:I188)</f>
        <v>8</v>
      </c>
      <c r="L191" s="237">
        <f>SUM(L18:L188)</f>
        <v>-61.701869144220254</v>
      </c>
      <c r="M191" s="21">
        <f>SUM(M18:M188)</f>
        <v>8</v>
      </c>
      <c r="N191" s="21">
        <f>SUM(N18:N188)</f>
        <v>142</v>
      </c>
    </row>
    <row r="192" spans="4:14" x14ac:dyDescent="0.2">
      <c r="G192" s="23">
        <f>CFT/TP</f>
        <v>0.14619883040935672</v>
      </c>
      <c r="I192" s="23">
        <f>I191/CFT</f>
        <v>0.32</v>
      </c>
    </row>
    <row r="193" spans="7:9" x14ac:dyDescent="0.2">
      <c r="G193" s="5">
        <f>TP-CFT</f>
        <v>146</v>
      </c>
      <c r="I193" s="5">
        <f>EPIT-I191</f>
        <v>4</v>
      </c>
    </row>
    <row r="194" spans="7:9" x14ac:dyDescent="0.2">
      <c r="G194" s="23">
        <f>CONTT/TP</f>
        <v>0.85380116959064323</v>
      </c>
      <c r="I194" s="23">
        <f>I193/CONTT</f>
        <v>2.7397260273972601E-2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2A69-60C8-482C-82AD-208D0FF7623A}">
  <dimension ref="A1:V194"/>
  <sheetViews>
    <sheetView topLeftCell="B6" workbookViewId="0">
      <selection activeCell="U18" sqref="U18"/>
    </sheetView>
  </sheetViews>
  <sheetFormatPr baseColWidth="10" defaultColWidth="8.83203125" defaultRowHeight="15" x14ac:dyDescent="0.2"/>
  <cols>
    <col min="1" max="1" width="54" customWidth="1"/>
    <col min="4" max="4" width="16.6640625" customWidth="1"/>
    <col min="5" max="5" width="14.1640625" customWidth="1"/>
    <col min="6" max="6" width="11" customWidth="1"/>
    <col min="7" max="13" width="12.6640625" customWidth="1"/>
    <col min="14" max="14" width="13" customWidth="1"/>
    <col min="15" max="15" width="22.6640625" customWidth="1"/>
    <col min="16" max="17" width="12.6640625" customWidth="1"/>
    <col min="18" max="18" width="14.6640625" customWidth="1"/>
  </cols>
  <sheetData>
    <row r="1" spans="1:17" ht="16" x14ac:dyDescent="0.2">
      <c r="A1" s="28" t="s">
        <v>35</v>
      </c>
      <c r="I1" s="29" t="s">
        <v>36</v>
      </c>
      <c r="J1" s="30"/>
    </row>
    <row r="2" spans="1:17" x14ac:dyDescent="0.2">
      <c r="A2" s="31" t="s">
        <v>37</v>
      </c>
      <c r="B2" s="6">
        <f>fcf</f>
        <v>0.14450867052023122</v>
      </c>
      <c r="I2" s="32" t="s">
        <v>38</v>
      </c>
      <c r="J2" s="33">
        <v>0</v>
      </c>
    </row>
    <row r="3" spans="1:17" x14ac:dyDescent="0.2">
      <c r="A3" s="31" t="s">
        <v>39</v>
      </c>
      <c r="B3" s="6">
        <f>fepi</f>
        <v>0.64</v>
      </c>
      <c r="I3" s="34" t="s">
        <v>40</v>
      </c>
      <c r="J3" s="35">
        <v>-1.7647314328566219</v>
      </c>
    </row>
    <row r="4" spans="1:17" ht="16" thickBot="1" x14ac:dyDescent="0.25">
      <c r="A4" s="31" t="s">
        <v>41</v>
      </c>
      <c r="B4" s="6">
        <f>I194</f>
        <v>0.69594594594594594</v>
      </c>
      <c r="I4" s="36" t="s">
        <v>42</v>
      </c>
      <c r="J4" s="37">
        <f>SUMLNPOS</f>
        <v>-71.146005770837078</v>
      </c>
      <c r="O4" s="24"/>
    </row>
    <row r="5" spans="1:17" ht="8.25" customHeight="1" x14ac:dyDescent="0.2"/>
    <row r="6" spans="1:17" ht="56.25" customHeight="1" x14ac:dyDescent="0.2">
      <c r="A6" s="312" t="s">
        <v>70</v>
      </c>
      <c r="B6" s="313"/>
      <c r="C6" s="314"/>
      <c r="I6" s="315" t="s">
        <v>44</v>
      </c>
      <c r="J6" s="316">
        <v>0.2</v>
      </c>
    </row>
    <row r="7" spans="1:17" s="24" customFormat="1" ht="16" thickBot="1" x14ac:dyDescent="0.25">
      <c r="I7"/>
      <c r="J7"/>
    </row>
    <row r="8" spans="1:17" ht="16" thickBot="1" x14ac:dyDescent="0.25">
      <c r="D8" s="40" t="s">
        <v>48</v>
      </c>
      <c r="E8" s="41" t="s">
        <v>49</v>
      </c>
      <c r="I8" s="42" t="s">
        <v>50</v>
      </c>
      <c r="J8" s="43" t="s">
        <v>51</v>
      </c>
      <c r="Q8" s="65" t="s">
        <v>52</v>
      </c>
    </row>
    <row r="9" spans="1:17" ht="16" thickBot="1" x14ac:dyDescent="0.25">
      <c r="D9" s="44">
        <v>0</v>
      </c>
      <c r="E9" s="45">
        <f>b_est+a_est*D9</f>
        <v>-1.7647314328566219</v>
      </c>
      <c r="I9" s="46">
        <f>NCP/CFT</f>
        <v>0</v>
      </c>
      <c r="J9" s="47">
        <f>NCN/CONTT</f>
        <v>0.98648648648648651</v>
      </c>
      <c r="Q9" s="23">
        <f>SUMPRODUCT(S18:S114,T18:T114)</f>
        <v>0.49324324324324326</v>
      </c>
    </row>
    <row r="10" spans="1:17" ht="16" thickBot="1" x14ac:dyDescent="0.25">
      <c r="D10" s="48">
        <v>1</v>
      </c>
      <c r="E10" s="37">
        <f>b_est+a_est*D10</f>
        <v>-1.7647314328566219</v>
      </c>
      <c r="L10">
        <f>NCN</f>
        <v>146</v>
      </c>
    </row>
    <row r="11" spans="1:17" ht="16" thickBot="1" x14ac:dyDescent="0.25">
      <c r="B11" s="6"/>
      <c r="L11">
        <f>CONTT</f>
        <v>148</v>
      </c>
    </row>
    <row r="12" spans="1:17" ht="16" thickBot="1" x14ac:dyDescent="0.25">
      <c r="B12" s="6"/>
      <c r="D12" s="49" t="s">
        <v>53</v>
      </c>
      <c r="E12" s="50"/>
    </row>
    <row r="13" spans="1:17" x14ac:dyDescent="0.2">
      <c r="B13" s="6"/>
      <c r="D13" s="51" t="s">
        <v>71</v>
      </c>
      <c r="E13" s="52">
        <f>EXP(lor_0)/(EXP(lor_0)+1)</f>
        <v>0.14619875101878688</v>
      </c>
    </row>
    <row r="14" spans="1:17" x14ac:dyDescent="0.2">
      <c r="B14" s="6"/>
      <c r="D14" s="34" t="s">
        <v>72</v>
      </c>
      <c r="E14" s="45">
        <f>EXP(lor_1)/(EXP(lor_1)+1)</f>
        <v>0.14619875101878688</v>
      </c>
    </row>
    <row r="15" spans="1:17" ht="16" thickBot="1" x14ac:dyDescent="0.25">
      <c r="B15" s="6"/>
      <c r="D15" s="36" t="s">
        <v>73</v>
      </c>
      <c r="E15" s="37">
        <f>fp_1*pcf_1+(1-fp_1)*pcf_0</f>
        <v>0.14619875101878688</v>
      </c>
    </row>
    <row r="16" spans="1:17" x14ac:dyDescent="0.2">
      <c r="B16" s="6"/>
      <c r="D16" s="31"/>
      <c r="E16" s="6"/>
    </row>
    <row r="17" spans="4:20" s="53" customFormat="1" ht="80" x14ac:dyDescent="0.2">
      <c r="D17" s="1" t="s">
        <v>13</v>
      </c>
      <c r="E17" s="1" t="s">
        <v>57</v>
      </c>
      <c r="F17" s="1" t="s">
        <v>29</v>
      </c>
      <c r="G17" s="1" t="s">
        <v>58</v>
      </c>
      <c r="H17" s="2" t="s">
        <v>74</v>
      </c>
      <c r="I17" s="2" t="s">
        <v>75</v>
      </c>
      <c r="J17" s="2" t="s">
        <v>76</v>
      </c>
      <c r="K17" s="2" t="s">
        <v>62</v>
      </c>
      <c r="L17" s="2" t="s">
        <v>63</v>
      </c>
      <c r="M17" s="2" t="s">
        <v>64</v>
      </c>
      <c r="N17" s="2" t="s">
        <v>65</v>
      </c>
      <c r="P17" s="2" t="s">
        <v>44</v>
      </c>
      <c r="Q17" s="2" t="s">
        <v>66</v>
      </c>
      <c r="R17" s="2" t="s">
        <v>67</v>
      </c>
      <c r="S17" s="2" t="s">
        <v>68</v>
      </c>
      <c r="T17" s="2" t="s">
        <v>69</v>
      </c>
    </row>
    <row r="18" spans="4:20" x14ac:dyDescent="0.2">
      <c r="D18" s="4">
        <v>1</v>
      </c>
      <c r="E18" s="232">
        <v>1</v>
      </c>
      <c r="F18" s="232" t="s">
        <v>77</v>
      </c>
      <c r="G18" s="232">
        <f>IF(F18="CF",1,0)</f>
        <v>1</v>
      </c>
      <c r="H18" s="232">
        <f>'Data 1'!H10</f>
        <v>1</v>
      </c>
      <c r="I18" s="4">
        <f>IF(AND(G18=1,H18=1),1,0)</f>
        <v>1</v>
      </c>
      <c r="J18" s="6">
        <f t="shared" ref="J18:J49" si="0">IF(H18=0,pcf_0,IF(H18=1,pcf_1,pcf_2))</f>
        <v>0.14619875101878688</v>
      </c>
      <c r="K18" s="6">
        <f t="shared" ref="K18:K80" si="1">IF(G18=1,J18,1-J18)</f>
        <v>0.14619875101878688</v>
      </c>
      <c r="L18" s="6">
        <f>LN(K18)</f>
        <v>-1.9227882746661042</v>
      </c>
      <c r="M18" s="54">
        <f t="shared" ref="M18:M49" si="2">IF(AND(G18=1,J18&gt;=p_thresh),1,0)</f>
        <v>0</v>
      </c>
      <c r="N18" s="54">
        <f t="shared" ref="N18:N49" si="3">IF(AND(G18=0,J18&lt;p_thresh),1,0)</f>
        <v>0</v>
      </c>
      <c r="P18" s="6">
        <v>0.01</v>
      </c>
      <c r="Q18" s="6">
        <f t="shared" ref="Q18:Q49" si="4">COUNTIFS($G$18:$G$188,"1",$J$18:$J$188,"&gt;+"&amp;$P18)/CFT</f>
        <v>1</v>
      </c>
      <c r="R18" s="6">
        <f t="shared" ref="R18:R49" si="5">COUNTIFS($G$18:$G$188,"0",$J$18:$J$188,"&gt;+"&amp;$P18)/CONTT</f>
        <v>0.98648648648648651</v>
      </c>
      <c r="S18" s="6">
        <f>(Q18+Q19)/2</f>
        <v>1</v>
      </c>
      <c r="T18" s="6">
        <f t="shared" ref="T18:T81" si="6">-(R19-R18)</f>
        <v>0</v>
      </c>
    </row>
    <row r="19" spans="4:20" x14ac:dyDescent="0.2">
      <c r="D19" s="4">
        <f>D18+1</f>
        <v>2</v>
      </c>
      <c r="E19" s="148">
        <v>2</v>
      </c>
      <c r="F19" s="148" t="s">
        <v>77</v>
      </c>
      <c r="G19" s="148">
        <f t="shared" ref="G19:G81" si="7">IF(F19="CF",1,0)</f>
        <v>1</v>
      </c>
      <c r="H19" s="148">
        <f>'Data 1'!H11</f>
        <v>1</v>
      </c>
      <c r="I19" s="4">
        <f t="shared" ref="I19:I81" si="8">IF(AND(G19=1,H19=1),1,0)</f>
        <v>1</v>
      </c>
      <c r="J19" s="6">
        <f t="shared" si="0"/>
        <v>0.14619875101878688</v>
      </c>
      <c r="K19" s="6">
        <f t="shared" si="1"/>
        <v>0.14619875101878688</v>
      </c>
      <c r="L19" s="6">
        <f t="shared" ref="L19:L81" si="9">LN(K19)</f>
        <v>-1.9227882746661042</v>
      </c>
      <c r="M19" s="54">
        <f t="shared" si="2"/>
        <v>0</v>
      </c>
      <c r="N19" s="54">
        <f t="shared" si="3"/>
        <v>0</v>
      </c>
      <c r="P19" s="6">
        <f>P18+0.01</f>
        <v>0.02</v>
      </c>
      <c r="Q19" s="6">
        <f t="shared" si="4"/>
        <v>1</v>
      </c>
      <c r="R19" s="6">
        <f t="shared" si="5"/>
        <v>0.98648648648648651</v>
      </c>
      <c r="S19" s="6">
        <f t="shared" ref="S19:S82" si="10">(Q19+Q20)/2</f>
        <v>1</v>
      </c>
      <c r="T19" s="6">
        <f t="shared" si="6"/>
        <v>0</v>
      </c>
    </row>
    <row r="20" spans="4:20" x14ac:dyDescent="0.2">
      <c r="D20" s="4">
        <f t="shared" ref="D20:D82" si="11">D19+1</f>
        <v>3</v>
      </c>
      <c r="E20" s="150">
        <v>4</v>
      </c>
      <c r="F20" s="150" t="s">
        <v>78</v>
      </c>
      <c r="G20" s="150">
        <f t="shared" si="7"/>
        <v>0</v>
      </c>
      <c r="H20" s="150">
        <f>'Data 1'!H12</f>
        <v>1</v>
      </c>
      <c r="I20" s="4">
        <f t="shared" si="8"/>
        <v>0</v>
      </c>
      <c r="J20" s="6">
        <f>IF(H20=0,pcf_0,IF(H20=1,pcf_1,pcf_2))</f>
        <v>0.14619875101878688</v>
      </c>
      <c r="K20" s="6">
        <f t="shared" si="1"/>
        <v>0.85380124898121312</v>
      </c>
      <c r="L20" s="6">
        <f t="shared" si="9"/>
        <v>-0.15805684180948221</v>
      </c>
      <c r="M20" s="54">
        <f t="shared" si="2"/>
        <v>0</v>
      </c>
      <c r="N20" s="54">
        <f t="shared" si="3"/>
        <v>1</v>
      </c>
      <c r="P20" s="6">
        <f t="shared" ref="P20:P83" si="12">P19+0.01</f>
        <v>0.03</v>
      </c>
      <c r="Q20" s="6">
        <f t="shared" si="4"/>
        <v>1</v>
      </c>
      <c r="R20" s="6">
        <f t="shared" si="5"/>
        <v>0.98648648648648651</v>
      </c>
      <c r="S20" s="6">
        <f t="shared" si="10"/>
        <v>1</v>
      </c>
      <c r="T20" s="6">
        <f t="shared" si="6"/>
        <v>0</v>
      </c>
    </row>
    <row r="21" spans="4:20" x14ac:dyDescent="0.2">
      <c r="D21" s="4">
        <f t="shared" si="11"/>
        <v>4</v>
      </c>
      <c r="E21" s="150">
        <v>5</v>
      </c>
      <c r="F21" s="150" t="s">
        <v>78</v>
      </c>
      <c r="G21" s="150">
        <f t="shared" si="7"/>
        <v>0</v>
      </c>
      <c r="H21" s="150">
        <f>'Data 1'!H13</f>
        <v>1</v>
      </c>
      <c r="I21" s="4">
        <f t="shared" si="8"/>
        <v>0</v>
      </c>
      <c r="J21" s="6">
        <f t="shared" si="0"/>
        <v>0.14619875101878688</v>
      </c>
      <c r="K21" s="6">
        <f t="shared" si="1"/>
        <v>0.85380124898121312</v>
      </c>
      <c r="L21" s="6">
        <f t="shared" si="9"/>
        <v>-0.15805684180948221</v>
      </c>
      <c r="M21" s="54">
        <f t="shared" si="2"/>
        <v>0</v>
      </c>
      <c r="N21" s="54">
        <f t="shared" si="3"/>
        <v>1</v>
      </c>
      <c r="P21" s="6">
        <f t="shared" si="12"/>
        <v>0.04</v>
      </c>
      <c r="Q21" s="6">
        <f t="shared" si="4"/>
        <v>1</v>
      </c>
      <c r="R21" s="6">
        <f t="shared" si="5"/>
        <v>0.98648648648648651</v>
      </c>
      <c r="S21" s="6">
        <f t="shared" si="10"/>
        <v>1</v>
      </c>
      <c r="T21" s="6">
        <f t="shared" si="6"/>
        <v>0</v>
      </c>
    </row>
    <row r="22" spans="4:20" x14ac:dyDescent="0.2">
      <c r="D22" s="4">
        <f t="shared" si="11"/>
        <v>5</v>
      </c>
      <c r="E22" s="150">
        <v>9</v>
      </c>
      <c r="F22" s="150" t="s">
        <v>78</v>
      </c>
      <c r="G22" s="150">
        <f t="shared" si="7"/>
        <v>0</v>
      </c>
      <c r="H22" s="150">
        <f>'Data 1'!H14</f>
        <v>1</v>
      </c>
      <c r="I22" s="4">
        <f t="shared" si="8"/>
        <v>0</v>
      </c>
      <c r="J22" s="6">
        <f t="shared" si="0"/>
        <v>0.14619875101878688</v>
      </c>
      <c r="K22" s="6">
        <f t="shared" si="1"/>
        <v>0.85380124898121312</v>
      </c>
      <c r="L22" s="6">
        <f t="shared" si="9"/>
        <v>-0.15805684180948221</v>
      </c>
      <c r="M22" s="54">
        <f t="shared" si="2"/>
        <v>0</v>
      </c>
      <c r="N22" s="54">
        <f t="shared" si="3"/>
        <v>1</v>
      </c>
      <c r="P22" s="6">
        <f t="shared" si="12"/>
        <v>0.05</v>
      </c>
      <c r="Q22" s="6">
        <f t="shared" si="4"/>
        <v>1</v>
      </c>
      <c r="R22" s="6">
        <f t="shared" si="5"/>
        <v>0.98648648648648651</v>
      </c>
      <c r="S22" s="6">
        <f t="shared" si="10"/>
        <v>1</v>
      </c>
      <c r="T22" s="6">
        <f t="shared" si="6"/>
        <v>0</v>
      </c>
    </row>
    <row r="23" spans="4:20" x14ac:dyDescent="0.2">
      <c r="D23" s="4">
        <f t="shared" si="11"/>
        <v>6</v>
      </c>
      <c r="E23" s="148">
        <v>12</v>
      </c>
      <c r="F23" s="148" t="s">
        <v>77</v>
      </c>
      <c r="G23" s="148">
        <f t="shared" si="7"/>
        <v>1</v>
      </c>
      <c r="H23" s="148">
        <f>'Data 1'!H15</f>
        <v>1</v>
      </c>
      <c r="I23" s="4">
        <f t="shared" si="8"/>
        <v>1</v>
      </c>
      <c r="J23" s="6">
        <f t="shared" si="0"/>
        <v>0.14619875101878688</v>
      </c>
      <c r="K23" s="6">
        <f t="shared" si="1"/>
        <v>0.14619875101878688</v>
      </c>
      <c r="L23" s="6">
        <f t="shared" si="9"/>
        <v>-1.9227882746661042</v>
      </c>
      <c r="M23" s="54">
        <f t="shared" si="2"/>
        <v>0</v>
      </c>
      <c r="N23" s="54">
        <f t="shared" si="3"/>
        <v>0</v>
      </c>
      <c r="P23" s="6">
        <f t="shared" si="12"/>
        <v>6.0000000000000005E-2</v>
      </c>
      <c r="Q23" s="6">
        <f t="shared" si="4"/>
        <v>1</v>
      </c>
      <c r="R23" s="6">
        <f t="shared" si="5"/>
        <v>0.98648648648648651</v>
      </c>
      <c r="S23" s="6">
        <f t="shared" si="10"/>
        <v>1</v>
      </c>
      <c r="T23" s="6">
        <f t="shared" si="6"/>
        <v>0</v>
      </c>
    </row>
    <row r="24" spans="4:20" x14ac:dyDescent="0.2">
      <c r="D24" s="4">
        <f t="shared" si="11"/>
        <v>7</v>
      </c>
      <c r="E24" s="150">
        <v>14</v>
      </c>
      <c r="F24" s="150" t="s">
        <v>78</v>
      </c>
      <c r="G24" s="150">
        <f t="shared" si="7"/>
        <v>0</v>
      </c>
      <c r="H24" s="150">
        <f>'Data 1'!H16</f>
        <v>1</v>
      </c>
      <c r="I24" s="4">
        <f t="shared" si="8"/>
        <v>0</v>
      </c>
      <c r="J24" s="6">
        <f t="shared" si="0"/>
        <v>0.14619875101878688</v>
      </c>
      <c r="K24" s="6">
        <f t="shared" si="1"/>
        <v>0.85380124898121312</v>
      </c>
      <c r="L24" s="6">
        <f t="shared" si="9"/>
        <v>-0.15805684180948221</v>
      </c>
      <c r="M24" s="54">
        <f t="shared" si="2"/>
        <v>0</v>
      </c>
      <c r="N24" s="54">
        <f t="shared" si="3"/>
        <v>1</v>
      </c>
      <c r="P24" s="6">
        <f t="shared" si="12"/>
        <v>7.0000000000000007E-2</v>
      </c>
      <c r="Q24" s="6">
        <f t="shared" si="4"/>
        <v>1</v>
      </c>
      <c r="R24" s="6">
        <f t="shared" si="5"/>
        <v>0.98648648648648651</v>
      </c>
      <c r="S24" s="6">
        <f t="shared" si="10"/>
        <v>1</v>
      </c>
      <c r="T24" s="6">
        <f t="shared" si="6"/>
        <v>0</v>
      </c>
    </row>
    <row r="25" spans="4:20" ht="16" thickBot="1" x14ac:dyDescent="0.25">
      <c r="D25" s="4">
        <f t="shared" si="11"/>
        <v>8</v>
      </c>
      <c r="E25" s="153">
        <v>15</v>
      </c>
      <c r="F25" s="153" t="s">
        <v>78</v>
      </c>
      <c r="G25" s="153">
        <f t="shared" si="7"/>
        <v>0</v>
      </c>
      <c r="H25" s="153">
        <f>'Data 1'!H17</f>
        <v>1</v>
      </c>
      <c r="I25" s="4">
        <f t="shared" si="8"/>
        <v>0</v>
      </c>
      <c r="J25" s="6">
        <f t="shared" si="0"/>
        <v>0.14619875101878688</v>
      </c>
      <c r="K25" s="6">
        <f t="shared" si="1"/>
        <v>0.85380124898121312</v>
      </c>
      <c r="L25" s="6">
        <f t="shared" si="9"/>
        <v>-0.15805684180948221</v>
      </c>
      <c r="M25" s="54">
        <f t="shared" si="2"/>
        <v>0</v>
      </c>
      <c r="N25" s="54">
        <f t="shared" si="3"/>
        <v>1</v>
      </c>
      <c r="P25" s="6">
        <f t="shared" si="12"/>
        <v>0.08</v>
      </c>
      <c r="Q25" s="6">
        <f t="shared" si="4"/>
        <v>1</v>
      </c>
      <c r="R25" s="6">
        <f t="shared" si="5"/>
        <v>0.98648648648648651</v>
      </c>
      <c r="S25" s="6">
        <f t="shared" si="10"/>
        <v>1</v>
      </c>
      <c r="T25" s="6">
        <f t="shared" si="6"/>
        <v>0</v>
      </c>
    </row>
    <row r="26" spans="4:20" ht="16" thickBot="1" x14ac:dyDescent="0.25">
      <c r="D26" s="4">
        <f t="shared" si="11"/>
        <v>9</v>
      </c>
      <c r="E26" s="233">
        <v>16</v>
      </c>
      <c r="F26" s="233" t="s">
        <v>78</v>
      </c>
      <c r="G26" s="233">
        <f t="shared" si="7"/>
        <v>0</v>
      </c>
      <c r="H26" s="233">
        <f>'Data 1'!H18</f>
        <v>1</v>
      </c>
      <c r="I26" s="4">
        <f t="shared" si="8"/>
        <v>0</v>
      </c>
      <c r="J26" s="6">
        <f t="shared" si="0"/>
        <v>0.14619875101878688</v>
      </c>
      <c r="K26" s="6">
        <f t="shared" si="1"/>
        <v>0.85380124898121312</v>
      </c>
      <c r="L26" s="6">
        <f t="shared" si="9"/>
        <v>-0.15805684180948221</v>
      </c>
      <c r="M26" s="54">
        <f t="shared" si="2"/>
        <v>0</v>
      </c>
      <c r="N26" s="54">
        <f t="shared" si="3"/>
        <v>1</v>
      </c>
      <c r="P26" s="6">
        <f t="shared" si="12"/>
        <v>0.09</v>
      </c>
      <c r="Q26" s="6">
        <f t="shared" si="4"/>
        <v>1</v>
      </c>
      <c r="R26" s="6">
        <f t="shared" si="5"/>
        <v>0.98648648648648651</v>
      </c>
      <c r="S26" s="6">
        <f t="shared" si="10"/>
        <v>1</v>
      </c>
      <c r="T26" s="6">
        <f t="shared" si="6"/>
        <v>0</v>
      </c>
    </row>
    <row r="27" spans="4:20" x14ac:dyDescent="0.2">
      <c r="D27" s="4">
        <f t="shared" si="11"/>
        <v>10</v>
      </c>
      <c r="E27" s="151">
        <v>17</v>
      </c>
      <c r="F27" s="151" t="s">
        <v>77</v>
      </c>
      <c r="G27" s="151">
        <f t="shared" si="7"/>
        <v>1</v>
      </c>
      <c r="H27" s="151">
        <f>'Data 1'!H19</f>
        <v>1</v>
      </c>
      <c r="I27" s="4">
        <f t="shared" si="8"/>
        <v>1</v>
      </c>
      <c r="J27" s="6">
        <f t="shared" si="0"/>
        <v>0.14619875101878688</v>
      </c>
      <c r="K27" s="6">
        <f t="shared" si="1"/>
        <v>0.14619875101878688</v>
      </c>
      <c r="L27" s="6">
        <f t="shared" si="9"/>
        <v>-1.9227882746661042</v>
      </c>
      <c r="M27" s="54">
        <f t="shared" si="2"/>
        <v>0</v>
      </c>
      <c r="N27" s="54">
        <f t="shared" si="3"/>
        <v>0</v>
      </c>
      <c r="P27" s="6">
        <f t="shared" si="12"/>
        <v>9.9999999999999992E-2</v>
      </c>
      <c r="Q27" s="6">
        <f t="shared" si="4"/>
        <v>1</v>
      </c>
      <c r="R27" s="6">
        <f t="shared" si="5"/>
        <v>0.98648648648648651</v>
      </c>
      <c r="S27" s="6">
        <f t="shared" si="10"/>
        <v>1</v>
      </c>
      <c r="T27" s="6">
        <f t="shared" si="6"/>
        <v>0</v>
      </c>
    </row>
    <row r="28" spans="4:20" x14ac:dyDescent="0.2">
      <c r="D28" s="4">
        <f t="shared" si="11"/>
        <v>11</v>
      </c>
      <c r="E28" s="157">
        <v>24</v>
      </c>
      <c r="F28" s="157" t="s">
        <v>78</v>
      </c>
      <c r="G28" s="157">
        <f t="shared" si="7"/>
        <v>0</v>
      </c>
      <c r="H28" s="157">
        <f>'Data 1'!H20</f>
        <v>1</v>
      </c>
      <c r="I28" s="4">
        <f t="shared" si="8"/>
        <v>0</v>
      </c>
      <c r="J28" s="6">
        <f t="shared" si="0"/>
        <v>0.14619875101878688</v>
      </c>
      <c r="K28" s="6">
        <f t="shared" si="1"/>
        <v>0.85380124898121312</v>
      </c>
      <c r="L28" s="6">
        <f t="shared" si="9"/>
        <v>-0.15805684180948221</v>
      </c>
      <c r="M28" s="54">
        <f t="shared" si="2"/>
        <v>0</v>
      </c>
      <c r="N28" s="54">
        <f t="shared" si="3"/>
        <v>1</v>
      </c>
      <c r="P28" s="6">
        <f t="shared" si="12"/>
        <v>0.10999999999999999</v>
      </c>
      <c r="Q28" s="6">
        <f t="shared" si="4"/>
        <v>1</v>
      </c>
      <c r="R28" s="6">
        <f t="shared" si="5"/>
        <v>0.98648648648648651</v>
      </c>
      <c r="S28" s="6">
        <f t="shared" si="10"/>
        <v>1</v>
      </c>
      <c r="T28" s="6">
        <f t="shared" si="6"/>
        <v>0</v>
      </c>
    </row>
    <row r="29" spans="4:20" x14ac:dyDescent="0.2">
      <c r="D29" s="4">
        <f t="shared" si="11"/>
        <v>12</v>
      </c>
      <c r="E29" s="152">
        <v>25</v>
      </c>
      <c r="F29" s="152" t="s">
        <v>79</v>
      </c>
      <c r="G29" s="152">
        <f t="shared" si="7"/>
        <v>0</v>
      </c>
      <c r="H29" s="152">
        <f>'Data 1'!H21</f>
        <v>1</v>
      </c>
      <c r="I29" s="4">
        <f t="shared" si="8"/>
        <v>0</v>
      </c>
      <c r="J29" s="6">
        <f t="shared" si="0"/>
        <v>0.14619875101878688</v>
      </c>
      <c r="K29" s="6">
        <f t="shared" si="1"/>
        <v>0.85380124898121312</v>
      </c>
      <c r="L29" s="6">
        <f t="shared" si="9"/>
        <v>-0.15805684180948221</v>
      </c>
      <c r="M29" s="54">
        <f t="shared" si="2"/>
        <v>0</v>
      </c>
      <c r="N29" s="54">
        <f t="shared" si="3"/>
        <v>1</v>
      </c>
      <c r="P29" s="6">
        <f t="shared" si="12"/>
        <v>0.11999999999999998</v>
      </c>
      <c r="Q29" s="6">
        <f t="shared" si="4"/>
        <v>1</v>
      </c>
      <c r="R29" s="6">
        <f t="shared" si="5"/>
        <v>0.98648648648648651</v>
      </c>
      <c r="S29" s="6">
        <f t="shared" si="10"/>
        <v>1</v>
      </c>
      <c r="T29" s="6">
        <f t="shared" si="6"/>
        <v>0</v>
      </c>
    </row>
    <row r="30" spans="4:20" x14ac:dyDescent="0.2">
      <c r="D30" s="4">
        <f t="shared" si="11"/>
        <v>13</v>
      </c>
      <c r="E30" s="152">
        <v>27</v>
      </c>
      <c r="F30" s="152" t="s">
        <v>79</v>
      </c>
      <c r="G30" s="152">
        <f t="shared" si="7"/>
        <v>0</v>
      </c>
      <c r="H30" s="152">
        <f>'Data 1'!H22</f>
        <v>1</v>
      </c>
      <c r="I30" s="4">
        <f t="shared" si="8"/>
        <v>0</v>
      </c>
      <c r="J30" s="6">
        <f t="shared" si="0"/>
        <v>0.14619875101878688</v>
      </c>
      <c r="K30" s="6">
        <f t="shared" si="1"/>
        <v>0.85380124898121312</v>
      </c>
      <c r="L30" s="6">
        <f t="shared" si="9"/>
        <v>-0.15805684180948221</v>
      </c>
      <c r="M30" s="54">
        <f t="shared" si="2"/>
        <v>0</v>
      </c>
      <c r="N30" s="54">
        <f t="shared" si="3"/>
        <v>1</v>
      </c>
      <c r="P30" s="6">
        <f t="shared" si="12"/>
        <v>0.12999999999999998</v>
      </c>
      <c r="Q30" s="6">
        <f t="shared" si="4"/>
        <v>1</v>
      </c>
      <c r="R30" s="6">
        <f t="shared" si="5"/>
        <v>0.98648648648648651</v>
      </c>
      <c r="S30" s="6">
        <f t="shared" si="10"/>
        <v>1</v>
      </c>
      <c r="T30" s="6">
        <f t="shared" si="6"/>
        <v>0</v>
      </c>
    </row>
    <row r="31" spans="4:20" x14ac:dyDescent="0.2">
      <c r="D31" s="4">
        <f t="shared" si="11"/>
        <v>14</v>
      </c>
      <c r="E31" s="152">
        <v>29</v>
      </c>
      <c r="F31" s="152" t="s">
        <v>79</v>
      </c>
      <c r="G31" s="152">
        <f t="shared" si="7"/>
        <v>0</v>
      </c>
      <c r="H31" s="152">
        <f>'Data 1'!H23</f>
        <v>1</v>
      </c>
      <c r="I31" s="4">
        <f t="shared" si="8"/>
        <v>0</v>
      </c>
      <c r="J31" s="6">
        <f t="shared" si="0"/>
        <v>0.14619875101878688</v>
      </c>
      <c r="K31" s="6">
        <f t="shared" si="1"/>
        <v>0.85380124898121312</v>
      </c>
      <c r="L31" s="6">
        <f t="shared" si="9"/>
        <v>-0.15805684180948221</v>
      </c>
      <c r="M31" s="54">
        <f t="shared" si="2"/>
        <v>0</v>
      </c>
      <c r="N31" s="54">
        <f t="shared" si="3"/>
        <v>1</v>
      </c>
      <c r="P31" s="6">
        <f t="shared" si="12"/>
        <v>0.13999999999999999</v>
      </c>
      <c r="Q31" s="6">
        <f t="shared" si="4"/>
        <v>1</v>
      </c>
      <c r="R31" s="6">
        <f t="shared" si="5"/>
        <v>0.98648648648648651</v>
      </c>
      <c r="S31" s="6">
        <f t="shared" si="10"/>
        <v>0.5</v>
      </c>
      <c r="T31" s="6">
        <f t="shared" si="6"/>
        <v>0.98648648648648651</v>
      </c>
    </row>
    <row r="32" spans="4:20" x14ac:dyDescent="0.2">
      <c r="D32" s="4">
        <f t="shared" si="11"/>
        <v>15</v>
      </c>
      <c r="E32" s="152">
        <v>30</v>
      </c>
      <c r="F32" s="152" t="s">
        <v>79</v>
      </c>
      <c r="G32" s="152">
        <f t="shared" si="7"/>
        <v>0</v>
      </c>
      <c r="H32" s="152">
        <f>'Data 1'!H24</f>
        <v>1</v>
      </c>
      <c r="I32" s="4">
        <f t="shared" si="8"/>
        <v>0</v>
      </c>
      <c r="J32" s="6">
        <f t="shared" si="0"/>
        <v>0.14619875101878688</v>
      </c>
      <c r="K32" s="6">
        <f t="shared" si="1"/>
        <v>0.85380124898121312</v>
      </c>
      <c r="L32" s="6">
        <f t="shared" si="9"/>
        <v>-0.15805684180948221</v>
      </c>
      <c r="M32" s="54">
        <f t="shared" si="2"/>
        <v>0</v>
      </c>
      <c r="N32" s="54">
        <f t="shared" si="3"/>
        <v>1</v>
      </c>
      <c r="P32" s="6">
        <f t="shared" si="12"/>
        <v>0.15</v>
      </c>
      <c r="Q32" s="6">
        <f t="shared" si="4"/>
        <v>0</v>
      </c>
      <c r="R32" s="6">
        <f t="shared" si="5"/>
        <v>0</v>
      </c>
      <c r="S32" s="6">
        <f t="shared" si="10"/>
        <v>0</v>
      </c>
      <c r="T32" s="6">
        <f t="shared" si="6"/>
        <v>0</v>
      </c>
    </row>
    <row r="33" spans="4:20" x14ac:dyDescent="0.2">
      <c r="D33" s="4">
        <f t="shared" si="11"/>
        <v>16</v>
      </c>
      <c r="E33" s="152">
        <v>32</v>
      </c>
      <c r="F33" s="152" t="s">
        <v>79</v>
      </c>
      <c r="G33" s="152">
        <f t="shared" si="7"/>
        <v>0</v>
      </c>
      <c r="H33" s="152">
        <f>'Data 1'!H25</f>
        <v>0</v>
      </c>
      <c r="I33" s="4">
        <f t="shared" si="8"/>
        <v>0</v>
      </c>
      <c r="J33" s="6">
        <f t="shared" si="0"/>
        <v>0.14619875101878688</v>
      </c>
      <c r="K33" s="6">
        <f t="shared" si="1"/>
        <v>0.85380124898121312</v>
      </c>
      <c r="L33" s="6">
        <f t="shared" si="9"/>
        <v>-0.15805684180948221</v>
      </c>
      <c r="M33" s="54">
        <f t="shared" si="2"/>
        <v>0</v>
      </c>
      <c r="N33" s="54">
        <f t="shared" si="3"/>
        <v>1</v>
      </c>
      <c r="P33" s="6">
        <f t="shared" si="12"/>
        <v>0.16</v>
      </c>
      <c r="Q33" s="6">
        <f t="shared" si="4"/>
        <v>0</v>
      </c>
      <c r="R33" s="6">
        <f t="shared" si="5"/>
        <v>0</v>
      </c>
      <c r="S33" s="6">
        <f t="shared" si="10"/>
        <v>0</v>
      </c>
      <c r="T33" s="6">
        <f t="shared" si="6"/>
        <v>0</v>
      </c>
    </row>
    <row r="34" spans="4:20" x14ac:dyDescent="0.2">
      <c r="D34" s="4">
        <f t="shared" si="11"/>
        <v>17</v>
      </c>
      <c r="E34" s="152">
        <v>36</v>
      </c>
      <c r="F34" s="152" t="s">
        <v>79</v>
      </c>
      <c r="G34" s="152">
        <f t="shared" si="7"/>
        <v>0</v>
      </c>
      <c r="H34" s="152">
        <f>'Data 1'!H26</f>
        <v>1</v>
      </c>
      <c r="I34" s="4">
        <f t="shared" si="8"/>
        <v>0</v>
      </c>
      <c r="J34" s="6">
        <f t="shared" si="0"/>
        <v>0.14619875101878688</v>
      </c>
      <c r="K34" s="6">
        <f t="shared" si="1"/>
        <v>0.85380124898121312</v>
      </c>
      <c r="L34" s="6">
        <f t="shared" si="9"/>
        <v>-0.15805684180948221</v>
      </c>
      <c r="M34" s="54">
        <f t="shared" si="2"/>
        <v>0</v>
      </c>
      <c r="N34" s="54">
        <f t="shared" si="3"/>
        <v>1</v>
      </c>
      <c r="P34" s="6">
        <f t="shared" si="12"/>
        <v>0.17</v>
      </c>
      <c r="Q34" s="6">
        <f t="shared" si="4"/>
        <v>0</v>
      </c>
      <c r="R34" s="6">
        <f t="shared" si="5"/>
        <v>0</v>
      </c>
      <c r="S34" s="6">
        <f t="shared" si="10"/>
        <v>0</v>
      </c>
      <c r="T34" s="6">
        <f t="shared" si="6"/>
        <v>0</v>
      </c>
    </row>
    <row r="35" spans="4:20" x14ac:dyDescent="0.2">
      <c r="D35" s="4">
        <f t="shared" si="11"/>
        <v>18</v>
      </c>
      <c r="E35" s="148">
        <v>38</v>
      </c>
      <c r="F35" s="148" t="s">
        <v>77</v>
      </c>
      <c r="G35" s="148">
        <f t="shared" si="7"/>
        <v>1</v>
      </c>
      <c r="H35" s="148">
        <f>'Data 1'!H27</f>
        <v>1</v>
      </c>
      <c r="I35" s="4">
        <f t="shared" si="8"/>
        <v>1</v>
      </c>
      <c r="J35" s="6">
        <f t="shared" si="0"/>
        <v>0.14619875101878688</v>
      </c>
      <c r="K35" s="6">
        <f t="shared" si="1"/>
        <v>0.14619875101878688</v>
      </c>
      <c r="L35" s="6">
        <f t="shared" si="9"/>
        <v>-1.9227882746661042</v>
      </c>
      <c r="M35" s="54">
        <f t="shared" si="2"/>
        <v>0</v>
      </c>
      <c r="N35" s="54">
        <f t="shared" si="3"/>
        <v>0</v>
      </c>
      <c r="P35" s="6">
        <f t="shared" si="12"/>
        <v>0.18000000000000002</v>
      </c>
      <c r="Q35" s="6">
        <f t="shared" si="4"/>
        <v>0</v>
      </c>
      <c r="R35" s="6">
        <f t="shared" si="5"/>
        <v>0</v>
      </c>
      <c r="S35" s="6">
        <f t="shared" si="10"/>
        <v>0</v>
      </c>
      <c r="T35" s="6">
        <f t="shared" si="6"/>
        <v>0</v>
      </c>
    </row>
    <row r="36" spans="4:20" x14ac:dyDescent="0.2">
      <c r="D36" s="4">
        <f t="shared" si="11"/>
        <v>19</v>
      </c>
      <c r="E36" s="152">
        <v>41</v>
      </c>
      <c r="F36" s="152" t="s">
        <v>79</v>
      </c>
      <c r="G36" s="152">
        <f t="shared" si="7"/>
        <v>0</v>
      </c>
      <c r="H36" s="152">
        <f>'Data 1'!H28</f>
        <v>1</v>
      </c>
      <c r="I36" s="4">
        <f t="shared" si="8"/>
        <v>0</v>
      </c>
      <c r="J36" s="6">
        <f t="shared" si="0"/>
        <v>0.14619875101878688</v>
      </c>
      <c r="K36" s="6">
        <f t="shared" si="1"/>
        <v>0.85380124898121312</v>
      </c>
      <c r="L36" s="6">
        <f t="shared" si="9"/>
        <v>-0.15805684180948221</v>
      </c>
      <c r="M36" s="54">
        <f t="shared" si="2"/>
        <v>0</v>
      </c>
      <c r="N36" s="54">
        <f t="shared" si="3"/>
        <v>1</v>
      </c>
      <c r="P36" s="6">
        <f t="shared" si="12"/>
        <v>0.19000000000000003</v>
      </c>
      <c r="Q36" s="6">
        <f t="shared" si="4"/>
        <v>0</v>
      </c>
      <c r="R36" s="6">
        <f t="shared" si="5"/>
        <v>0</v>
      </c>
      <c r="S36" s="6">
        <f t="shared" si="10"/>
        <v>0</v>
      </c>
      <c r="T36" s="6">
        <f t="shared" si="6"/>
        <v>0</v>
      </c>
    </row>
    <row r="37" spans="4:20" ht="16" thickBot="1" x14ac:dyDescent="0.25">
      <c r="D37" s="4">
        <f t="shared" si="11"/>
        <v>20</v>
      </c>
      <c r="E37" s="153">
        <v>45</v>
      </c>
      <c r="F37" s="153" t="s">
        <v>78</v>
      </c>
      <c r="G37" s="153">
        <f t="shared" si="7"/>
        <v>0</v>
      </c>
      <c r="H37" s="153">
        <f>'Data 1'!H29</f>
        <v>0</v>
      </c>
      <c r="I37" s="4">
        <f t="shared" si="8"/>
        <v>0</v>
      </c>
      <c r="J37" s="6">
        <f t="shared" si="0"/>
        <v>0.14619875101878688</v>
      </c>
      <c r="K37" s="6">
        <f t="shared" si="1"/>
        <v>0.85380124898121312</v>
      </c>
      <c r="L37" s="6">
        <f t="shared" si="9"/>
        <v>-0.15805684180948221</v>
      </c>
      <c r="M37" s="54">
        <f t="shared" si="2"/>
        <v>0</v>
      </c>
      <c r="N37" s="54">
        <f t="shared" si="3"/>
        <v>1</v>
      </c>
      <c r="P37" s="6">
        <f t="shared" si="12"/>
        <v>0.20000000000000004</v>
      </c>
      <c r="Q37" s="6">
        <f t="shared" si="4"/>
        <v>0</v>
      </c>
      <c r="R37" s="6">
        <f t="shared" si="5"/>
        <v>0</v>
      </c>
      <c r="S37" s="6">
        <f t="shared" si="10"/>
        <v>0</v>
      </c>
      <c r="T37" s="6">
        <f t="shared" si="6"/>
        <v>0</v>
      </c>
    </row>
    <row r="38" spans="4:20" ht="16" thickBot="1" x14ac:dyDescent="0.25">
      <c r="D38" s="4">
        <f t="shared" si="11"/>
        <v>21</v>
      </c>
      <c r="E38" s="235">
        <v>48</v>
      </c>
      <c r="F38" s="235" t="s">
        <v>78</v>
      </c>
      <c r="G38" s="235">
        <f t="shared" si="7"/>
        <v>0</v>
      </c>
      <c r="H38" s="235">
        <f>'Data 1'!H30</f>
        <v>0</v>
      </c>
      <c r="I38" s="4">
        <f t="shared" si="8"/>
        <v>0</v>
      </c>
      <c r="J38" s="6">
        <f t="shared" si="0"/>
        <v>0.14619875101878688</v>
      </c>
      <c r="K38" s="6">
        <f t="shared" si="1"/>
        <v>0.85380124898121312</v>
      </c>
      <c r="L38" s="6">
        <f t="shared" si="9"/>
        <v>-0.15805684180948221</v>
      </c>
      <c r="M38" s="54">
        <f t="shared" si="2"/>
        <v>0</v>
      </c>
      <c r="N38" s="54">
        <f t="shared" si="3"/>
        <v>1</v>
      </c>
      <c r="P38" s="6">
        <f t="shared" si="12"/>
        <v>0.21000000000000005</v>
      </c>
      <c r="Q38" s="6">
        <f t="shared" si="4"/>
        <v>0</v>
      </c>
      <c r="R38" s="6">
        <f t="shared" si="5"/>
        <v>0</v>
      </c>
      <c r="S38" s="6">
        <f t="shared" si="10"/>
        <v>0</v>
      </c>
      <c r="T38" s="6">
        <f t="shared" si="6"/>
        <v>0</v>
      </c>
    </row>
    <row r="39" spans="4:20" x14ac:dyDescent="0.2">
      <c r="D39" s="4">
        <f t="shared" si="11"/>
        <v>22</v>
      </c>
      <c r="E39" s="214">
        <v>50</v>
      </c>
      <c r="F39" s="214" t="s">
        <v>79</v>
      </c>
      <c r="G39" s="214">
        <f t="shared" si="7"/>
        <v>0</v>
      </c>
      <c r="H39" s="214">
        <f>'Data 1'!H31</f>
        <v>1</v>
      </c>
      <c r="I39" s="4">
        <f t="shared" si="8"/>
        <v>0</v>
      </c>
      <c r="J39" s="6">
        <f t="shared" si="0"/>
        <v>0.14619875101878688</v>
      </c>
      <c r="K39" s="6">
        <f t="shared" si="1"/>
        <v>0.85380124898121312</v>
      </c>
      <c r="L39" s="6">
        <f t="shared" si="9"/>
        <v>-0.15805684180948221</v>
      </c>
      <c r="M39" s="54">
        <f t="shared" si="2"/>
        <v>0</v>
      </c>
      <c r="N39" s="54">
        <f t="shared" si="3"/>
        <v>1</v>
      </c>
      <c r="P39" s="6">
        <f t="shared" si="12"/>
        <v>0.22000000000000006</v>
      </c>
      <c r="Q39" s="6">
        <f t="shared" si="4"/>
        <v>0</v>
      </c>
      <c r="R39" s="6">
        <f t="shared" si="5"/>
        <v>0</v>
      </c>
      <c r="S39" s="6">
        <f t="shared" si="10"/>
        <v>0</v>
      </c>
      <c r="T39" s="6">
        <f t="shared" si="6"/>
        <v>0</v>
      </c>
    </row>
    <row r="40" spans="4:20" x14ac:dyDescent="0.2">
      <c r="D40" s="4">
        <f t="shared" si="11"/>
        <v>23</v>
      </c>
      <c r="E40" s="152">
        <v>51</v>
      </c>
      <c r="F40" s="152" t="s">
        <v>79</v>
      </c>
      <c r="G40" s="152">
        <f t="shared" si="7"/>
        <v>0</v>
      </c>
      <c r="H40" s="152">
        <f>'Data 1'!H32</f>
        <v>1</v>
      </c>
      <c r="I40" s="4">
        <f t="shared" si="8"/>
        <v>0</v>
      </c>
      <c r="J40" s="6">
        <f t="shared" si="0"/>
        <v>0.14619875101878688</v>
      </c>
      <c r="K40" s="6">
        <f t="shared" si="1"/>
        <v>0.85380124898121312</v>
      </c>
      <c r="L40" s="6">
        <f t="shared" si="9"/>
        <v>-0.15805684180948221</v>
      </c>
      <c r="M40" s="54">
        <f t="shared" si="2"/>
        <v>0</v>
      </c>
      <c r="N40" s="54">
        <f t="shared" si="3"/>
        <v>1</v>
      </c>
      <c r="P40" s="6">
        <f t="shared" si="12"/>
        <v>0.23000000000000007</v>
      </c>
      <c r="Q40" s="6">
        <f t="shared" si="4"/>
        <v>0</v>
      </c>
      <c r="R40" s="6">
        <f t="shared" si="5"/>
        <v>0</v>
      </c>
      <c r="S40" s="6">
        <f t="shared" si="10"/>
        <v>0</v>
      </c>
      <c r="T40" s="6">
        <f t="shared" si="6"/>
        <v>0</v>
      </c>
    </row>
    <row r="41" spans="4:20" x14ac:dyDescent="0.2">
      <c r="D41" s="4">
        <f t="shared" si="11"/>
        <v>24</v>
      </c>
      <c r="E41" s="155">
        <v>52</v>
      </c>
      <c r="F41" s="155" t="s">
        <v>79</v>
      </c>
      <c r="G41" s="155">
        <f t="shared" si="7"/>
        <v>0</v>
      </c>
      <c r="H41" s="155">
        <f>'Data 1'!H33</f>
        <v>1</v>
      </c>
      <c r="I41" s="4">
        <f t="shared" si="8"/>
        <v>0</v>
      </c>
      <c r="J41" s="6">
        <f t="shared" si="0"/>
        <v>0.14619875101878688</v>
      </c>
      <c r="K41" s="6">
        <f t="shared" si="1"/>
        <v>0.85380124898121312</v>
      </c>
      <c r="L41" s="6">
        <f t="shared" si="9"/>
        <v>-0.15805684180948221</v>
      </c>
      <c r="M41" s="54">
        <f t="shared" si="2"/>
        <v>0</v>
      </c>
      <c r="N41" s="54">
        <f t="shared" si="3"/>
        <v>1</v>
      </c>
      <c r="P41" s="6">
        <f t="shared" si="12"/>
        <v>0.24000000000000007</v>
      </c>
      <c r="Q41" s="6">
        <f t="shared" si="4"/>
        <v>0</v>
      </c>
      <c r="R41" s="6">
        <f t="shared" si="5"/>
        <v>0</v>
      </c>
      <c r="S41" s="6">
        <f t="shared" si="10"/>
        <v>0</v>
      </c>
      <c r="T41" s="6">
        <f t="shared" si="6"/>
        <v>0</v>
      </c>
    </row>
    <row r="42" spans="4:20" x14ac:dyDescent="0.2">
      <c r="D42" s="4">
        <f t="shared" si="11"/>
        <v>25</v>
      </c>
      <c r="E42" s="155">
        <v>55</v>
      </c>
      <c r="F42" s="155" t="s">
        <v>79</v>
      </c>
      <c r="G42" s="155">
        <f t="shared" si="7"/>
        <v>0</v>
      </c>
      <c r="H42" s="155">
        <f>'Data 1'!H34</f>
        <v>1</v>
      </c>
      <c r="I42" s="4">
        <f t="shared" si="8"/>
        <v>0</v>
      </c>
      <c r="J42" s="6">
        <f t="shared" si="0"/>
        <v>0.14619875101878688</v>
      </c>
      <c r="K42" s="6">
        <f t="shared" si="1"/>
        <v>0.85380124898121312</v>
      </c>
      <c r="L42" s="6">
        <f t="shared" si="9"/>
        <v>-0.15805684180948221</v>
      </c>
      <c r="M42" s="54">
        <f t="shared" si="2"/>
        <v>0</v>
      </c>
      <c r="N42" s="54">
        <f t="shared" si="3"/>
        <v>1</v>
      </c>
      <c r="P42" s="6">
        <f t="shared" si="12"/>
        <v>0.25000000000000006</v>
      </c>
      <c r="Q42" s="6">
        <f t="shared" si="4"/>
        <v>0</v>
      </c>
      <c r="R42" s="6">
        <f t="shared" si="5"/>
        <v>0</v>
      </c>
      <c r="S42" s="6">
        <f t="shared" si="10"/>
        <v>0</v>
      </c>
      <c r="T42" s="6">
        <f t="shared" si="6"/>
        <v>0</v>
      </c>
    </row>
    <row r="43" spans="4:20" x14ac:dyDescent="0.2">
      <c r="D43" s="4">
        <f t="shared" si="11"/>
        <v>26</v>
      </c>
      <c r="E43" s="155">
        <v>56</v>
      </c>
      <c r="F43" s="155" t="s">
        <v>79</v>
      </c>
      <c r="G43" s="155">
        <f t="shared" si="7"/>
        <v>0</v>
      </c>
      <c r="H43" s="155">
        <f>'Data 1'!H35</f>
        <v>1</v>
      </c>
      <c r="I43" s="4">
        <f t="shared" si="8"/>
        <v>0</v>
      </c>
      <c r="J43" s="6">
        <f t="shared" si="0"/>
        <v>0.14619875101878688</v>
      </c>
      <c r="K43" s="6">
        <f t="shared" si="1"/>
        <v>0.85380124898121312</v>
      </c>
      <c r="L43" s="6">
        <f t="shared" si="9"/>
        <v>-0.15805684180948221</v>
      </c>
      <c r="M43" s="54">
        <f t="shared" si="2"/>
        <v>0</v>
      </c>
      <c r="N43" s="54">
        <f t="shared" si="3"/>
        <v>1</v>
      </c>
      <c r="P43" s="6">
        <f t="shared" si="12"/>
        <v>0.26000000000000006</v>
      </c>
      <c r="Q43" s="6">
        <f t="shared" si="4"/>
        <v>0</v>
      </c>
      <c r="R43" s="6">
        <f t="shared" si="5"/>
        <v>0</v>
      </c>
      <c r="S43" s="6">
        <f t="shared" si="10"/>
        <v>0</v>
      </c>
      <c r="T43" s="6">
        <f t="shared" si="6"/>
        <v>0</v>
      </c>
    </row>
    <row r="44" spans="4:20" x14ac:dyDescent="0.2">
      <c r="D44" s="4">
        <f t="shared" si="11"/>
        <v>27</v>
      </c>
      <c r="E44" s="155">
        <v>58</v>
      </c>
      <c r="F44" s="155" t="s">
        <v>79</v>
      </c>
      <c r="G44" s="155">
        <f t="shared" si="7"/>
        <v>0</v>
      </c>
      <c r="H44" s="155">
        <f>'Data 1'!H36</f>
        <v>1</v>
      </c>
      <c r="I44" s="4">
        <f t="shared" si="8"/>
        <v>0</v>
      </c>
      <c r="J44" s="6">
        <f t="shared" si="0"/>
        <v>0.14619875101878688</v>
      </c>
      <c r="K44" s="6">
        <f t="shared" si="1"/>
        <v>0.85380124898121312</v>
      </c>
      <c r="L44" s="6">
        <f t="shared" si="9"/>
        <v>-0.15805684180948221</v>
      </c>
      <c r="M44" s="54">
        <f t="shared" si="2"/>
        <v>0</v>
      </c>
      <c r="N44" s="54">
        <f t="shared" si="3"/>
        <v>1</v>
      </c>
      <c r="P44" s="6">
        <f t="shared" si="12"/>
        <v>0.27000000000000007</v>
      </c>
      <c r="Q44" s="6">
        <f t="shared" si="4"/>
        <v>0</v>
      </c>
      <c r="R44" s="6">
        <f t="shared" si="5"/>
        <v>0</v>
      </c>
      <c r="S44" s="6">
        <f t="shared" si="10"/>
        <v>0</v>
      </c>
      <c r="T44" s="6">
        <f t="shared" si="6"/>
        <v>0</v>
      </c>
    </row>
    <row r="45" spans="4:20" x14ac:dyDescent="0.2">
      <c r="D45" s="4">
        <f t="shared" si="11"/>
        <v>28</v>
      </c>
      <c r="E45" s="155">
        <v>59</v>
      </c>
      <c r="F45" s="155" t="s">
        <v>79</v>
      </c>
      <c r="G45" s="155">
        <f t="shared" si="7"/>
        <v>0</v>
      </c>
      <c r="H45" s="155">
        <f>'Data 1'!H37</f>
        <v>0</v>
      </c>
      <c r="I45" s="4">
        <f t="shared" si="8"/>
        <v>0</v>
      </c>
      <c r="J45" s="6">
        <f t="shared" si="0"/>
        <v>0.14619875101878688</v>
      </c>
      <c r="K45" s="6">
        <f t="shared" si="1"/>
        <v>0.85380124898121312</v>
      </c>
      <c r="L45" s="6">
        <f t="shared" si="9"/>
        <v>-0.15805684180948221</v>
      </c>
      <c r="M45" s="54">
        <f t="shared" si="2"/>
        <v>0</v>
      </c>
      <c r="N45" s="54">
        <f t="shared" si="3"/>
        <v>1</v>
      </c>
      <c r="P45" s="6">
        <f t="shared" si="12"/>
        <v>0.28000000000000008</v>
      </c>
      <c r="Q45" s="6">
        <f t="shared" si="4"/>
        <v>0</v>
      </c>
      <c r="R45" s="6">
        <f t="shared" si="5"/>
        <v>0</v>
      </c>
      <c r="S45" s="6">
        <f t="shared" si="10"/>
        <v>0</v>
      </c>
      <c r="T45" s="6">
        <f t="shared" si="6"/>
        <v>0</v>
      </c>
    </row>
    <row r="46" spans="4:20" x14ac:dyDescent="0.2">
      <c r="D46" s="4">
        <f t="shared" si="11"/>
        <v>29</v>
      </c>
      <c r="E46" s="149">
        <v>67</v>
      </c>
      <c r="F46" s="149" t="s">
        <v>77</v>
      </c>
      <c r="G46" s="149">
        <f t="shared" si="7"/>
        <v>1</v>
      </c>
      <c r="H46" s="149">
        <f>'Data 1'!H38</f>
        <v>0</v>
      </c>
      <c r="I46" s="4">
        <f t="shared" si="8"/>
        <v>0</v>
      </c>
      <c r="J46" s="6">
        <f t="shared" si="0"/>
        <v>0.14619875101878688</v>
      </c>
      <c r="K46" s="6">
        <f t="shared" si="1"/>
        <v>0.14619875101878688</v>
      </c>
      <c r="L46" s="6">
        <f t="shared" si="9"/>
        <v>-1.9227882746661042</v>
      </c>
      <c r="M46" s="54">
        <f t="shared" si="2"/>
        <v>0</v>
      </c>
      <c r="N46" s="54">
        <f t="shared" si="3"/>
        <v>0</v>
      </c>
      <c r="P46" s="6">
        <f t="shared" si="12"/>
        <v>0.29000000000000009</v>
      </c>
      <c r="Q46" s="6">
        <f t="shared" si="4"/>
        <v>0</v>
      </c>
      <c r="R46" s="6">
        <f t="shared" si="5"/>
        <v>0</v>
      </c>
      <c r="S46" s="6">
        <f t="shared" si="10"/>
        <v>0</v>
      </c>
      <c r="T46" s="6">
        <f t="shared" si="6"/>
        <v>0</v>
      </c>
    </row>
    <row r="47" spans="4:20" x14ac:dyDescent="0.2">
      <c r="D47" s="4">
        <f t="shared" si="11"/>
        <v>30</v>
      </c>
      <c r="E47" s="152">
        <v>68</v>
      </c>
      <c r="F47" s="152" t="s">
        <v>79</v>
      </c>
      <c r="G47" s="152">
        <f t="shared" si="7"/>
        <v>0</v>
      </c>
      <c r="H47" s="152">
        <f>'Data 1'!H39</f>
        <v>1</v>
      </c>
      <c r="I47" s="4">
        <f t="shared" si="8"/>
        <v>0</v>
      </c>
      <c r="J47" s="6">
        <f t="shared" si="0"/>
        <v>0.14619875101878688</v>
      </c>
      <c r="K47" s="6">
        <f t="shared" si="1"/>
        <v>0.85380124898121312</v>
      </c>
      <c r="L47" s="6">
        <f t="shared" si="9"/>
        <v>-0.15805684180948221</v>
      </c>
      <c r="M47" s="54">
        <f t="shared" si="2"/>
        <v>0</v>
      </c>
      <c r="N47" s="54">
        <f t="shared" si="3"/>
        <v>1</v>
      </c>
      <c r="P47" s="6">
        <f t="shared" si="12"/>
        <v>0.3000000000000001</v>
      </c>
      <c r="Q47" s="6">
        <f t="shared" si="4"/>
        <v>0</v>
      </c>
      <c r="R47" s="6">
        <f t="shared" si="5"/>
        <v>0</v>
      </c>
      <c r="S47" s="6">
        <f t="shared" si="10"/>
        <v>0</v>
      </c>
      <c r="T47" s="6">
        <f t="shared" si="6"/>
        <v>0</v>
      </c>
    </row>
    <row r="48" spans="4:20" x14ac:dyDescent="0.2">
      <c r="D48" s="4">
        <f t="shared" si="11"/>
        <v>31</v>
      </c>
      <c r="E48" s="155">
        <v>69</v>
      </c>
      <c r="F48" s="155" t="s">
        <v>79</v>
      </c>
      <c r="G48" s="155">
        <f t="shared" si="7"/>
        <v>0</v>
      </c>
      <c r="H48" s="155">
        <f>'Data 1'!H40</f>
        <v>1</v>
      </c>
      <c r="I48" s="4">
        <f t="shared" si="8"/>
        <v>0</v>
      </c>
      <c r="J48" s="6">
        <f t="shared" si="0"/>
        <v>0.14619875101878688</v>
      </c>
      <c r="K48" s="6">
        <f t="shared" si="1"/>
        <v>0.85380124898121312</v>
      </c>
      <c r="L48" s="6">
        <f t="shared" si="9"/>
        <v>-0.15805684180948221</v>
      </c>
      <c r="M48" s="54">
        <f t="shared" si="2"/>
        <v>0</v>
      </c>
      <c r="N48" s="54">
        <f t="shared" si="3"/>
        <v>1</v>
      </c>
      <c r="P48" s="6">
        <f t="shared" si="12"/>
        <v>0.31000000000000011</v>
      </c>
      <c r="Q48" s="6">
        <f t="shared" si="4"/>
        <v>0</v>
      </c>
      <c r="R48" s="6">
        <f t="shared" si="5"/>
        <v>0</v>
      </c>
      <c r="S48" s="6">
        <f t="shared" si="10"/>
        <v>0</v>
      </c>
      <c r="T48" s="6">
        <f t="shared" si="6"/>
        <v>0</v>
      </c>
    </row>
    <row r="49" spans="4:20" x14ac:dyDescent="0.2">
      <c r="D49" s="4">
        <f t="shared" si="11"/>
        <v>32</v>
      </c>
      <c r="E49" s="186">
        <v>70</v>
      </c>
      <c r="F49" s="186" t="s">
        <v>79</v>
      </c>
      <c r="G49" s="186">
        <f t="shared" si="7"/>
        <v>0</v>
      </c>
      <c r="H49" s="186">
        <f>'Data 1'!H41</f>
        <v>1</v>
      </c>
      <c r="I49" s="4">
        <f t="shared" si="8"/>
        <v>0</v>
      </c>
      <c r="J49" s="6">
        <f t="shared" si="0"/>
        <v>0.14619875101878688</v>
      </c>
      <c r="K49" s="6">
        <f t="shared" si="1"/>
        <v>0.85380124898121312</v>
      </c>
      <c r="L49" s="6">
        <f t="shared" si="9"/>
        <v>-0.15805684180948221</v>
      </c>
      <c r="M49" s="54">
        <f t="shared" si="2"/>
        <v>0</v>
      </c>
      <c r="N49" s="54">
        <f t="shared" si="3"/>
        <v>1</v>
      </c>
      <c r="P49" s="6">
        <f t="shared" si="12"/>
        <v>0.32000000000000012</v>
      </c>
      <c r="Q49" s="6">
        <f t="shared" si="4"/>
        <v>0</v>
      </c>
      <c r="R49" s="6">
        <f t="shared" si="5"/>
        <v>0</v>
      </c>
      <c r="S49" s="6">
        <f t="shared" si="10"/>
        <v>0</v>
      </c>
      <c r="T49" s="6">
        <f t="shared" si="6"/>
        <v>0</v>
      </c>
    </row>
    <row r="50" spans="4:20" x14ac:dyDescent="0.2">
      <c r="D50" s="4">
        <f t="shared" si="11"/>
        <v>33</v>
      </c>
      <c r="E50" s="207">
        <v>73</v>
      </c>
      <c r="F50" s="207" t="s">
        <v>78</v>
      </c>
      <c r="G50" s="207">
        <f t="shared" si="7"/>
        <v>0</v>
      </c>
      <c r="H50" s="207">
        <f>'Data 1'!H42</f>
        <v>1</v>
      </c>
      <c r="I50" s="4">
        <f t="shared" si="8"/>
        <v>0</v>
      </c>
      <c r="J50" s="6">
        <f t="shared" ref="J50:J78" si="13">IF(H50=0,pcf_0,IF(H50=1,pcf_1,pcf_2))</f>
        <v>0.14619875101878688</v>
      </c>
      <c r="K50" s="6">
        <f t="shared" si="1"/>
        <v>0.85380124898121312</v>
      </c>
      <c r="L50" s="6">
        <f t="shared" si="9"/>
        <v>-0.15805684180948221</v>
      </c>
      <c r="M50" s="54">
        <f t="shared" ref="M50:M80" si="14">IF(AND(G50=1,J50&gt;=p_thresh),1,0)</f>
        <v>0</v>
      </c>
      <c r="N50" s="54">
        <f t="shared" ref="N50:N80" si="15">IF(AND(G50=0,J50&lt;p_thresh),1,0)</f>
        <v>1</v>
      </c>
      <c r="P50" s="6">
        <f t="shared" si="12"/>
        <v>0.33000000000000013</v>
      </c>
      <c r="Q50" s="6">
        <f t="shared" ref="Q50:Q81" si="16">COUNTIFS($G$18:$G$188,"1",$J$18:$J$188,"&gt;+"&amp;$P50)/CFT</f>
        <v>0</v>
      </c>
      <c r="R50" s="6">
        <f t="shared" ref="R50:R81" si="17">COUNTIFS($G$18:$G$188,"0",$J$18:$J$188,"&gt;+"&amp;$P50)/CONTT</f>
        <v>0</v>
      </c>
      <c r="S50" s="6">
        <f t="shared" si="10"/>
        <v>0</v>
      </c>
      <c r="T50" s="6">
        <f t="shared" si="6"/>
        <v>0</v>
      </c>
    </row>
    <row r="51" spans="4:20" x14ac:dyDescent="0.2">
      <c r="D51" s="4">
        <f t="shared" si="11"/>
        <v>34</v>
      </c>
      <c r="E51" s="186">
        <v>76</v>
      </c>
      <c r="F51" s="186" t="s">
        <v>79</v>
      </c>
      <c r="G51" s="186">
        <f t="shared" si="7"/>
        <v>0</v>
      </c>
      <c r="H51" s="186">
        <f>'Data 1'!H43</f>
        <v>0</v>
      </c>
      <c r="I51" s="4">
        <f t="shared" si="8"/>
        <v>0</v>
      </c>
      <c r="J51" s="6">
        <f t="shared" si="13"/>
        <v>0.14619875101878688</v>
      </c>
      <c r="K51" s="6">
        <f t="shared" si="1"/>
        <v>0.85380124898121312</v>
      </c>
      <c r="L51" s="6">
        <f t="shared" si="9"/>
        <v>-0.15805684180948221</v>
      </c>
      <c r="M51" s="54">
        <f t="shared" si="14"/>
        <v>0</v>
      </c>
      <c r="N51" s="54">
        <f t="shared" si="15"/>
        <v>1</v>
      </c>
      <c r="P51" s="6">
        <f t="shared" si="12"/>
        <v>0.34000000000000014</v>
      </c>
      <c r="Q51" s="6">
        <f t="shared" si="16"/>
        <v>0</v>
      </c>
      <c r="R51" s="6">
        <f t="shared" si="17"/>
        <v>0</v>
      </c>
      <c r="S51" s="6">
        <f t="shared" si="10"/>
        <v>0</v>
      </c>
      <c r="T51" s="6">
        <f t="shared" si="6"/>
        <v>0</v>
      </c>
    </row>
    <row r="52" spans="4:20" x14ac:dyDescent="0.2">
      <c r="D52" s="4">
        <f t="shared" si="11"/>
        <v>35</v>
      </c>
      <c r="E52" s="151">
        <v>80</v>
      </c>
      <c r="F52" s="151" t="s">
        <v>77</v>
      </c>
      <c r="G52" s="151">
        <f t="shared" si="7"/>
        <v>1</v>
      </c>
      <c r="H52" s="151">
        <f>'Data 1'!H44</f>
        <v>1</v>
      </c>
      <c r="I52" s="4">
        <f t="shared" si="8"/>
        <v>1</v>
      </c>
      <c r="J52" s="6">
        <f t="shared" si="13"/>
        <v>0.14619875101878688</v>
      </c>
      <c r="K52" s="6">
        <f t="shared" si="1"/>
        <v>0.14619875101878688</v>
      </c>
      <c r="L52" s="6">
        <f t="shared" si="9"/>
        <v>-1.9227882746661042</v>
      </c>
      <c r="M52" s="54">
        <f t="shared" si="14"/>
        <v>0</v>
      </c>
      <c r="N52" s="54">
        <f t="shared" si="15"/>
        <v>0</v>
      </c>
      <c r="P52" s="6">
        <f t="shared" si="12"/>
        <v>0.35000000000000014</v>
      </c>
      <c r="Q52" s="6">
        <f t="shared" si="16"/>
        <v>0</v>
      </c>
      <c r="R52" s="6">
        <f t="shared" si="17"/>
        <v>0</v>
      </c>
      <c r="S52" s="6">
        <f t="shared" si="10"/>
        <v>0</v>
      </c>
      <c r="T52" s="6">
        <f t="shared" si="6"/>
        <v>0</v>
      </c>
    </row>
    <row r="53" spans="4:20" x14ac:dyDescent="0.2">
      <c r="D53" s="4">
        <f t="shared" si="11"/>
        <v>36</v>
      </c>
      <c r="E53" s="152">
        <v>82</v>
      </c>
      <c r="F53" s="152" t="s">
        <v>79</v>
      </c>
      <c r="G53" s="152">
        <f t="shared" si="7"/>
        <v>0</v>
      </c>
      <c r="H53" s="152">
        <f>'Data 1'!H45</f>
        <v>0</v>
      </c>
      <c r="I53" s="4">
        <f t="shared" si="8"/>
        <v>0</v>
      </c>
      <c r="J53" s="6">
        <f t="shared" si="13"/>
        <v>0.14619875101878688</v>
      </c>
      <c r="K53" s="6">
        <f t="shared" si="1"/>
        <v>0.85380124898121312</v>
      </c>
      <c r="L53" s="6">
        <f t="shared" si="9"/>
        <v>-0.15805684180948221</v>
      </c>
      <c r="M53" s="54">
        <f t="shared" si="14"/>
        <v>0</v>
      </c>
      <c r="N53" s="54">
        <f t="shared" si="15"/>
        <v>1</v>
      </c>
      <c r="P53" s="6">
        <f t="shared" si="12"/>
        <v>0.36000000000000015</v>
      </c>
      <c r="Q53" s="6">
        <f t="shared" si="16"/>
        <v>0</v>
      </c>
      <c r="R53" s="6">
        <f t="shared" si="17"/>
        <v>0</v>
      </c>
      <c r="S53" s="6">
        <f t="shared" si="10"/>
        <v>0</v>
      </c>
      <c r="T53" s="6">
        <f t="shared" si="6"/>
        <v>0</v>
      </c>
    </row>
    <row r="54" spans="4:20" x14ac:dyDescent="0.2">
      <c r="D54" s="4">
        <f t="shared" si="11"/>
        <v>37</v>
      </c>
      <c r="E54" s="152">
        <v>85</v>
      </c>
      <c r="F54" s="152" t="s">
        <v>79</v>
      </c>
      <c r="G54" s="152">
        <f t="shared" si="7"/>
        <v>0</v>
      </c>
      <c r="H54" s="152">
        <f>'Data 1'!H46</f>
        <v>1</v>
      </c>
      <c r="I54" s="4">
        <f t="shared" si="8"/>
        <v>0</v>
      </c>
      <c r="J54" s="6">
        <f t="shared" si="13"/>
        <v>0.14619875101878688</v>
      </c>
      <c r="K54" s="6">
        <f t="shared" si="1"/>
        <v>0.85380124898121312</v>
      </c>
      <c r="L54" s="6">
        <f t="shared" si="9"/>
        <v>-0.15805684180948221</v>
      </c>
      <c r="M54" s="54">
        <f t="shared" si="14"/>
        <v>0</v>
      </c>
      <c r="N54" s="54">
        <f t="shared" si="15"/>
        <v>1</v>
      </c>
      <c r="P54" s="6">
        <f t="shared" si="12"/>
        <v>0.37000000000000016</v>
      </c>
      <c r="Q54" s="6">
        <f t="shared" si="16"/>
        <v>0</v>
      </c>
      <c r="R54" s="6">
        <f t="shared" si="17"/>
        <v>0</v>
      </c>
      <c r="S54" s="6">
        <f t="shared" si="10"/>
        <v>0</v>
      </c>
      <c r="T54" s="6">
        <f t="shared" si="6"/>
        <v>0</v>
      </c>
    </row>
    <row r="55" spans="4:20" x14ac:dyDescent="0.2">
      <c r="D55" s="4">
        <f t="shared" si="11"/>
        <v>38</v>
      </c>
      <c r="E55" s="150">
        <v>86</v>
      </c>
      <c r="F55" s="150" t="s">
        <v>78</v>
      </c>
      <c r="G55" s="150">
        <f t="shared" si="7"/>
        <v>0</v>
      </c>
      <c r="H55" s="150">
        <f>'Data 1'!H47</f>
        <v>1</v>
      </c>
      <c r="I55" s="4">
        <f t="shared" si="8"/>
        <v>0</v>
      </c>
      <c r="J55" s="6">
        <f t="shared" si="13"/>
        <v>0.14619875101878688</v>
      </c>
      <c r="K55" s="6">
        <f t="shared" si="1"/>
        <v>0.85380124898121312</v>
      </c>
      <c r="L55" s="6">
        <f t="shared" si="9"/>
        <v>-0.15805684180948221</v>
      </c>
      <c r="M55" s="54">
        <f t="shared" si="14"/>
        <v>0</v>
      </c>
      <c r="N55" s="54">
        <f t="shared" si="15"/>
        <v>1</v>
      </c>
      <c r="P55" s="6">
        <f t="shared" si="12"/>
        <v>0.38000000000000017</v>
      </c>
      <c r="Q55" s="6">
        <f t="shared" si="16"/>
        <v>0</v>
      </c>
      <c r="R55" s="6">
        <f t="shared" si="17"/>
        <v>0</v>
      </c>
      <c r="S55" s="6">
        <f t="shared" si="10"/>
        <v>0</v>
      </c>
      <c r="T55" s="6">
        <f t="shared" si="6"/>
        <v>0</v>
      </c>
    </row>
    <row r="56" spans="4:20" x14ac:dyDescent="0.2">
      <c r="D56" s="4">
        <f t="shared" si="11"/>
        <v>39</v>
      </c>
      <c r="E56" s="150">
        <v>89</v>
      </c>
      <c r="F56" s="150" t="s">
        <v>78</v>
      </c>
      <c r="G56" s="150">
        <f t="shared" si="7"/>
        <v>0</v>
      </c>
      <c r="H56" s="150">
        <f>'Data 1'!H48</f>
        <v>1</v>
      </c>
      <c r="I56" s="4">
        <f t="shared" si="8"/>
        <v>0</v>
      </c>
      <c r="J56" s="6">
        <f t="shared" si="13"/>
        <v>0.14619875101878688</v>
      </c>
      <c r="K56" s="6">
        <f t="shared" si="1"/>
        <v>0.85380124898121312</v>
      </c>
      <c r="L56" s="6">
        <f t="shared" si="9"/>
        <v>-0.15805684180948221</v>
      </c>
      <c r="M56" s="54">
        <f t="shared" si="14"/>
        <v>0</v>
      </c>
      <c r="N56" s="54">
        <f t="shared" si="15"/>
        <v>1</v>
      </c>
      <c r="P56" s="6">
        <f t="shared" si="12"/>
        <v>0.39000000000000018</v>
      </c>
      <c r="Q56" s="6">
        <f t="shared" si="16"/>
        <v>0</v>
      </c>
      <c r="R56" s="6">
        <f t="shared" si="17"/>
        <v>0</v>
      </c>
      <c r="S56" s="6">
        <f t="shared" si="10"/>
        <v>0</v>
      </c>
      <c r="T56" s="6">
        <f t="shared" si="6"/>
        <v>0</v>
      </c>
    </row>
    <row r="57" spans="4:20" x14ac:dyDescent="0.2">
      <c r="D57" s="4">
        <f t="shared" si="11"/>
        <v>40</v>
      </c>
      <c r="E57" s="155">
        <v>112</v>
      </c>
      <c r="F57" s="155" t="s">
        <v>79</v>
      </c>
      <c r="G57" s="155">
        <f t="shared" si="7"/>
        <v>0</v>
      </c>
      <c r="H57" s="155">
        <f>'Data 1'!H49</f>
        <v>0</v>
      </c>
      <c r="I57" s="4">
        <f t="shared" si="8"/>
        <v>0</v>
      </c>
      <c r="J57" s="6">
        <f t="shared" si="13"/>
        <v>0.14619875101878688</v>
      </c>
      <c r="K57" s="6">
        <f t="shared" si="1"/>
        <v>0.85380124898121312</v>
      </c>
      <c r="L57" s="6">
        <f t="shared" si="9"/>
        <v>-0.15805684180948221</v>
      </c>
      <c r="M57" s="54">
        <f t="shared" si="14"/>
        <v>0</v>
      </c>
      <c r="N57" s="54">
        <f t="shared" si="15"/>
        <v>1</v>
      </c>
      <c r="P57" s="6">
        <f t="shared" si="12"/>
        <v>0.40000000000000019</v>
      </c>
      <c r="Q57" s="6">
        <f t="shared" si="16"/>
        <v>0</v>
      </c>
      <c r="R57" s="6">
        <f t="shared" si="17"/>
        <v>0</v>
      </c>
      <c r="S57" s="6">
        <f t="shared" si="10"/>
        <v>0</v>
      </c>
      <c r="T57" s="6">
        <f t="shared" si="6"/>
        <v>0</v>
      </c>
    </row>
    <row r="58" spans="4:20" x14ac:dyDescent="0.2">
      <c r="D58" s="4">
        <f t="shared" si="11"/>
        <v>41</v>
      </c>
      <c r="E58" s="150">
        <v>117</v>
      </c>
      <c r="F58" s="150" t="s">
        <v>78</v>
      </c>
      <c r="G58" s="150">
        <f t="shared" si="7"/>
        <v>0</v>
      </c>
      <c r="H58" s="150">
        <f>'Data 1'!H50</f>
        <v>1</v>
      </c>
      <c r="I58" s="4">
        <f t="shared" si="8"/>
        <v>0</v>
      </c>
      <c r="J58" s="6">
        <f t="shared" si="13"/>
        <v>0.14619875101878688</v>
      </c>
      <c r="K58" s="6">
        <f t="shared" si="1"/>
        <v>0.85380124898121312</v>
      </c>
      <c r="L58" s="6">
        <f t="shared" si="9"/>
        <v>-0.15805684180948221</v>
      </c>
      <c r="M58" s="54">
        <f t="shared" si="14"/>
        <v>0</v>
      </c>
      <c r="N58" s="54">
        <f t="shared" si="15"/>
        <v>1</v>
      </c>
      <c r="P58" s="6">
        <f t="shared" si="12"/>
        <v>0.4100000000000002</v>
      </c>
      <c r="Q58" s="6">
        <f t="shared" si="16"/>
        <v>0</v>
      </c>
      <c r="R58" s="6">
        <f t="shared" si="17"/>
        <v>0</v>
      </c>
      <c r="S58" s="6">
        <f t="shared" si="10"/>
        <v>0</v>
      </c>
      <c r="T58" s="6">
        <f t="shared" si="6"/>
        <v>0</v>
      </c>
    </row>
    <row r="59" spans="4:20" x14ac:dyDescent="0.2">
      <c r="D59" s="4">
        <f t="shared" si="11"/>
        <v>42</v>
      </c>
      <c r="E59" s="155">
        <v>118</v>
      </c>
      <c r="F59" s="155" t="s">
        <v>79</v>
      </c>
      <c r="G59" s="155">
        <f t="shared" si="7"/>
        <v>0</v>
      </c>
      <c r="H59" s="155">
        <f>'Data 1'!H51</f>
        <v>0</v>
      </c>
      <c r="I59" s="4">
        <f t="shared" si="8"/>
        <v>0</v>
      </c>
      <c r="J59" s="6">
        <f t="shared" si="13"/>
        <v>0.14619875101878688</v>
      </c>
      <c r="K59" s="6">
        <f t="shared" si="1"/>
        <v>0.85380124898121312</v>
      </c>
      <c r="L59" s="6">
        <f t="shared" si="9"/>
        <v>-0.15805684180948221</v>
      </c>
      <c r="M59" s="54">
        <f t="shared" si="14"/>
        <v>0</v>
      </c>
      <c r="N59" s="54">
        <f t="shared" si="15"/>
        <v>1</v>
      </c>
      <c r="P59" s="6">
        <f t="shared" si="12"/>
        <v>0.42000000000000021</v>
      </c>
      <c r="Q59" s="6">
        <f t="shared" si="16"/>
        <v>0</v>
      </c>
      <c r="R59" s="6">
        <f t="shared" si="17"/>
        <v>0</v>
      </c>
      <c r="S59" s="6">
        <f t="shared" si="10"/>
        <v>0</v>
      </c>
      <c r="T59" s="6">
        <f t="shared" si="6"/>
        <v>0</v>
      </c>
    </row>
    <row r="60" spans="4:20" ht="16" thickBot="1" x14ac:dyDescent="0.25">
      <c r="D60" s="4">
        <f t="shared" si="11"/>
        <v>43</v>
      </c>
      <c r="E60" s="156">
        <v>120</v>
      </c>
      <c r="F60" s="156" t="s">
        <v>79</v>
      </c>
      <c r="G60" s="156">
        <f t="shared" si="7"/>
        <v>0</v>
      </c>
      <c r="H60" s="156">
        <f>'Data 1'!H52</f>
        <v>0</v>
      </c>
      <c r="I60" s="4">
        <f t="shared" si="8"/>
        <v>0</v>
      </c>
      <c r="J60" s="6">
        <f t="shared" si="13"/>
        <v>0.14619875101878688</v>
      </c>
      <c r="K60" s="6">
        <f t="shared" si="1"/>
        <v>0.85380124898121312</v>
      </c>
      <c r="L60" s="6">
        <f t="shared" si="9"/>
        <v>-0.15805684180948221</v>
      </c>
      <c r="M60" s="54">
        <f t="shared" si="14"/>
        <v>0</v>
      </c>
      <c r="N60" s="54">
        <f t="shared" si="15"/>
        <v>1</v>
      </c>
      <c r="P60" s="6">
        <f t="shared" si="12"/>
        <v>0.43000000000000022</v>
      </c>
      <c r="Q60" s="6">
        <f t="shared" si="16"/>
        <v>0</v>
      </c>
      <c r="R60" s="6">
        <f t="shared" si="17"/>
        <v>0</v>
      </c>
      <c r="S60" s="6">
        <f t="shared" si="10"/>
        <v>0</v>
      </c>
      <c r="T60" s="6">
        <f t="shared" si="6"/>
        <v>0</v>
      </c>
    </row>
    <row r="61" spans="4:20" ht="16" thickBot="1" x14ac:dyDescent="0.25">
      <c r="D61" s="4">
        <f t="shared" si="11"/>
        <v>44</v>
      </c>
      <c r="E61" s="235">
        <v>121</v>
      </c>
      <c r="F61" s="235" t="s">
        <v>78</v>
      </c>
      <c r="G61" s="235">
        <f t="shared" si="7"/>
        <v>0</v>
      </c>
      <c r="H61" s="235">
        <f>'Data 1'!H53</f>
        <v>0</v>
      </c>
      <c r="I61" s="4">
        <f t="shared" si="8"/>
        <v>0</v>
      </c>
      <c r="J61" s="6">
        <f t="shared" si="13"/>
        <v>0.14619875101878688</v>
      </c>
      <c r="K61" s="6">
        <f t="shared" si="1"/>
        <v>0.85380124898121312</v>
      </c>
      <c r="L61" s="6">
        <f t="shared" si="9"/>
        <v>-0.15805684180948221</v>
      </c>
      <c r="M61" s="54">
        <f t="shared" si="14"/>
        <v>0</v>
      </c>
      <c r="N61" s="54">
        <f t="shared" si="15"/>
        <v>1</v>
      </c>
      <c r="P61" s="6">
        <f t="shared" si="12"/>
        <v>0.44000000000000022</v>
      </c>
      <c r="Q61" s="6">
        <f t="shared" si="16"/>
        <v>0</v>
      </c>
      <c r="R61" s="6">
        <f t="shared" si="17"/>
        <v>0</v>
      </c>
      <c r="S61" s="6">
        <f t="shared" si="10"/>
        <v>0</v>
      </c>
      <c r="T61" s="6">
        <f t="shared" si="6"/>
        <v>0</v>
      </c>
    </row>
    <row r="62" spans="4:20" x14ac:dyDescent="0.2">
      <c r="D62" s="4">
        <f t="shared" si="11"/>
        <v>45</v>
      </c>
      <c r="E62" s="152">
        <v>123</v>
      </c>
      <c r="F62" s="152" t="s">
        <v>79</v>
      </c>
      <c r="G62" s="152">
        <f t="shared" si="7"/>
        <v>0</v>
      </c>
      <c r="H62" s="152">
        <f>'Data 1'!H54</f>
        <v>0</v>
      </c>
      <c r="I62" s="4">
        <f t="shared" si="8"/>
        <v>0</v>
      </c>
      <c r="J62" s="6">
        <f t="shared" si="13"/>
        <v>0.14619875101878688</v>
      </c>
      <c r="K62" s="6">
        <f t="shared" si="1"/>
        <v>0.85380124898121312</v>
      </c>
      <c r="L62" s="6">
        <f t="shared" si="9"/>
        <v>-0.15805684180948221</v>
      </c>
      <c r="M62" s="54">
        <f t="shared" si="14"/>
        <v>0</v>
      </c>
      <c r="N62" s="54">
        <f t="shared" si="15"/>
        <v>1</v>
      </c>
      <c r="P62" s="6">
        <f t="shared" si="12"/>
        <v>0.45000000000000023</v>
      </c>
      <c r="Q62" s="6">
        <f t="shared" si="16"/>
        <v>0</v>
      </c>
      <c r="R62" s="6">
        <f t="shared" si="17"/>
        <v>0</v>
      </c>
      <c r="S62" s="6">
        <f t="shared" si="10"/>
        <v>0</v>
      </c>
      <c r="T62" s="6">
        <f t="shared" si="6"/>
        <v>0</v>
      </c>
    </row>
    <row r="63" spans="4:20" ht="16" thickBot="1" x14ac:dyDescent="0.25">
      <c r="D63" s="4">
        <f t="shared" si="11"/>
        <v>46</v>
      </c>
      <c r="E63" s="153">
        <v>130</v>
      </c>
      <c r="F63" s="153" t="s">
        <v>78</v>
      </c>
      <c r="G63" s="153">
        <f t="shared" si="7"/>
        <v>0</v>
      </c>
      <c r="H63" s="153">
        <f>'Data 1'!H55</f>
        <v>1</v>
      </c>
      <c r="I63" s="4">
        <f t="shared" si="8"/>
        <v>0</v>
      </c>
      <c r="J63" s="6">
        <f t="shared" si="13"/>
        <v>0.14619875101878688</v>
      </c>
      <c r="K63" s="6">
        <f t="shared" si="1"/>
        <v>0.85380124898121312</v>
      </c>
      <c r="L63" s="6">
        <f t="shared" si="9"/>
        <v>-0.15805684180948221</v>
      </c>
      <c r="M63" s="54">
        <f t="shared" si="14"/>
        <v>0</v>
      </c>
      <c r="N63" s="54">
        <f t="shared" si="15"/>
        <v>1</v>
      </c>
      <c r="P63" s="6">
        <f t="shared" si="12"/>
        <v>0.46000000000000024</v>
      </c>
      <c r="Q63" s="6">
        <f t="shared" si="16"/>
        <v>0</v>
      </c>
      <c r="R63" s="6">
        <f t="shared" si="17"/>
        <v>0</v>
      </c>
      <c r="S63" s="6">
        <f t="shared" si="10"/>
        <v>0</v>
      </c>
      <c r="T63" s="6">
        <f t="shared" si="6"/>
        <v>0</v>
      </c>
    </row>
    <row r="64" spans="4:20" ht="16" thickBot="1" x14ac:dyDescent="0.25">
      <c r="D64" s="4">
        <f t="shared" si="11"/>
        <v>47</v>
      </c>
      <c r="E64" s="236">
        <v>132</v>
      </c>
      <c r="F64" s="236" t="s">
        <v>77</v>
      </c>
      <c r="G64" s="236">
        <f t="shared" si="7"/>
        <v>1</v>
      </c>
      <c r="H64" s="236">
        <f>'Data 1'!H56</f>
        <v>0</v>
      </c>
      <c r="I64" s="4">
        <f t="shared" si="8"/>
        <v>0</v>
      </c>
      <c r="J64" s="6">
        <f t="shared" si="13"/>
        <v>0.14619875101878688</v>
      </c>
      <c r="K64" s="6">
        <f t="shared" si="1"/>
        <v>0.14619875101878688</v>
      </c>
      <c r="L64" s="6">
        <f t="shared" si="9"/>
        <v>-1.9227882746661042</v>
      </c>
      <c r="M64" s="54">
        <f t="shared" si="14"/>
        <v>0</v>
      </c>
      <c r="N64" s="54">
        <f t="shared" si="15"/>
        <v>0</v>
      </c>
      <c r="P64" s="6">
        <f t="shared" si="12"/>
        <v>0.47000000000000025</v>
      </c>
      <c r="Q64" s="6">
        <f t="shared" si="16"/>
        <v>0</v>
      </c>
      <c r="R64" s="6">
        <f t="shared" si="17"/>
        <v>0</v>
      </c>
      <c r="S64" s="6">
        <f t="shared" si="10"/>
        <v>0</v>
      </c>
      <c r="T64" s="6">
        <f t="shared" si="6"/>
        <v>0</v>
      </c>
    </row>
    <row r="65" spans="4:20" x14ac:dyDescent="0.2">
      <c r="D65" s="4">
        <f t="shared" si="11"/>
        <v>48</v>
      </c>
      <c r="E65" s="157">
        <v>136</v>
      </c>
      <c r="F65" s="157" t="s">
        <v>78</v>
      </c>
      <c r="G65" s="157">
        <f t="shared" si="7"/>
        <v>0</v>
      </c>
      <c r="H65" s="157">
        <f>'Data 1'!H57</f>
        <v>1</v>
      </c>
      <c r="I65" s="4">
        <f t="shared" si="8"/>
        <v>0</v>
      </c>
      <c r="J65" s="6">
        <f t="shared" si="13"/>
        <v>0.14619875101878688</v>
      </c>
      <c r="K65" s="6">
        <f t="shared" si="1"/>
        <v>0.85380124898121312</v>
      </c>
      <c r="L65" s="6">
        <f t="shared" si="9"/>
        <v>-0.15805684180948221</v>
      </c>
      <c r="M65" s="54">
        <f t="shared" si="14"/>
        <v>0</v>
      </c>
      <c r="N65" s="54">
        <f t="shared" si="15"/>
        <v>1</v>
      </c>
      <c r="P65" s="6">
        <f t="shared" si="12"/>
        <v>0.48000000000000026</v>
      </c>
      <c r="Q65" s="6">
        <f t="shared" si="16"/>
        <v>0</v>
      </c>
      <c r="R65" s="6">
        <f t="shared" si="17"/>
        <v>0</v>
      </c>
      <c r="S65" s="6">
        <f t="shared" si="10"/>
        <v>0</v>
      </c>
      <c r="T65" s="6">
        <f t="shared" si="6"/>
        <v>0</v>
      </c>
    </row>
    <row r="66" spans="4:20" x14ac:dyDescent="0.2">
      <c r="D66" s="4">
        <f t="shared" si="11"/>
        <v>49</v>
      </c>
      <c r="E66" s="150">
        <v>138</v>
      </c>
      <c r="F66" s="150" t="s">
        <v>78</v>
      </c>
      <c r="G66" s="150">
        <f t="shared" si="7"/>
        <v>0</v>
      </c>
      <c r="H66" s="150">
        <f>'Data 1'!H58</f>
        <v>1</v>
      </c>
      <c r="I66" s="4">
        <f t="shared" si="8"/>
        <v>0</v>
      </c>
      <c r="J66" s="6">
        <f t="shared" si="13"/>
        <v>0.14619875101878688</v>
      </c>
      <c r="K66" s="6">
        <f t="shared" si="1"/>
        <v>0.85380124898121312</v>
      </c>
      <c r="L66" s="6">
        <f t="shared" si="9"/>
        <v>-0.15805684180948221</v>
      </c>
      <c r="M66" s="54">
        <f t="shared" si="14"/>
        <v>0</v>
      </c>
      <c r="N66" s="54">
        <f t="shared" si="15"/>
        <v>1</v>
      </c>
      <c r="P66" s="6">
        <f t="shared" si="12"/>
        <v>0.49000000000000027</v>
      </c>
      <c r="Q66" s="6">
        <f t="shared" si="16"/>
        <v>0</v>
      </c>
      <c r="R66" s="6">
        <f t="shared" si="17"/>
        <v>0</v>
      </c>
      <c r="S66" s="6">
        <f t="shared" si="10"/>
        <v>0</v>
      </c>
      <c r="T66" s="6">
        <f t="shared" si="6"/>
        <v>0</v>
      </c>
    </row>
    <row r="67" spans="4:20" x14ac:dyDescent="0.2">
      <c r="D67" s="4">
        <f t="shared" si="11"/>
        <v>50</v>
      </c>
      <c r="E67" s="150">
        <v>142</v>
      </c>
      <c r="F67" s="150" t="s">
        <v>78</v>
      </c>
      <c r="G67" s="150">
        <f t="shared" si="7"/>
        <v>0</v>
      </c>
      <c r="H67" s="150">
        <f>'Data 1'!H59</f>
        <v>1</v>
      </c>
      <c r="I67" s="4">
        <f t="shared" si="8"/>
        <v>0</v>
      </c>
      <c r="J67" s="6">
        <f t="shared" si="13"/>
        <v>0.14619875101878688</v>
      </c>
      <c r="K67" s="6">
        <f t="shared" si="1"/>
        <v>0.85380124898121312</v>
      </c>
      <c r="L67" s="6">
        <f t="shared" si="9"/>
        <v>-0.15805684180948221</v>
      </c>
      <c r="M67" s="54">
        <f t="shared" si="14"/>
        <v>0</v>
      </c>
      <c r="N67" s="54">
        <f t="shared" si="15"/>
        <v>1</v>
      </c>
      <c r="P67" s="6">
        <f t="shared" si="12"/>
        <v>0.50000000000000022</v>
      </c>
      <c r="Q67" s="6">
        <f t="shared" si="16"/>
        <v>0</v>
      </c>
      <c r="R67" s="6">
        <f t="shared" si="17"/>
        <v>0</v>
      </c>
      <c r="S67" s="6">
        <f t="shared" si="10"/>
        <v>0</v>
      </c>
      <c r="T67" s="6">
        <f t="shared" si="6"/>
        <v>0</v>
      </c>
    </row>
    <row r="68" spans="4:20" x14ac:dyDescent="0.2">
      <c r="D68" s="4">
        <f t="shared" si="11"/>
        <v>51</v>
      </c>
      <c r="E68" s="150">
        <v>148</v>
      </c>
      <c r="F68" s="150" t="s">
        <v>78</v>
      </c>
      <c r="G68" s="150">
        <f t="shared" si="7"/>
        <v>0</v>
      </c>
      <c r="H68" s="150">
        <f>'Data 1'!H60</f>
        <v>1</v>
      </c>
      <c r="I68" s="4">
        <f t="shared" si="8"/>
        <v>0</v>
      </c>
      <c r="J68" s="6">
        <f t="shared" si="13"/>
        <v>0.14619875101878688</v>
      </c>
      <c r="K68" s="6">
        <f t="shared" si="1"/>
        <v>0.85380124898121312</v>
      </c>
      <c r="L68" s="6">
        <f t="shared" si="9"/>
        <v>-0.15805684180948221</v>
      </c>
      <c r="M68" s="54">
        <f t="shared" si="14"/>
        <v>0</v>
      </c>
      <c r="N68" s="54">
        <f t="shared" si="15"/>
        <v>1</v>
      </c>
      <c r="P68" s="6">
        <f t="shared" si="12"/>
        <v>0.51000000000000023</v>
      </c>
      <c r="Q68" s="6">
        <f t="shared" si="16"/>
        <v>0</v>
      </c>
      <c r="R68" s="6">
        <f t="shared" si="17"/>
        <v>0</v>
      </c>
      <c r="S68" s="6">
        <f t="shared" si="10"/>
        <v>0</v>
      </c>
      <c r="T68" s="6">
        <f t="shared" si="6"/>
        <v>0</v>
      </c>
    </row>
    <row r="69" spans="4:20" x14ac:dyDescent="0.2">
      <c r="D69" s="4">
        <f t="shared" si="11"/>
        <v>52</v>
      </c>
      <c r="E69" s="150">
        <v>149</v>
      </c>
      <c r="F69" s="150" t="s">
        <v>78</v>
      </c>
      <c r="G69" s="150">
        <f t="shared" si="7"/>
        <v>0</v>
      </c>
      <c r="H69" s="150">
        <f>'Data 1'!H61</f>
        <v>0</v>
      </c>
      <c r="I69" s="4">
        <f t="shared" si="8"/>
        <v>0</v>
      </c>
      <c r="J69" s="6">
        <f t="shared" si="13"/>
        <v>0.14619875101878688</v>
      </c>
      <c r="K69" s="6">
        <f t="shared" si="1"/>
        <v>0.85380124898121312</v>
      </c>
      <c r="L69" s="6">
        <f t="shared" si="9"/>
        <v>-0.15805684180948221</v>
      </c>
      <c r="M69" s="54">
        <f t="shared" si="14"/>
        <v>0</v>
      </c>
      <c r="N69" s="54">
        <f t="shared" si="15"/>
        <v>1</v>
      </c>
      <c r="P69" s="6">
        <f t="shared" si="12"/>
        <v>0.52000000000000024</v>
      </c>
      <c r="Q69" s="6">
        <f t="shared" si="16"/>
        <v>0</v>
      </c>
      <c r="R69" s="6">
        <f t="shared" si="17"/>
        <v>0</v>
      </c>
      <c r="S69" s="6">
        <f t="shared" si="10"/>
        <v>0</v>
      </c>
      <c r="T69" s="6">
        <f t="shared" si="6"/>
        <v>0</v>
      </c>
    </row>
    <row r="70" spans="4:20" x14ac:dyDescent="0.2">
      <c r="D70" s="4">
        <f t="shared" si="11"/>
        <v>53</v>
      </c>
      <c r="E70" s="150">
        <v>154</v>
      </c>
      <c r="F70" s="150" t="s">
        <v>78</v>
      </c>
      <c r="G70" s="150">
        <f t="shared" si="7"/>
        <v>0</v>
      </c>
      <c r="H70" s="150">
        <f>'Data 1'!H62</f>
        <v>1</v>
      </c>
      <c r="I70" s="4">
        <f t="shared" si="8"/>
        <v>0</v>
      </c>
      <c r="J70" s="6">
        <f t="shared" si="13"/>
        <v>0.14619875101878688</v>
      </c>
      <c r="K70" s="6">
        <f t="shared" si="1"/>
        <v>0.85380124898121312</v>
      </c>
      <c r="L70" s="6">
        <f t="shared" si="9"/>
        <v>-0.15805684180948221</v>
      </c>
      <c r="M70" s="54">
        <f t="shared" si="14"/>
        <v>0</v>
      </c>
      <c r="N70" s="54">
        <f t="shared" si="15"/>
        <v>1</v>
      </c>
      <c r="P70" s="6">
        <f t="shared" si="12"/>
        <v>0.53000000000000025</v>
      </c>
      <c r="Q70" s="6">
        <f t="shared" si="16"/>
        <v>0</v>
      </c>
      <c r="R70" s="6">
        <f t="shared" si="17"/>
        <v>0</v>
      </c>
      <c r="S70" s="6">
        <f t="shared" si="10"/>
        <v>0</v>
      </c>
      <c r="T70" s="6">
        <f t="shared" si="6"/>
        <v>0</v>
      </c>
    </row>
    <row r="71" spans="4:20" x14ac:dyDescent="0.2">
      <c r="D71" s="4">
        <f t="shared" si="11"/>
        <v>54</v>
      </c>
      <c r="E71" s="150">
        <v>155</v>
      </c>
      <c r="F71" s="150" t="s">
        <v>78</v>
      </c>
      <c r="G71" s="150">
        <f t="shared" si="7"/>
        <v>0</v>
      </c>
      <c r="H71" s="150">
        <f>'Data 1'!H63</f>
        <v>1</v>
      </c>
      <c r="I71" s="4">
        <f t="shared" si="8"/>
        <v>0</v>
      </c>
      <c r="J71" s="6">
        <f t="shared" si="13"/>
        <v>0.14619875101878688</v>
      </c>
      <c r="K71" s="6">
        <f t="shared" si="1"/>
        <v>0.85380124898121312</v>
      </c>
      <c r="L71" s="6">
        <f t="shared" si="9"/>
        <v>-0.15805684180948221</v>
      </c>
      <c r="M71" s="54">
        <f t="shared" si="14"/>
        <v>0</v>
      </c>
      <c r="N71" s="54">
        <f t="shared" si="15"/>
        <v>1</v>
      </c>
      <c r="P71" s="6">
        <f t="shared" si="12"/>
        <v>0.54000000000000026</v>
      </c>
      <c r="Q71" s="6">
        <f t="shared" si="16"/>
        <v>0</v>
      </c>
      <c r="R71" s="6">
        <f t="shared" si="17"/>
        <v>0</v>
      </c>
      <c r="S71" s="6">
        <f t="shared" si="10"/>
        <v>0</v>
      </c>
      <c r="T71" s="6">
        <f t="shared" si="6"/>
        <v>0</v>
      </c>
    </row>
    <row r="72" spans="4:20" x14ac:dyDescent="0.2">
      <c r="D72" s="4">
        <f t="shared" si="11"/>
        <v>55</v>
      </c>
      <c r="E72" s="148">
        <v>160</v>
      </c>
      <c r="F72" s="148" t="s">
        <v>77</v>
      </c>
      <c r="G72" s="148">
        <f t="shared" si="7"/>
        <v>1</v>
      </c>
      <c r="H72" s="148">
        <f>'Data 1'!H64</f>
        <v>1</v>
      </c>
      <c r="I72" s="4">
        <f t="shared" si="8"/>
        <v>1</v>
      </c>
      <c r="J72" s="6">
        <f t="shared" si="13"/>
        <v>0.14619875101878688</v>
      </c>
      <c r="K72" s="6">
        <f t="shared" si="1"/>
        <v>0.14619875101878688</v>
      </c>
      <c r="L72" s="6">
        <f t="shared" si="9"/>
        <v>-1.9227882746661042</v>
      </c>
      <c r="M72" s="54">
        <f t="shared" si="14"/>
        <v>0</v>
      </c>
      <c r="N72" s="54">
        <f t="shared" si="15"/>
        <v>0</v>
      </c>
      <c r="P72" s="6">
        <f t="shared" si="12"/>
        <v>0.55000000000000027</v>
      </c>
      <c r="Q72" s="6">
        <f t="shared" si="16"/>
        <v>0</v>
      </c>
      <c r="R72" s="6">
        <f t="shared" si="17"/>
        <v>0</v>
      </c>
      <c r="S72" s="6">
        <f t="shared" si="10"/>
        <v>0</v>
      </c>
      <c r="T72" s="6">
        <f t="shared" si="6"/>
        <v>0</v>
      </c>
    </row>
    <row r="73" spans="4:20" x14ac:dyDescent="0.2">
      <c r="D73" s="4">
        <f t="shared" si="11"/>
        <v>56</v>
      </c>
      <c r="E73" s="150">
        <v>166</v>
      </c>
      <c r="F73" s="150" t="s">
        <v>78</v>
      </c>
      <c r="G73" s="150">
        <f t="shared" si="7"/>
        <v>0</v>
      </c>
      <c r="H73" s="150">
        <f>'Data 1'!H65</f>
        <v>1</v>
      </c>
      <c r="I73" s="4">
        <f t="shared" si="8"/>
        <v>0</v>
      </c>
      <c r="J73" s="6">
        <f t="shared" si="13"/>
        <v>0.14619875101878688</v>
      </c>
      <c r="K73" s="6">
        <f t="shared" si="1"/>
        <v>0.85380124898121312</v>
      </c>
      <c r="L73" s="6">
        <f t="shared" si="9"/>
        <v>-0.15805684180948221</v>
      </c>
      <c r="M73" s="54">
        <f t="shared" si="14"/>
        <v>0</v>
      </c>
      <c r="N73" s="54">
        <f t="shared" si="15"/>
        <v>1</v>
      </c>
      <c r="P73" s="6">
        <f t="shared" si="12"/>
        <v>0.56000000000000028</v>
      </c>
      <c r="Q73" s="6">
        <f t="shared" si="16"/>
        <v>0</v>
      </c>
      <c r="R73" s="6">
        <f t="shared" si="17"/>
        <v>0</v>
      </c>
      <c r="S73" s="6">
        <f t="shared" si="10"/>
        <v>0</v>
      </c>
      <c r="T73" s="6">
        <f t="shared" si="6"/>
        <v>0</v>
      </c>
    </row>
    <row r="74" spans="4:20" x14ac:dyDescent="0.2">
      <c r="D74" s="4">
        <f t="shared" si="11"/>
        <v>57</v>
      </c>
      <c r="E74" s="148">
        <v>167</v>
      </c>
      <c r="F74" s="148" t="s">
        <v>77</v>
      </c>
      <c r="G74" s="148">
        <f t="shared" si="7"/>
        <v>1</v>
      </c>
      <c r="H74" s="148">
        <f>'Data 1'!H66</f>
        <v>0</v>
      </c>
      <c r="I74" s="4">
        <f t="shared" si="8"/>
        <v>0</v>
      </c>
      <c r="J74" s="6">
        <f t="shared" si="13"/>
        <v>0.14619875101878688</v>
      </c>
      <c r="K74" s="6">
        <f t="shared" si="1"/>
        <v>0.14619875101878688</v>
      </c>
      <c r="L74" s="6">
        <f t="shared" si="9"/>
        <v>-1.9227882746661042</v>
      </c>
      <c r="M74" s="54">
        <f t="shared" si="14"/>
        <v>0</v>
      </c>
      <c r="N74" s="54">
        <f t="shared" si="15"/>
        <v>0</v>
      </c>
      <c r="P74" s="6">
        <f t="shared" si="12"/>
        <v>0.57000000000000028</v>
      </c>
      <c r="Q74" s="6">
        <f t="shared" si="16"/>
        <v>0</v>
      </c>
      <c r="R74" s="6">
        <f t="shared" si="17"/>
        <v>0</v>
      </c>
      <c r="S74" s="6">
        <f t="shared" si="10"/>
        <v>0</v>
      </c>
      <c r="T74" s="6">
        <f t="shared" si="6"/>
        <v>0</v>
      </c>
    </row>
    <row r="75" spans="4:20" x14ac:dyDescent="0.2">
      <c r="D75" s="4">
        <f t="shared" si="11"/>
        <v>58</v>
      </c>
      <c r="E75" s="148">
        <v>170</v>
      </c>
      <c r="F75" s="148" t="s">
        <v>77</v>
      </c>
      <c r="G75" s="148">
        <f t="shared" si="7"/>
        <v>1</v>
      </c>
      <c r="H75" s="148">
        <f>'Data 1'!H67</f>
        <v>0</v>
      </c>
      <c r="I75" s="4">
        <f t="shared" si="8"/>
        <v>0</v>
      </c>
      <c r="J75" s="6">
        <f t="shared" si="13"/>
        <v>0.14619875101878688</v>
      </c>
      <c r="K75" s="6">
        <f t="shared" si="1"/>
        <v>0.14619875101878688</v>
      </c>
      <c r="L75" s="6">
        <f t="shared" si="9"/>
        <v>-1.9227882746661042</v>
      </c>
      <c r="M75" s="54">
        <f t="shared" si="14"/>
        <v>0</v>
      </c>
      <c r="N75" s="54">
        <f t="shared" si="15"/>
        <v>0</v>
      </c>
      <c r="P75" s="6">
        <f t="shared" si="12"/>
        <v>0.58000000000000029</v>
      </c>
      <c r="Q75" s="6">
        <f t="shared" si="16"/>
        <v>0</v>
      </c>
      <c r="R75" s="6">
        <f t="shared" si="17"/>
        <v>0</v>
      </c>
      <c r="S75" s="6">
        <f t="shared" si="10"/>
        <v>0</v>
      </c>
      <c r="T75" s="6">
        <f t="shared" si="6"/>
        <v>0</v>
      </c>
    </row>
    <row r="76" spans="4:20" x14ac:dyDescent="0.2">
      <c r="D76" s="4">
        <f t="shared" si="11"/>
        <v>59</v>
      </c>
      <c r="E76" s="157">
        <v>203</v>
      </c>
      <c r="F76" s="157" t="s">
        <v>78</v>
      </c>
      <c r="G76" s="157">
        <f t="shared" si="7"/>
        <v>0</v>
      </c>
      <c r="H76" s="157">
        <f>'Data 1'!H68</f>
        <v>1</v>
      </c>
      <c r="I76" s="4">
        <f t="shared" si="8"/>
        <v>0</v>
      </c>
      <c r="J76" s="6">
        <f t="shared" si="13"/>
        <v>0.14619875101878688</v>
      </c>
      <c r="K76" s="6">
        <f t="shared" si="1"/>
        <v>0.85380124898121312</v>
      </c>
      <c r="L76" s="6">
        <f t="shared" si="9"/>
        <v>-0.15805684180948221</v>
      </c>
      <c r="M76" s="54">
        <f t="shared" si="14"/>
        <v>0</v>
      </c>
      <c r="N76" s="54">
        <f t="shared" si="15"/>
        <v>1</v>
      </c>
      <c r="P76" s="6">
        <f t="shared" si="12"/>
        <v>0.5900000000000003</v>
      </c>
      <c r="Q76" s="6">
        <f t="shared" si="16"/>
        <v>0</v>
      </c>
      <c r="R76" s="6">
        <f t="shared" si="17"/>
        <v>0</v>
      </c>
      <c r="S76" s="6">
        <f t="shared" si="10"/>
        <v>0</v>
      </c>
      <c r="T76" s="6">
        <f t="shared" si="6"/>
        <v>0</v>
      </c>
    </row>
    <row r="77" spans="4:20" x14ac:dyDescent="0.2">
      <c r="D77" s="4">
        <f t="shared" si="11"/>
        <v>60</v>
      </c>
      <c r="E77" s="157">
        <v>204</v>
      </c>
      <c r="F77" s="157" t="s">
        <v>78</v>
      </c>
      <c r="G77" s="157">
        <f t="shared" si="7"/>
        <v>0</v>
      </c>
      <c r="H77" s="157">
        <f>'Data 1'!H69</f>
        <v>1</v>
      </c>
      <c r="I77" s="4">
        <f t="shared" si="8"/>
        <v>0</v>
      </c>
      <c r="J77" s="6">
        <f t="shared" si="13"/>
        <v>0.14619875101878688</v>
      </c>
      <c r="K77" s="6">
        <f t="shared" si="1"/>
        <v>0.85380124898121312</v>
      </c>
      <c r="L77" s="6">
        <f t="shared" si="9"/>
        <v>-0.15805684180948221</v>
      </c>
      <c r="M77" s="54">
        <f t="shared" si="14"/>
        <v>0</v>
      </c>
      <c r="N77" s="54">
        <f t="shared" si="15"/>
        <v>1</v>
      </c>
      <c r="P77" s="6">
        <f t="shared" si="12"/>
        <v>0.60000000000000031</v>
      </c>
      <c r="Q77" s="6">
        <f t="shared" si="16"/>
        <v>0</v>
      </c>
      <c r="R77" s="6">
        <f t="shared" si="17"/>
        <v>0</v>
      </c>
      <c r="S77" s="6">
        <f t="shared" si="10"/>
        <v>0</v>
      </c>
      <c r="T77" s="6">
        <f t="shared" si="6"/>
        <v>0</v>
      </c>
    </row>
    <row r="78" spans="4:20" ht="16" thickBot="1" x14ac:dyDescent="0.25">
      <c r="D78" s="4">
        <f t="shared" si="11"/>
        <v>61</v>
      </c>
      <c r="E78" s="187">
        <v>205</v>
      </c>
      <c r="F78" s="187" t="s">
        <v>78</v>
      </c>
      <c r="G78" s="187">
        <f t="shared" si="7"/>
        <v>0</v>
      </c>
      <c r="H78" s="187">
        <f>'Data 1'!H70</f>
        <v>1</v>
      </c>
      <c r="I78" s="4">
        <f t="shared" si="8"/>
        <v>0</v>
      </c>
      <c r="J78" s="6">
        <f t="shared" si="13"/>
        <v>0.14619875101878688</v>
      </c>
      <c r="K78" s="6">
        <f t="shared" si="1"/>
        <v>0.85380124898121312</v>
      </c>
      <c r="L78" s="6">
        <f t="shared" si="9"/>
        <v>-0.15805684180948221</v>
      </c>
      <c r="M78" s="54">
        <f t="shared" si="14"/>
        <v>0</v>
      </c>
      <c r="N78" s="54">
        <f t="shared" si="15"/>
        <v>1</v>
      </c>
      <c r="P78" s="6">
        <f t="shared" si="12"/>
        <v>0.61000000000000032</v>
      </c>
      <c r="Q78" s="6">
        <f t="shared" si="16"/>
        <v>0</v>
      </c>
      <c r="R78" s="6">
        <f t="shared" si="17"/>
        <v>0</v>
      </c>
      <c r="S78" s="6">
        <f t="shared" si="10"/>
        <v>0</v>
      </c>
      <c r="T78" s="6">
        <f t="shared" si="6"/>
        <v>0</v>
      </c>
    </row>
    <row r="79" spans="4:20" ht="16" thickBot="1" x14ac:dyDescent="0.25">
      <c r="D79" s="4">
        <f t="shared" si="11"/>
        <v>62</v>
      </c>
      <c r="E79" s="235">
        <v>208</v>
      </c>
      <c r="F79" s="235" t="s">
        <v>78</v>
      </c>
      <c r="G79" s="235">
        <f t="shared" si="7"/>
        <v>0</v>
      </c>
      <c r="H79" s="235">
        <f>'Data 1'!H71</f>
        <v>0</v>
      </c>
      <c r="I79" s="4">
        <f t="shared" si="8"/>
        <v>0</v>
      </c>
      <c r="J79" s="6">
        <f t="shared" ref="J79:J103" si="18">IF(H79=0,pcf_0,IF(H79=1,pcf_1,pcf_2))</f>
        <v>0.14619875101878688</v>
      </c>
      <c r="K79" s="6">
        <f t="shared" si="1"/>
        <v>0.85380124898121312</v>
      </c>
      <c r="L79" s="6">
        <f t="shared" si="9"/>
        <v>-0.15805684180948221</v>
      </c>
      <c r="M79" s="54">
        <f t="shared" si="14"/>
        <v>0</v>
      </c>
      <c r="N79" s="54">
        <f t="shared" si="15"/>
        <v>1</v>
      </c>
      <c r="P79" s="6">
        <f t="shared" si="12"/>
        <v>0.62000000000000033</v>
      </c>
      <c r="Q79" s="6">
        <f t="shared" si="16"/>
        <v>0</v>
      </c>
      <c r="R79" s="6">
        <f t="shared" si="17"/>
        <v>0</v>
      </c>
      <c r="S79" s="6">
        <f t="shared" si="10"/>
        <v>0</v>
      </c>
      <c r="T79" s="6">
        <f t="shared" si="6"/>
        <v>0</v>
      </c>
    </row>
    <row r="80" spans="4:20" x14ac:dyDescent="0.2">
      <c r="D80" s="4">
        <f t="shared" si="11"/>
        <v>63</v>
      </c>
      <c r="E80" s="152">
        <v>210</v>
      </c>
      <c r="F80" s="152" t="s">
        <v>79</v>
      </c>
      <c r="G80" s="152">
        <f t="shared" si="7"/>
        <v>0</v>
      </c>
      <c r="H80" s="152">
        <f>'Data 1'!H72</f>
        <v>0</v>
      </c>
      <c r="I80" s="4">
        <f t="shared" si="8"/>
        <v>0</v>
      </c>
      <c r="J80" s="6">
        <f t="shared" si="18"/>
        <v>0.14619875101878688</v>
      </c>
      <c r="K80" s="6">
        <f t="shared" si="1"/>
        <v>0.85380124898121312</v>
      </c>
      <c r="L80" s="6">
        <f t="shared" si="9"/>
        <v>-0.15805684180948221</v>
      </c>
      <c r="M80" s="54">
        <f t="shared" si="14"/>
        <v>0</v>
      </c>
      <c r="N80" s="54">
        <f t="shared" si="15"/>
        <v>1</v>
      </c>
      <c r="P80" s="6">
        <f t="shared" si="12"/>
        <v>0.63000000000000034</v>
      </c>
      <c r="Q80" s="6">
        <f t="shared" si="16"/>
        <v>0</v>
      </c>
      <c r="R80" s="6">
        <f t="shared" si="17"/>
        <v>0</v>
      </c>
      <c r="S80" s="6">
        <f t="shared" si="10"/>
        <v>0</v>
      </c>
      <c r="T80" s="6">
        <f t="shared" si="6"/>
        <v>0</v>
      </c>
    </row>
    <row r="81" spans="4:20" x14ac:dyDescent="0.2">
      <c r="D81" s="4">
        <f t="shared" si="11"/>
        <v>64</v>
      </c>
      <c r="E81" s="152">
        <v>211</v>
      </c>
      <c r="F81" s="152" t="s">
        <v>79</v>
      </c>
      <c r="G81" s="152">
        <f t="shared" si="7"/>
        <v>0</v>
      </c>
      <c r="H81" s="152">
        <f>'Data 1'!H73</f>
        <v>1</v>
      </c>
      <c r="I81" s="4">
        <f t="shared" si="8"/>
        <v>0</v>
      </c>
      <c r="J81" s="6">
        <f t="shared" si="18"/>
        <v>0.14619875101878688</v>
      </c>
      <c r="K81" s="6">
        <f t="shared" ref="K81:K144" si="19">IF(G81=1,J81,1-J81)</f>
        <v>0.85380124898121312</v>
      </c>
      <c r="L81" s="6">
        <f t="shared" si="9"/>
        <v>-0.15805684180948221</v>
      </c>
      <c r="M81" s="54">
        <f t="shared" ref="M81:M103" si="20">IF(AND(G81=1,J81&gt;=p_thresh),1,0)</f>
        <v>0</v>
      </c>
      <c r="N81" s="54">
        <f t="shared" ref="N81:N103" si="21">IF(AND(G81=0,J81&lt;p_thresh),1,0)</f>
        <v>1</v>
      </c>
      <c r="P81" s="6">
        <f t="shared" si="12"/>
        <v>0.64000000000000035</v>
      </c>
      <c r="Q81" s="6">
        <f t="shared" si="16"/>
        <v>0</v>
      </c>
      <c r="R81" s="6">
        <f t="shared" si="17"/>
        <v>0</v>
      </c>
      <c r="S81" s="6">
        <f t="shared" si="10"/>
        <v>0</v>
      </c>
      <c r="T81" s="6">
        <f t="shared" si="6"/>
        <v>0</v>
      </c>
    </row>
    <row r="82" spans="4:20" x14ac:dyDescent="0.2">
      <c r="D82" s="4">
        <f t="shared" si="11"/>
        <v>65</v>
      </c>
      <c r="E82" s="152">
        <v>214</v>
      </c>
      <c r="F82" s="152" t="s">
        <v>79</v>
      </c>
      <c r="G82" s="152">
        <f t="shared" ref="G82:G145" si="22">IF(F82="CF",1,0)</f>
        <v>0</v>
      </c>
      <c r="H82" s="152">
        <f>'Data 1'!H74</f>
        <v>0</v>
      </c>
      <c r="I82" s="4">
        <f t="shared" ref="I82:I145" si="23">IF(AND(G82=1,H82=1),1,0)</f>
        <v>0</v>
      </c>
      <c r="J82" s="6">
        <f t="shared" si="18"/>
        <v>0.14619875101878688</v>
      </c>
      <c r="K82" s="6">
        <f t="shared" si="19"/>
        <v>0.85380124898121312</v>
      </c>
      <c r="L82" s="6">
        <f t="shared" ref="L82:L145" si="24">LN(K82)</f>
        <v>-0.15805684180948221</v>
      </c>
      <c r="M82" s="54">
        <f t="shared" si="20"/>
        <v>0</v>
      </c>
      <c r="N82" s="54">
        <f t="shared" si="21"/>
        <v>1</v>
      </c>
      <c r="P82" s="6">
        <f t="shared" si="12"/>
        <v>0.65000000000000036</v>
      </c>
      <c r="Q82" s="6">
        <f t="shared" ref="Q82:Q117" si="25">COUNTIFS($G$18:$G$188,"1",$J$18:$J$188,"&gt;+"&amp;$P82)/CFT</f>
        <v>0</v>
      </c>
      <c r="R82" s="6">
        <f t="shared" ref="R82:R117" si="26">COUNTIFS($G$18:$G$188,"0",$J$18:$J$188,"&gt;+"&amp;$P82)/CONTT</f>
        <v>0</v>
      </c>
      <c r="S82" s="6">
        <f t="shared" si="10"/>
        <v>0</v>
      </c>
      <c r="T82" s="6">
        <f t="shared" ref="T82:T115" si="27">-(R83-R82)</f>
        <v>0</v>
      </c>
    </row>
    <row r="83" spans="4:20" x14ac:dyDescent="0.2">
      <c r="D83" s="4">
        <f t="shared" ref="D83:D146" si="28">D82+1</f>
        <v>66</v>
      </c>
      <c r="E83" s="157">
        <v>215</v>
      </c>
      <c r="F83" s="157" t="s">
        <v>78</v>
      </c>
      <c r="G83" s="157">
        <f t="shared" si="22"/>
        <v>0</v>
      </c>
      <c r="H83" s="157">
        <f>'Data 1'!H75</f>
        <v>1</v>
      </c>
      <c r="I83" s="4">
        <f t="shared" si="23"/>
        <v>0</v>
      </c>
      <c r="J83" s="6">
        <f t="shared" si="18"/>
        <v>0.14619875101878688</v>
      </c>
      <c r="K83" s="6">
        <f t="shared" si="19"/>
        <v>0.85380124898121312</v>
      </c>
      <c r="L83" s="6">
        <f t="shared" si="24"/>
        <v>-0.15805684180948221</v>
      </c>
      <c r="M83" s="54">
        <f t="shared" si="20"/>
        <v>0</v>
      </c>
      <c r="N83" s="54">
        <f t="shared" si="21"/>
        <v>1</v>
      </c>
      <c r="P83" s="6">
        <f t="shared" si="12"/>
        <v>0.66000000000000036</v>
      </c>
      <c r="Q83" s="6">
        <f t="shared" si="25"/>
        <v>0</v>
      </c>
      <c r="R83" s="6">
        <f t="shared" si="26"/>
        <v>0</v>
      </c>
      <c r="S83" s="6">
        <f t="shared" ref="S83:S115" si="29">(Q83+Q84)/2</f>
        <v>0</v>
      </c>
      <c r="T83" s="6">
        <f t="shared" si="27"/>
        <v>0</v>
      </c>
    </row>
    <row r="84" spans="4:20" x14ac:dyDescent="0.2">
      <c r="D84" s="4">
        <f t="shared" si="28"/>
        <v>67</v>
      </c>
      <c r="E84" s="157">
        <v>218</v>
      </c>
      <c r="F84" s="157" t="s">
        <v>78</v>
      </c>
      <c r="G84" s="157">
        <f t="shared" si="22"/>
        <v>0</v>
      </c>
      <c r="H84" s="157">
        <f>'Data 1'!H76</f>
        <v>1</v>
      </c>
      <c r="I84" s="4">
        <f t="shared" si="23"/>
        <v>0</v>
      </c>
      <c r="J84" s="6">
        <f t="shared" si="18"/>
        <v>0.14619875101878688</v>
      </c>
      <c r="K84" s="6">
        <f t="shared" si="19"/>
        <v>0.85380124898121312</v>
      </c>
      <c r="L84" s="6">
        <f t="shared" si="24"/>
        <v>-0.15805684180948221</v>
      </c>
      <c r="M84" s="54">
        <f t="shared" si="20"/>
        <v>0</v>
      </c>
      <c r="N84" s="54">
        <f t="shared" si="21"/>
        <v>1</v>
      </c>
      <c r="P84" s="6">
        <f t="shared" ref="P84:P117" si="30">P83+0.01</f>
        <v>0.67000000000000037</v>
      </c>
      <c r="Q84" s="6">
        <f t="shared" si="25"/>
        <v>0</v>
      </c>
      <c r="R84" s="6">
        <f t="shared" si="26"/>
        <v>0</v>
      </c>
      <c r="S84" s="6">
        <f t="shared" si="29"/>
        <v>0</v>
      </c>
      <c r="T84" s="6">
        <f t="shared" si="27"/>
        <v>0</v>
      </c>
    </row>
    <row r="85" spans="4:20" x14ac:dyDescent="0.2">
      <c r="D85" s="4">
        <f t="shared" si="28"/>
        <v>68</v>
      </c>
      <c r="E85" s="152">
        <v>219</v>
      </c>
      <c r="F85" s="152" t="s">
        <v>79</v>
      </c>
      <c r="G85" s="152">
        <f t="shared" si="22"/>
        <v>0</v>
      </c>
      <c r="H85" s="152">
        <f>'Data 1'!H77</f>
        <v>0</v>
      </c>
      <c r="I85" s="4">
        <f t="shared" si="23"/>
        <v>0</v>
      </c>
      <c r="J85" s="6">
        <f t="shared" si="18"/>
        <v>0.14619875101878688</v>
      </c>
      <c r="K85" s="6">
        <f t="shared" si="19"/>
        <v>0.85380124898121312</v>
      </c>
      <c r="L85" s="6">
        <f t="shared" si="24"/>
        <v>-0.15805684180948221</v>
      </c>
      <c r="M85" s="54">
        <f t="shared" si="20"/>
        <v>0</v>
      </c>
      <c r="N85" s="54">
        <f t="shared" si="21"/>
        <v>1</v>
      </c>
      <c r="P85" s="6">
        <f t="shared" si="30"/>
        <v>0.68000000000000038</v>
      </c>
      <c r="Q85" s="6">
        <f t="shared" si="25"/>
        <v>0</v>
      </c>
      <c r="R85" s="6">
        <f t="shared" si="26"/>
        <v>0</v>
      </c>
      <c r="S85" s="6">
        <f t="shared" si="29"/>
        <v>0</v>
      </c>
      <c r="T85" s="6">
        <f t="shared" si="27"/>
        <v>0</v>
      </c>
    </row>
    <row r="86" spans="4:20" x14ac:dyDescent="0.2">
      <c r="D86" s="4">
        <f t="shared" si="28"/>
        <v>69</v>
      </c>
      <c r="E86" s="152">
        <v>221</v>
      </c>
      <c r="F86" s="152" t="s">
        <v>79</v>
      </c>
      <c r="G86" s="152">
        <f t="shared" si="22"/>
        <v>0</v>
      </c>
      <c r="H86" s="152">
        <f>'Data 1'!H78</f>
        <v>1</v>
      </c>
      <c r="I86" s="4">
        <f t="shared" si="23"/>
        <v>0</v>
      </c>
      <c r="J86" s="6">
        <f t="shared" si="18"/>
        <v>0.14619875101878688</v>
      </c>
      <c r="K86" s="6">
        <f t="shared" si="19"/>
        <v>0.85380124898121312</v>
      </c>
      <c r="L86" s="6">
        <f t="shared" si="24"/>
        <v>-0.15805684180948221</v>
      </c>
      <c r="M86" s="54">
        <f t="shared" si="20"/>
        <v>0</v>
      </c>
      <c r="N86" s="54">
        <f t="shared" si="21"/>
        <v>1</v>
      </c>
      <c r="P86" s="6">
        <f t="shared" si="30"/>
        <v>0.69000000000000039</v>
      </c>
      <c r="Q86" s="6">
        <f t="shared" si="25"/>
        <v>0</v>
      </c>
      <c r="R86" s="6">
        <f t="shared" si="26"/>
        <v>0</v>
      </c>
      <c r="S86" s="6">
        <f t="shared" si="29"/>
        <v>0</v>
      </c>
      <c r="T86" s="6">
        <f t="shared" si="27"/>
        <v>0</v>
      </c>
    </row>
    <row r="87" spans="4:20" x14ac:dyDescent="0.2">
      <c r="D87" s="4">
        <f t="shared" si="28"/>
        <v>70</v>
      </c>
      <c r="E87" s="152">
        <v>222</v>
      </c>
      <c r="F87" s="152" t="s">
        <v>79</v>
      </c>
      <c r="G87" s="152">
        <f t="shared" si="22"/>
        <v>0</v>
      </c>
      <c r="H87" s="152">
        <f>'Data 1'!H79</f>
        <v>1</v>
      </c>
      <c r="I87" s="4">
        <f t="shared" si="23"/>
        <v>0</v>
      </c>
      <c r="J87" s="6">
        <f t="shared" si="18"/>
        <v>0.14619875101878688</v>
      </c>
      <c r="K87" s="6">
        <f t="shared" si="19"/>
        <v>0.85380124898121312</v>
      </c>
      <c r="L87" s="6">
        <f t="shared" si="24"/>
        <v>-0.15805684180948221</v>
      </c>
      <c r="M87" s="54">
        <f t="shared" si="20"/>
        <v>0</v>
      </c>
      <c r="N87" s="54">
        <f t="shared" si="21"/>
        <v>1</v>
      </c>
      <c r="P87" s="6">
        <f t="shared" si="30"/>
        <v>0.7000000000000004</v>
      </c>
      <c r="Q87" s="6">
        <f t="shared" si="25"/>
        <v>0</v>
      </c>
      <c r="R87" s="6">
        <f t="shared" si="26"/>
        <v>0</v>
      </c>
      <c r="S87" s="6">
        <f t="shared" si="29"/>
        <v>0</v>
      </c>
      <c r="T87" s="6">
        <f t="shared" si="27"/>
        <v>0</v>
      </c>
    </row>
    <row r="88" spans="4:20" x14ac:dyDescent="0.2">
      <c r="D88" s="4">
        <f t="shared" si="28"/>
        <v>71</v>
      </c>
      <c r="E88" s="157">
        <v>223</v>
      </c>
      <c r="F88" s="157" t="s">
        <v>78</v>
      </c>
      <c r="G88" s="157">
        <f t="shared" si="22"/>
        <v>0</v>
      </c>
      <c r="H88" s="157">
        <f>'Data 1'!H80</f>
        <v>0</v>
      </c>
      <c r="I88" s="4">
        <f t="shared" si="23"/>
        <v>0</v>
      </c>
      <c r="J88" s="6">
        <f t="shared" si="18"/>
        <v>0.14619875101878688</v>
      </c>
      <c r="K88" s="6">
        <f t="shared" si="19"/>
        <v>0.85380124898121312</v>
      </c>
      <c r="L88" s="6">
        <f t="shared" si="24"/>
        <v>-0.15805684180948221</v>
      </c>
      <c r="M88" s="54">
        <f t="shared" si="20"/>
        <v>0</v>
      </c>
      <c r="N88" s="54">
        <f t="shared" si="21"/>
        <v>1</v>
      </c>
      <c r="P88" s="6">
        <f t="shared" si="30"/>
        <v>0.71000000000000041</v>
      </c>
      <c r="Q88" s="6">
        <f t="shared" si="25"/>
        <v>0</v>
      </c>
      <c r="R88" s="6">
        <f t="shared" si="26"/>
        <v>0</v>
      </c>
      <c r="S88" s="6">
        <f t="shared" si="29"/>
        <v>0</v>
      </c>
      <c r="T88" s="6">
        <f t="shared" si="27"/>
        <v>0</v>
      </c>
    </row>
    <row r="89" spans="4:20" x14ac:dyDescent="0.2">
      <c r="D89" s="4">
        <f t="shared" si="28"/>
        <v>72</v>
      </c>
      <c r="E89" s="186">
        <v>224</v>
      </c>
      <c r="F89" s="186" t="s">
        <v>79</v>
      </c>
      <c r="G89" s="186">
        <f t="shared" si="22"/>
        <v>0</v>
      </c>
      <c r="H89" s="186">
        <f>'Data 1'!H81</f>
        <v>1</v>
      </c>
      <c r="I89" s="4">
        <f t="shared" si="23"/>
        <v>0</v>
      </c>
      <c r="J89" s="6">
        <f t="shared" si="18"/>
        <v>0.14619875101878688</v>
      </c>
      <c r="K89" s="6">
        <f t="shared" si="19"/>
        <v>0.85380124898121312</v>
      </c>
      <c r="L89" s="6">
        <f t="shared" si="24"/>
        <v>-0.15805684180948221</v>
      </c>
      <c r="M89" s="54">
        <f t="shared" si="20"/>
        <v>0</v>
      </c>
      <c r="N89" s="54">
        <f t="shared" si="21"/>
        <v>1</v>
      </c>
      <c r="P89" s="6">
        <f t="shared" si="30"/>
        <v>0.72000000000000042</v>
      </c>
      <c r="Q89" s="6">
        <f t="shared" si="25"/>
        <v>0</v>
      </c>
      <c r="R89" s="6">
        <f t="shared" si="26"/>
        <v>0</v>
      </c>
      <c r="S89" s="6">
        <f t="shared" si="29"/>
        <v>0</v>
      </c>
      <c r="T89" s="6">
        <f t="shared" si="27"/>
        <v>0</v>
      </c>
    </row>
    <row r="90" spans="4:20" x14ac:dyDescent="0.2">
      <c r="D90" s="4">
        <f t="shared" si="28"/>
        <v>73</v>
      </c>
      <c r="E90" s="151">
        <v>226</v>
      </c>
      <c r="F90" s="151" t="s">
        <v>77</v>
      </c>
      <c r="G90" s="151">
        <f t="shared" si="22"/>
        <v>1</v>
      </c>
      <c r="H90" s="151">
        <f>'Data 1'!H82</f>
        <v>0</v>
      </c>
      <c r="I90" s="4">
        <f t="shared" si="23"/>
        <v>0</v>
      </c>
      <c r="J90" s="6">
        <f t="shared" si="18"/>
        <v>0.14619875101878688</v>
      </c>
      <c r="K90" s="6">
        <f t="shared" si="19"/>
        <v>0.14619875101878688</v>
      </c>
      <c r="L90" s="6">
        <f t="shared" si="24"/>
        <v>-1.9227882746661042</v>
      </c>
      <c r="M90" s="54">
        <f t="shared" si="20"/>
        <v>0</v>
      </c>
      <c r="N90" s="54">
        <f t="shared" si="21"/>
        <v>0</v>
      </c>
      <c r="P90" s="6">
        <f t="shared" si="30"/>
        <v>0.73000000000000043</v>
      </c>
      <c r="Q90" s="6">
        <f t="shared" si="25"/>
        <v>0</v>
      </c>
      <c r="R90" s="6">
        <f t="shared" si="26"/>
        <v>0</v>
      </c>
      <c r="S90" s="6">
        <f t="shared" si="29"/>
        <v>0</v>
      </c>
      <c r="T90" s="6">
        <f t="shared" si="27"/>
        <v>0</v>
      </c>
    </row>
    <row r="91" spans="4:20" x14ac:dyDescent="0.2">
      <c r="D91" s="4">
        <f t="shared" si="28"/>
        <v>74</v>
      </c>
      <c r="E91" s="157">
        <v>227</v>
      </c>
      <c r="F91" s="157" t="s">
        <v>78</v>
      </c>
      <c r="G91" s="157">
        <f t="shared" si="22"/>
        <v>0</v>
      </c>
      <c r="H91" s="157">
        <f>'Data 1'!H83</f>
        <v>1</v>
      </c>
      <c r="I91" s="4">
        <f t="shared" si="23"/>
        <v>0</v>
      </c>
      <c r="J91" s="6">
        <f t="shared" si="18"/>
        <v>0.14619875101878688</v>
      </c>
      <c r="K91" s="6">
        <f t="shared" si="19"/>
        <v>0.85380124898121312</v>
      </c>
      <c r="L91" s="6">
        <f t="shared" si="24"/>
        <v>-0.15805684180948221</v>
      </c>
      <c r="M91" s="54">
        <f t="shared" si="20"/>
        <v>0</v>
      </c>
      <c r="N91" s="54">
        <f t="shared" si="21"/>
        <v>1</v>
      </c>
      <c r="P91" s="6">
        <f t="shared" si="30"/>
        <v>0.74000000000000044</v>
      </c>
      <c r="Q91" s="6">
        <f t="shared" si="25"/>
        <v>0</v>
      </c>
      <c r="R91" s="6">
        <f t="shared" si="26"/>
        <v>0</v>
      </c>
      <c r="S91" s="6">
        <f t="shared" si="29"/>
        <v>0</v>
      </c>
      <c r="T91" s="6">
        <f t="shared" si="27"/>
        <v>0</v>
      </c>
    </row>
    <row r="92" spans="4:20" x14ac:dyDescent="0.2">
      <c r="D92" s="4">
        <f t="shared" si="28"/>
        <v>75</v>
      </c>
      <c r="E92" s="186">
        <v>229</v>
      </c>
      <c r="F92" s="186" t="s">
        <v>79</v>
      </c>
      <c r="G92" s="186">
        <f t="shared" si="22"/>
        <v>0</v>
      </c>
      <c r="H92" s="186">
        <f>'Data 1'!H84</f>
        <v>1</v>
      </c>
      <c r="I92" s="4">
        <f t="shared" si="23"/>
        <v>0</v>
      </c>
      <c r="J92" s="6">
        <f t="shared" si="18"/>
        <v>0.14619875101878688</v>
      </c>
      <c r="K92" s="6">
        <f t="shared" si="19"/>
        <v>0.85380124898121312</v>
      </c>
      <c r="L92" s="6">
        <f t="shared" si="24"/>
        <v>-0.15805684180948221</v>
      </c>
      <c r="M92" s="54">
        <f t="shared" si="20"/>
        <v>0</v>
      </c>
      <c r="N92" s="54">
        <f t="shared" si="21"/>
        <v>1</v>
      </c>
      <c r="P92" s="6">
        <f t="shared" si="30"/>
        <v>0.75000000000000044</v>
      </c>
      <c r="Q92" s="6">
        <f t="shared" si="25"/>
        <v>0</v>
      </c>
      <c r="R92" s="6">
        <f t="shared" si="26"/>
        <v>0</v>
      </c>
      <c r="S92" s="6">
        <f t="shared" si="29"/>
        <v>0</v>
      </c>
      <c r="T92" s="6">
        <f t="shared" si="27"/>
        <v>0</v>
      </c>
    </row>
    <row r="93" spans="4:20" x14ac:dyDescent="0.2">
      <c r="D93" s="4">
        <f t="shared" si="28"/>
        <v>76</v>
      </c>
      <c r="E93" s="151">
        <v>230</v>
      </c>
      <c r="F93" s="151" t="s">
        <v>77</v>
      </c>
      <c r="G93" s="151">
        <f t="shared" si="22"/>
        <v>1</v>
      </c>
      <c r="H93" s="151">
        <f>'Data 1'!H85</f>
        <v>1</v>
      </c>
      <c r="I93" s="4">
        <f t="shared" si="23"/>
        <v>1</v>
      </c>
      <c r="J93" s="6">
        <f t="shared" si="18"/>
        <v>0.14619875101878688</v>
      </c>
      <c r="K93" s="6">
        <f t="shared" si="19"/>
        <v>0.14619875101878688</v>
      </c>
      <c r="L93" s="6">
        <f t="shared" si="24"/>
        <v>-1.9227882746661042</v>
      </c>
      <c r="M93" s="54">
        <f t="shared" si="20"/>
        <v>0</v>
      </c>
      <c r="N93" s="54">
        <f t="shared" si="21"/>
        <v>0</v>
      </c>
      <c r="P93" s="6">
        <f t="shared" si="30"/>
        <v>0.76000000000000045</v>
      </c>
      <c r="Q93" s="6">
        <f t="shared" si="25"/>
        <v>0</v>
      </c>
      <c r="R93" s="6">
        <f t="shared" si="26"/>
        <v>0</v>
      </c>
      <c r="S93" s="6">
        <f t="shared" si="29"/>
        <v>0</v>
      </c>
      <c r="T93" s="6">
        <f t="shared" si="27"/>
        <v>0</v>
      </c>
    </row>
    <row r="94" spans="4:20" x14ac:dyDescent="0.2">
      <c r="D94" s="4">
        <f t="shared" si="28"/>
        <v>77</v>
      </c>
      <c r="E94" s="187">
        <v>232</v>
      </c>
      <c r="F94" s="187" t="s">
        <v>78</v>
      </c>
      <c r="G94" s="187">
        <f t="shared" si="22"/>
        <v>0</v>
      </c>
      <c r="H94" s="187">
        <f>'Data 1'!H86</f>
        <v>1</v>
      </c>
      <c r="I94" s="4">
        <f t="shared" si="23"/>
        <v>0</v>
      </c>
      <c r="J94" s="6">
        <f t="shared" si="18"/>
        <v>0.14619875101878688</v>
      </c>
      <c r="K94" s="6">
        <f t="shared" si="19"/>
        <v>0.85380124898121312</v>
      </c>
      <c r="L94" s="6">
        <f t="shared" si="24"/>
        <v>-0.15805684180948221</v>
      </c>
      <c r="M94" s="54">
        <f t="shared" si="20"/>
        <v>0</v>
      </c>
      <c r="N94" s="54">
        <f t="shared" si="21"/>
        <v>1</v>
      </c>
      <c r="P94" s="6">
        <f t="shared" si="30"/>
        <v>0.77000000000000046</v>
      </c>
      <c r="Q94" s="6">
        <f t="shared" si="25"/>
        <v>0</v>
      </c>
      <c r="R94" s="6">
        <f t="shared" si="26"/>
        <v>0</v>
      </c>
      <c r="S94" s="6">
        <f t="shared" si="29"/>
        <v>0</v>
      </c>
      <c r="T94" s="6">
        <f t="shared" si="27"/>
        <v>0</v>
      </c>
    </row>
    <row r="95" spans="4:20" x14ac:dyDescent="0.2">
      <c r="D95" s="4">
        <f t="shared" si="28"/>
        <v>78</v>
      </c>
      <c r="E95" s="214">
        <v>238</v>
      </c>
      <c r="F95" s="214" t="s">
        <v>79</v>
      </c>
      <c r="G95" s="214">
        <f t="shared" si="22"/>
        <v>0</v>
      </c>
      <c r="H95" s="214">
        <f>'Data 1'!H87</f>
        <v>0</v>
      </c>
      <c r="I95" s="4">
        <f t="shared" si="23"/>
        <v>0</v>
      </c>
      <c r="J95" s="6">
        <f t="shared" si="18"/>
        <v>0.14619875101878688</v>
      </c>
      <c r="K95" s="6">
        <f t="shared" si="19"/>
        <v>0.85380124898121312</v>
      </c>
      <c r="L95" s="6">
        <f t="shared" si="24"/>
        <v>-0.15805684180948221</v>
      </c>
      <c r="M95" s="54">
        <f t="shared" si="20"/>
        <v>0</v>
      </c>
      <c r="N95" s="54">
        <f t="shared" si="21"/>
        <v>1</v>
      </c>
      <c r="P95" s="6">
        <f t="shared" si="30"/>
        <v>0.78000000000000047</v>
      </c>
      <c r="Q95" s="6">
        <f t="shared" si="25"/>
        <v>0</v>
      </c>
      <c r="R95" s="6">
        <f t="shared" si="26"/>
        <v>0</v>
      </c>
      <c r="S95" s="6">
        <f t="shared" si="29"/>
        <v>0</v>
      </c>
      <c r="T95" s="6">
        <f t="shared" si="27"/>
        <v>0</v>
      </c>
    </row>
    <row r="96" spans="4:20" x14ac:dyDescent="0.2">
      <c r="D96" s="4">
        <f t="shared" si="28"/>
        <v>79</v>
      </c>
      <c r="E96" s="152">
        <v>240</v>
      </c>
      <c r="F96" s="152" t="s">
        <v>79</v>
      </c>
      <c r="G96" s="152">
        <f t="shared" si="22"/>
        <v>0</v>
      </c>
      <c r="H96" s="152">
        <f>'Data 1'!H88</f>
        <v>0</v>
      </c>
      <c r="I96" s="4">
        <f t="shared" si="23"/>
        <v>0</v>
      </c>
      <c r="J96" s="6">
        <f t="shared" si="18"/>
        <v>0.14619875101878688</v>
      </c>
      <c r="K96" s="6">
        <f t="shared" si="19"/>
        <v>0.85380124898121312</v>
      </c>
      <c r="L96" s="6">
        <f t="shared" si="24"/>
        <v>-0.15805684180948221</v>
      </c>
      <c r="M96" s="54">
        <f t="shared" si="20"/>
        <v>0</v>
      </c>
      <c r="N96" s="54">
        <f t="shared" si="21"/>
        <v>1</v>
      </c>
      <c r="P96" s="6">
        <f t="shared" si="30"/>
        <v>0.79000000000000048</v>
      </c>
      <c r="Q96" s="6">
        <f t="shared" si="25"/>
        <v>0</v>
      </c>
      <c r="R96" s="6">
        <f t="shared" si="26"/>
        <v>0</v>
      </c>
      <c r="S96" s="6">
        <f t="shared" si="29"/>
        <v>0</v>
      </c>
      <c r="T96" s="6">
        <f t="shared" si="27"/>
        <v>0</v>
      </c>
    </row>
    <row r="97" spans="4:20" x14ac:dyDescent="0.2">
      <c r="D97" s="4">
        <f t="shared" si="28"/>
        <v>80</v>
      </c>
      <c r="E97" s="152">
        <v>242</v>
      </c>
      <c r="F97" s="152" t="s">
        <v>79</v>
      </c>
      <c r="G97" s="152">
        <f t="shared" si="22"/>
        <v>0</v>
      </c>
      <c r="H97" s="152">
        <f>'Data 1'!H89</f>
        <v>0</v>
      </c>
      <c r="I97" s="4">
        <f t="shared" si="23"/>
        <v>0</v>
      </c>
      <c r="J97" s="6">
        <f t="shared" si="18"/>
        <v>0.14619875101878688</v>
      </c>
      <c r="K97" s="6">
        <f t="shared" si="19"/>
        <v>0.85380124898121312</v>
      </c>
      <c r="L97" s="6">
        <f t="shared" si="24"/>
        <v>-0.15805684180948221</v>
      </c>
      <c r="M97" s="54">
        <f t="shared" si="20"/>
        <v>0</v>
      </c>
      <c r="N97" s="54">
        <f t="shared" si="21"/>
        <v>1</v>
      </c>
      <c r="P97" s="6">
        <f t="shared" si="30"/>
        <v>0.80000000000000049</v>
      </c>
      <c r="Q97" s="6">
        <f t="shared" si="25"/>
        <v>0</v>
      </c>
      <c r="R97" s="6">
        <f t="shared" si="26"/>
        <v>0</v>
      </c>
      <c r="S97" s="6">
        <f t="shared" si="29"/>
        <v>0</v>
      </c>
      <c r="T97" s="6">
        <f t="shared" si="27"/>
        <v>0</v>
      </c>
    </row>
    <row r="98" spans="4:20" x14ac:dyDescent="0.2">
      <c r="D98" s="4">
        <f t="shared" si="28"/>
        <v>81</v>
      </c>
      <c r="E98" s="152">
        <v>243</v>
      </c>
      <c r="F98" s="152" t="s">
        <v>79</v>
      </c>
      <c r="G98" s="152">
        <f t="shared" si="22"/>
        <v>0</v>
      </c>
      <c r="H98" s="152">
        <f>'Data 1'!H90</f>
        <v>1</v>
      </c>
      <c r="I98" s="4">
        <f t="shared" si="23"/>
        <v>0</v>
      </c>
      <c r="J98" s="6">
        <f t="shared" si="18"/>
        <v>0.14619875101878688</v>
      </c>
      <c r="K98" s="6">
        <f t="shared" si="19"/>
        <v>0.85380124898121312</v>
      </c>
      <c r="L98" s="6">
        <f t="shared" si="24"/>
        <v>-0.15805684180948221</v>
      </c>
      <c r="M98" s="54">
        <f t="shared" si="20"/>
        <v>0</v>
      </c>
      <c r="N98" s="54">
        <f t="shared" si="21"/>
        <v>1</v>
      </c>
      <c r="P98" s="6">
        <f t="shared" si="30"/>
        <v>0.8100000000000005</v>
      </c>
      <c r="Q98" s="6">
        <f t="shared" si="25"/>
        <v>0</v>
      </c>
      <c r="R98" s="6">
        <f t="shared" si="26"/>
        <v>0</v>
      </c>
      <c r="S98" s="6">
        <f t="shared" si="29"/>
        <v>0</v>
      </c>
      <c r="T98" s="6">
        <f t="shared" si="27"/>
        <v>0</v>
      </c>
    </row>
    <row r="99" spans="4:20" x14ac:dyDescent="0.2">
      <c r="D99" s="4">
        <f t="shared" si="28"/>
        <v>82</v>
      </c>
      <c r="E99" s="157">
        <v>252</v>
      </c>
      <c r="F99" s="157" t="s">
        <v>78</v>
      </c>
      <c r="G99" s="157">
        <f t="shared" si="22"/>
        <v>0</v>
      </c>
      <c r="H99" s="157">
        <f>'Data 1'!H91</f>
        <v>0</v>
      </c>
      <c r="I99" s="4">
        <f t="shared" si="23"/>
        <v>0</v>
      </c>
      <c r="J99" s="6">
        <f t="shared" si="18"/>
        <v>0.14619875101878688</v>
      </c>
      <c r="K99" s="6">
        <f t="shared" si="19"/>
        <v>0.85380124898121312</v>
      </c>
      <c r="L99" s="6">
        <f t="shared" si="24"/>
        <v>-0.15805684180948221</v>
      </c>
      <c r="M99" s="54">
        <f t="shared" si="20"/>
        <v>0</v>
      </c>
      <c r="N99" s="54">
        <f t="shared" si="21"/>
        <v>1</v>
      </c>
      <c r="P99" s="6">
        <f t="shared" si="30"/>
        <v>0.82000000000000051</v>
      </c>
      <c r="Q99" s="6">
        <f t="shared" si="25"/>
        <v>0</v>
      </c>
      <c r="R99" s="6">
        <f t="shared" si="26"/>
        <v>0</v>
      </c>
      <c r="S99" s="6">
        <f t="shared" si="29"/>
        <v>0</v>
      </c>
      <c r="T99" s="6">
        <f t="shared" si="27"/>
        <v>0</v>
      </c>
    </row>
    <row r="100" spans="4:20" x14ac:dyDescent="0.2">
      <c r="D100" s="4">
        <f t="shared" si="28"/>
        <v>83</v>
      </c>
      <c r="E100" s="152">
        <v>254</v>
      </c>
      <c r="F100" s="152" t="s">
        <v>79</v>
      </c>
      <c r="G100" s="152">
        <f t="shared" si="22"/>
        <v>0</v>
      </c>
      <c r="H100" s="152">
        <f>'Data 1'!H92</f>
        <v>1</v>
      </c>
      <c r="I100" s="4">
        <f t="shared" si="23"/>
        <v>0</v>
      </c>
      <c r="J100" s="6">
        <f t="shared" si="18"/>
        <v>0.14619875101878688</v>
      </c>
      <c r="K100" s="6">
        <f t="shared" si="19"/>
        <v>0.85380124898121312</v>
      </c>
      <c r="L100" s="6">
        <f t="shared" si="24"/>
        <v>-0.15805684180948221</v>
      </c>
      <c r="M100" s="54">
        <f t="shared" si="20"/>
        <v>0</v>
      </c>
      <c r="N100" s="54">
        <f t="shared" si="21"/>
        <v>1</v>
      </c>
      <c r="P100" s="6">
        <f t="shared" si="30"/>
        <v>0.83000000000000052</v>
      </c>
      <c r="Q100" s="6">
        <f t="shared" si="25"/>
        <v>0</v>
      </c>
      <c r="R100" s="6">
        <f t="shared" si="26"/>
        <v>0</v>
      </c>
      <c r="S100" s="6">
        <f t="shared" si="29"/>
        <v>0</v>
      </c>
      <c r="T100" s="6">
        <f t="shared" si="27"/>
        <v>0</v>
      </c>
    </row>
    <row r="101" spans="4:20" x14ac:dyDescent="0.2">
      <c r="D101" s="4">
        <f t="shared" si="28"/>
        <v>84</v>
      </c>
      <c r="E101" s="152">
        <v>255</v>
      </c>
      <c r="F101" s="152" t="s">
        <v>79</v>
      </c>
      <c r="G101" s="152">
        <f t="shared" si="22"/>
        <v>0</v>
      </c>
      <c r="H101" s="152">
        <f>'Data 1'!H93</f>
        <v>1</v>
      </c>
      <c r="I101" s="4">
        <f t="shared" si="23"/>
        <v>0</v>
      </c>
      <c r="J101" s="6">
        <f t="shared" si="18"/>
        <v>0.14619875101878688</v>
      </c>
      <c r="K101" s="6">
        <f t="shared" si="19"/>
        <v>0.85380124898121312</v>
      </c>
      <c r="L101" s="6">
        <f t="shared" si="24"/>
        <v>-0.15805684180948221</v>
      </c>
      <c r="M101" s="54">
        <f t="shared" si="20"/>
        <v>0</v>
      </c>
      <c r="N101" s="54">
        <f t="shared" si="21"/>
        <v>1</v>
      </c>
      <c r="P101" s="6">
        <f t="shared" si="30"/>
        <v>0.84000000000000052</v>
      </c>
      <c r="Q101" s="6">
        <f t="shared" si="25"/>
        <v>0</v>
      </c>
      <c r="R101" s="6">
        <f t="shared" si="26"/>
        <v>0</v>
      </c>
      <c r="S101" s="6">
        <f t="shared" si="29"/>
        <v>0</v>
      </c>
      <c r="T101" s="6">
        <f t="shared" si="27"/>
        <v>0</v>
      </c>
    </row>
    <row r="102" spans="4:20" x14ac:dyDescent="0.2">
      <c r="D102" s="4">
        <f t="shared" si="28"/>
        <v>85</v>
      </c>
      <c r="E102" s="150">
        <v>3</v>
      </c>
      <c r="F102" s="150" t="s">
        <v>78</v>
      </c>
      <c r="G102" s="150">
        <f t="shared" si="22"/>
        <v>0</v>
      </c>
      <c r="H102" s="150">
        <f>'Data 1'!H94</f>
        <v>1</v>
      </c>
      <c r="I102" s="4">
        <f t="shared" si="23"/>
        <v>0</v>
      </c>
      <c r="J102" s="6">
        <f t="shared" si="18"/>
        <v>0.14619875101878688</v>
      </c>
      <c r="K102" s="6">
        <f t="shared" si="19"/>
        <v>0.85380124898121312</v>
      </c>
      <c r="L102" s="6">
        <f t="shared" si="24"/>
        <v>-0.15805684180948221</v>
      </c>
      <c r="M102" s="54">
        <f t="shared" si="20"/>
        <v>0</v>
      </c>
      <c r="N102" s="54">
        <f t="shared" si="21"/>
        <v>1</v>
      </c>
      <c r="P102" s="6">
        <f t="shared" si="30"/>
        <v>0.85000000000000053</v>
      </c>
      <c r="Q102" s="6">
        <f t="shared" si="25"/>
        <v>0</v>
      </c>
      <c r="R102" s="6">
        <f t="shared" si="26"/>
        <v>0</v>
      </c>
      <c r="S102" s="6">
        <f t="shared" si="29"/>
        <v>0</v>
      </c>
      <c r="T102" s="6">
        <f t="shared" si="27"/>
        <v>0</v>
      </c>
    </row>
    <row r="103" spans="4:20" x14ac:dyDescent="0.2">
      <c r="D103" s="4">
        <f t="shared" si="28"/>
        <v>86</v>
      </c>
      <c r="E103" s="150">
        <v>6</v>
      </c>
      <c r="F103" s="150" t="s">
        <v>78</v>
      </c>
      <c r="G103" s="150">
        <f t="shared" si="22"/>
        <v>0</v>
      </c>
      <c r="H103" s="150">
        <f>'Data 1'!H95</f>
        <v>1</v>
      </c>
      <c r="I103" s="4">
        <f t="shared" si="23"/>
        <v>0</v>
      </c>
      <c r="J103" s="6">
        <f t="shared" si="18"/>
        <v>0.14619875101878688</v>
      </c>
      <c r="K103" s="6">
        <f t="shared" si="19"/>
        <v>0.85380124898121312</v>
      </c>
      <c r="L103" s="6">
        <f t="shared" si="24"/>
        <v>-0.15805684180948221</v>
      </c>
      <c r="M103" s="54">
        <f t="shared" si="20"/>
        <v>0</v>
      </c>
      <c r="N103" s="54">
        <f t="shared" si="21"/>
        <v>1</v>
      </c>
      <c r="P103" s="6">
        <f t="shared" si="30"/>
        <v>0.86000000000000054</v>
      </c>
      <c r="Q103" s="6">
        <f t="shared" si="25"/>
        <v>0</v>
      </c>
      <c r="R103" s="6">
        <f t="shared" si="26"/>
        <v>0</v>
      </c>
      <c r="S103" s="6">
        <f t="shared" si="29"/>
        <v>0</v>
      </c>
      <c r="T103" s="6">
        <f t="shared" si="27"/>
        <v>0</v>
      </c>
    </row>
    <row r="104" spans="4:20" x14ac:dyDescent="0.2">
      <c r="D104" s="4">
        <f t="shared" si="28"/>
        <v>87</v>
      </c>
      <c r="E104" s="150">
        <v>8</v>
      </c>
      <c r="F104" s="150" t="s">
        <v>78</v>
      </c>
      <c r="G104" s="150">
        <f t="shared" si="22"/>
        <v>0</v>
      </c>
      <c r="H104" s="150">
        <f>'Data 1'!H96</f>
        <v>1</v>
      </c>
      <c r="I104" s="4">
        <f t="shared" si="23"/>
        <v>0</v>
      </c>
      <c r="J104" s="6">
        <f>IF(H104=0,pcf_0,IF(H104=1,pcf_1,pcf_2))</f>
        <v>0.14619875101878688</v>
      </c>
      <c r="K104" s="6">
        <f t="shared" si="19"/>
        <v>0.85380124898121312</v>
      </c>
      <c r="L104" s="6">
        <f t="shared" si="24"/>
        <v>-0.15805684180948221</v>
      </c>
      <c r="M104" s="54">
        <f>IF(AND(G104=1,J104&gt;=p_thresh),1,0)</f>
        <v>0</v>
      </c>
      <c r="N104" s="54">
        <f>IF(AND(G104=0,J104&lt;p_thresh),1,0)</f>
        <v>1</v>
      </c>
      <c r="P104" s="6">
        <f t="shared" si="30"/>
        <v>0.87000000000000055</v>
      </c>
      <c r="Q104" s="6">
        <f t="shared" si="25"/>
        <v>0</v>
      </c>
      <c r="R104" s="6">
        <f t="shared" si="26"/>
        <v>0</v>
      </c>
      <c r="S104" s="6">
        <f t="shared" si="29"/>
        <v>0</v>
      </c>
      <c r="T104" s="6">
        <f t="shared" si="27"/>
        <v>0</v>
      </c>
    </row>
    <row r="105" spans="4:20" x14ac:dyDescent="0.2">
      <c r="D105" s="4">
        <f t="shared" si="28"/>
        <v>88</v>
      </c>
      <c r="E105" s="150">
        <v>10</v>
      </c>
      <c r="F105" s="150" t="s">
        <v>78</v>
      </c>
      <c r="G105" s="150">
        <f t="shared" si="22"/>
        <v>0</v>
      </c>
      <c r="H105" s="150">
        <f>'Data 1'!H97</f>
        <v>1</v>
      </c>
      <c r="I105" s="4">
        <f t="shared" si="23"/>
        <v>0</v>
      </c>
      <c r="J105" s="6">
        <f t="shared" ref="J105:J168" si="31">IF(H105=0,pcf_0,IF(H105=1,pcf_1,pcf_2))</f>
        <v>0.14619875101878688</v>
      </c>
      <c r="K105" s="6">
        <f t="shared" si="19"/>
        <v>0.85380124898121312</v>
      </c>
      <c r="L105" s="6">
        <f t="shared" si="24"/>
        <v>-0.15805684180948221</v>
      </c>
      <c r="M105" s="54">
        <f t="shared" ref="M105:M168" si="32">IF(AND(G105=1,J105&gt;=p_thresh),1,0)</f>
        <v>0</v>
      </c>
      <c r="N105" s="54">
        <f t="shared" ref="N105:N168" si="33">IF(AND(G105=0,J105&lt;p_thresh),1,0)</f>
        <v>1</v>
      </c>
      <c r="P105" s="6">
        <f t="shared" si="30"/>
        <v>0.88000000000000056</v>
      </c>
      <c r="Q105" s="6">
        <f t="shared" si="25"/>
        <v>0</v>
      </c>
      <c r="R105" s="6">
        <f t="shared" si="26"/>
        <v>0</v>
      </c>
      <c r="S105" s="6">
        <f t="shared" si="29"/>
        <v>0</v>
      </c>
      <c r="T105" s="6">
        <f t="shared" si="27"/>
        <v>0</v>
      </c>
    </row>
    <row r="106" spans="4:20" x14ac:dyDescent="0.2">
      <c r="D106" s="4">
        <f t="shared" si="28"/>
        <v>89</v>
      </c>
      <c r="E106" s="151">
        <v>11</v>
      </c>
      <c r="F106" s="151" t="s">
        <v>77</v>
      </c>
      <c r="G106" s="151">
        <f t="shared" si="22"/>
        <v>1</v>
      </c>
      <c r="H106" s="151">
        <f>'Data 1'!H98</f>
        <v>1</v>
      </c>
      <c r="I106" s="4">
        <f t="shared" si="23"/>
        <v>1</v>
      </c>
      <c r="J106" s="6">
        <f t="shared" si="31"/>
        <v>0.14619875101878688</v>
      </c>
      <c r="K106" s="6">
        <f t="shared" si="19"/>
        <v>0.14619875101878688</v>
      </c>
      <c r="L106" s="6">
        <f t="shared" si="24"/>
        <v>-1.9227882746661042</v>
      </c>
      <c r="M106" s="54">
        <f t="shared" si="32"/>
        <v>0</v>
      </c>
      <c r="N106" s="54">
        <f t="shared" si="33"/>
        <v>0</v>
      </c>
      <c r="P106" s="6">
        <f t="shared" si="30"/>
        <v>0.89000000000000057</v>
      </c>
      <c r="Q106" s="6">
        <f t="shared" si="25"/>
        <v>0</v>
      </c>
      <c r="R106" s="6">
        <f t="shared" si="26"/>
        <v>0</v>
      </c>
      <c r="S106" s="6">
        <f t="shared" si="29"/>
        <v>0</v>
      </c>
      <c r="T106" s="6">
        <f t="shared" si="27"/>
        <v>0</v>
      </c>
    </row>
    <row r="107" spans="4:20" x14ac:dyDescent="0.2">
      <c r="D107" s="4">
        <f t="shared" si="28"/>
        <v>90</v>
      </c>
      <c r="E107" s="150">
        <v>13</v>
      </c>
      <c r="F107" s="150" t="s">
        <v>78</v>
      </c>
      <c r="G107" s="150">
        <f t="shared" si="22"/>
        <v>0</v>
      </c>
      <c r="H107" s="150">
        <f>'Data 1'!H99</f>
        <v>1</v>
      </c>
      <c r="I107" s="4">
        <f t="shared" si="23"/>
        <v>0</v>
      </c>
      <c r="J107" s="6">
        <f t="shared" si="31"/>
        <v>0.14619875101878688</v>
      </c>
      <c r="K107" s="6">
        <f t="shared" si="19"/>
        <v>0.85380124898121312</v>
      </c>
      <c r="L107" s="6">
        <f t="shared" si="24"/>
        <v>-0.15805684180948221</v>
      </c>
      <c r="M107" s="54">
        <f t="shared" si="32"/>
        <v>0</v>
      </c>
      <c r="N107" s="54">
        <f t="shared" si="33"/>
        <v>1</v>
      </c>
      <c r="P107" s="6">
        <f t="shared" si="30"/>
        <v>0.90000000000000058</v>
      </c>
      <c r="Q107" s="6">
        <f t="shared" si="25"/>
        <v>0</v>
      </c>
      <c r="R107" s="6">
        <f t="shared" si="26"/>
        <v>0</v>
      </c>
      <c r="S107" s="6">
        <f t="shared" si="29"/>
        <v>0</v>
      </c>
      <c r="T107" s="6">
        <f t="shared" si="27"/>
        <v>0</v>
      </c>
    </row>
    <row r="108" spans="4:20" x14ac:dyDescent="0.2">
      <c r="D108" s="4">
        <f t="shared" si="28"/>
        <v>91</v>
      </c>
      <c r="E108" s="150">
        <v>19</v>
      </c>
      <c r="F108" s="150" t="s">
        <v>78</v>
      </c>
      <c r="G108" s="150">
        <f t="shared" si="22"/>
        <v>0</v>
      </c>
      <c r="H108" s="150">
        <f>'Data 1'!H100</f>
        <v>0</v>
      </c>
      <c r="I108" s="4">
        <f t="shared" si="23"/>
        <v>0</v>
      </c>
      <c r="J108" s="6">
        <f t="shared" si="31"/>
        <v>0.14619875101878688</v>
      </c>
      <c r="K108" s="6">
        <f t="shared" si="19"/>
        <v>0.85380124898121312</v>
      </c>
      <c r="L108" s="6">
        <f t="shared" si="24"/>
        <v>-0.15805684180948221</v>
      </c>
      <c r="M108" s="54">
        <f t="shared" si="32"/>
        <v>0</v>
      </c>
      <c r="N108" s="54">
        <f t="shared" si="33"/>
        <v>1</v>
      </c>
      <c r="P108" s="6">
        <f t="shared" si="30"/>
        <v>0.91000000000000059</v>
      </c>
      <c r="Q108" s="6">
        <f t="shared" si="25"/>
        <v>0</v>
      </c>
      <c r="R108" s="6">
        <f t="shared" si="26"/>
        <v>0</v>
      </c>
      <c r="S108" s="6">
        <f t="shared" si="29"/>
        <v>0</v>
      </c>
      <c r="T108" s="6">
        <f t="shared" si="27"/>
        <v>0</v>
      </c>
    </row>
    <row r="109" spans="4:20" x14ac:dyDescent="0.2">
      <c r="D109" s="4">
        <f t="shared" si="28"/>
        <v>92</v>
      </c>
      <c r="E109" s="150">
        <v>20</v>
      </c>
      <c r="F109" s="150" t="s">
        <v>78</v>
      </c>
      <c r="G109" s="150">
        <f t="shared" si="22"/>
        <v>0</v>
      </c>
      <c r="H109" s="150">
        <f>'Data 1'!H101</f>
        <v>1</v>
      </c>
      <c r="I109" s="4">
        <f t="shared" si="23"/>
        <v>0</v>
      </c>
      <c r="J109" s="6">
        <f t="shared" si="31"/>
        <v>0.14619875101878688</v>
      </c>
      <c r="K109" s="6">
        <f t="shared" si="19"/>
        <v>0.85380124898121312</v>
      </c>
      <c r="L109" s="6">
        <f t="shared" si="24"/>
        <v>-0.15805684180948221</v>
      </c>
      <c r="M109" s="54">
        <f t="shared" si="32"/>
        <v>0</v>
      </c>
      <c r="N109" s="54">
        <f t="shared" si="33"/>
        <v>1</v>
      </c>
      <c r="P109" s="6">
        <f t="shared" si="30"/>
        <v>0.9200000000000006</v>
      </c>
      <c r="Q109" s="6">
        <f t="shared" si="25"/>
        <v>0</v>
      </c>
      <c r="R109" s="6">
        <f t="shared" si="26"/>
        <v>0</v>
      </c>
      <c r="S109" s="6">
        <f t="shared" si="29"/>
        <v>0</v>
      </c>
      <c r="T109" s="6">
        <f t="shared" si="27"/>
        <v>0</v>
      </c>
    </row>
    <row r="110" spans="4:20" x14ac:dyDescent="0.2">
      <c r="D110" s="4">
        <f t="shared" si="28"/>
        <v>93</v>
      </c>
      <c r="E110" s="151">
        <v>21</v>
      </c>
      <c r="F110" s="151" t="s">
        <v>77</v>
      </c>
      <c r="G110" s="151">
        <f t="shared" si="22"/>
        <v>1</v>
      </c>
      <c r="H110" s="151">
        <f>'Data 1'!H102</f>
        <v>1</v>
      </c>
      <c r="I110" s="4">
        <f t="shared" si="23"/>
        <v>1</v>
      </c>
      <c r="J110" s="6">
        <f t="shared" si="31"/>
        <v>0.14619875101878688</v>
      </c>
      <c r="K110" s="6">
        <f t="shared" si="19"/>
        <v>0.14619875101878688</v>
      </c>
      <c r="L110" s="6">
        <f t="shared" si="24"/>
        <v>-1.9227882746661042</v>
      </c>
      <c r="M110" s="54">
        <f t="shared" si="32"/>
        <v>0</v>
      </c>
      <c r="N110" s="54">
        <f t="shared" si="33"/>
        <v>0</v>
      </c>
      <c r="P110" s="6">
        <f t="shared" si="30"/>
        <v>0.9300000000000006</v>
      </c>
      <c r="Q110" s="6">
        <f t="shared" si="25"/>
        <v>0</v>
      </c>
      <c r="R110" s="6">
        <f t="shared" si="26"/>
        <v>0</v>
      </c>
      <c r="S110" s="6">
        <f t="shared" si="29"/>
        <v>0</v>
      </c>
      <c r="T110" s="6">
        <f t="shared" si="27"/>
        <v>0</v>
      </c>
    </row>
    <row r="111" spans="4:20" x14ac:dyDescent="0.2">
      <c r="D111" s="4">
        <f t="shared" si="28"/>
        <v>94</v>
      </c>
      <c r="E111" s="151">
        <v>23</v>
      </c>
      <c r="F111" s="151" t="s">
        <v>77</v>
      </c>
      <c r="G111" s="151">
        <f t="shared" si="22"/>
        <v>1</v>
      </c>
      <c r="H111" s="151">
        <f>'Data 1'!H103</f>
        <v>0</v>
      </c>
      <c r="I111" s="4">
        <f t="shared" si="23"/>
        <v>0</v>
      </c>
      <c r="J111" s="6">
        <f t="shared" si="31"/>
        <v>0.14619875101878688</v>
      </c>
      <c r="K111" s="6">
        <f t="shared" si="19"/>
        <v>0.14619875101878688</v>
      </c>
      <c r="L111" s="6">
        <f t="shared" si="24"/>
        <v>-1.9227882746661042</v>
      </c>
      <c r="M111" s="54">
        <f t="shared" si="32"/>
        <v>0</v>
      </c>
      <c r="N111" s="54">
        <f t="shared" si="33"/>
        <v>0</v>
      </c>
      <c r="P111" s="6">
        <f t="shared" si="30"/>
        <v>0.94000000000000061</v>
      </c>
      <c r="Q111" s="6">
        <f t="shared" si="25"/>
        <v>0</v>
      </c>
      <c r="R111" s="6">
        <f t="shared" si="26"/>
        <v>0</v>
      </c>
      <c r="S111" s="6">
        <f t="shared" si="29"/>
        <v>0</v>
      </c>
      <c r="T111" s="6">
        <f t="shared" si="27"/>
        <v>0</v>
      </c>
    </row>
    <row r="112" spans="4:20" x14ac:dyDescent="0.2">
      <c r="D112" s="4">
        <f t="shared" si="28"/>
        <v>95</v>
      </c>
      <c r="E112" s="152">
        <v>28</v>
      </c>
      <c r="F112" s="152" t="s">
        <v>79</v>
      </c>
      <c r="G112" s="152">
        <f t="shared" si="22"/>
        <v>0</v>
      </c>
      <c r="H112" s="152">
        <f>'Data 1'!H104</f>
        <v>1</v>
      </c>
      <c r="I112" s="4">
        <f t="shared" si="23"/>
        <v>0</v>
      </c>
      <c r="J112" s="6">
        <f t="shared" si="31"/>
        <v>0.14619875101878688</v>
      </c>
      <c r="K112" s="6">
        <f t="shared" si="19"/>
        <v>0.85380124898121312</v>
      </c>
      <c r="L112" s="6">
        <f t="shared" si="24"/>
        <v>-0.15805684180948221</v>
      </c>
      <c r="M112" s="54">
        <f t="shared" si="32"/>
        <v>0</v>
      </c>
      <c r="N112" s="54">
        <f t="shared" si="33"/>
        <v>1</v>
      </c>
      <c r="P112" s="6">
        <f t="shared" si="30"/>
        <v>0.95000000000000062</v>
      </c>
      <c r="Q112" s="6">
        <f t="shared" si="25"/>
        <v>0</v>
      </c>
      <c r="R112" s="6">
        <f t="shared" si="26"/>
        <v>0</v>
      </c>
      <c r="S112" s="6">
        <f t="shared" si="29"/>
        <v>0</v>
      </c>
      <c r="T112" s="6">
        <f t="shared" si="27"/>
        <v>0</v>
      </c>
    </row>
    <row r="113" spans="4:22" x14ac:dyDescent="0.2">
      <c r="D113" s="4">
        <f t="shared" si="28"/>
        <v>96</v>
      </c>
      <c r="E113" s="152">
        <v>31</v>
      </c>
      <c r="F113" s="152" t="s">
        <v>79</v>
      </c>
      <c r="G113" s="152">
        <f t="shared" si="22"/>
        <v>0</v>
      </c>
      <c r="H113" s="152">
        <f>'Data 1'!H105</f>
        <v>1</v>
      </c>
      <c r="I113" s="4">
        <f t="shared" si="23"/>
        <v>0</v>
      </c>
      <c r="J113" s="6">
        <f t="shared" si="31"/>
        <v>0.14619875101878688</v>
      </c>
      <c r="K113" s="6">
        <f t="shared" si="19"/>
        <v>0.85380124898121312</v>
      </c>
      <c r="L113" s="6">
        <f t="shared" si="24"/>
        <v>-0.15805684180948221</v>
      </c>
      <c r="M113" s="54">
        <f t="shared" si="32"/>
        <v>0</v>
      </c>
      <c r="N113" s="54">
        <f t="shared" si="33"/>
        <v>1</v>
      </c>
      <c r="P113" s="6">
        <f t="shared" si="30"/>
        <v>0.96000000000000063</v>
      </c>
      <c r="Q113" s="6">
        <f t="shared" si="25"/>
        <v>0</v>
      </c>
      <c r="R113" s="6">
        <f t="shared" si="26"/>
        <v>0</v>
      </c>
      <c r="S113" s="6">
        <f t="shared" si="29"/>
        <v>0</v>
      </c>
      <c r="T113" s="6">
        <f t="shared" si="27"/>
        <v>0</v>
      </c>
    </row>
    <row r="114" spans="4:22" x14ac:dyDescent="0.2">
      <c r="D114" s="4">
        <f t="shared" si="28"/>
        <v>97</v>
      </c>
      <c r="E114" s="151">
        <v>34</v>
      </c>
      <c r="F114" s="151" t="s">
        <v>77</v>
      </c>
      <c r="G114" s="151">
        <f t="shared" si="22"/>
        <v>1</v>
      </c>
      <c r="H114" s="151">
        <f>'Data 1'!H106</f>
        <v>1</v>
      </c>
      <c r="I114" s="4">
        <f t="shared" si="23"/>
        <v>1</v>
      </c>
      <c r="J114" s="6">
        <f t="shared" si="31"/>
        <v>0.14619875101878688</v>
      </c>
      <c r="K114" s="6">
        <f t="shared" si="19"/>
        <v>0.14619875101878688</v>
      </c>
      <c r="L114" s="6">
        <f t="shared" si="24"/>
        <v>-1.9227882746661042</v>
      </c>
      <c r="M114" s="54">
        <f t="shared" si="32"/>
        <v>0</v>
      </c>
      <c r="N114" s="54">
        <f t="shared" si="33"/>
        <v>0</v>
      </c>
      <c r="P114" s="6">
        <f t="shared" si="30"/>
        <v>0.97000000000000064</v>
      </c>
      <c r="Q114" s="6">
        <f t="shared" si="25"/>
        <v>0</v>
      </c>
      <c r="R114" s="6">
        <f t="shared" si="26"/>
        <v>0</v>
      </c>
      <c r="S114" s="6">
        <f t="shared" si="29"/>
        <v>0</v>
      </c>
      <c r="T114" s="6">
        <f t="shared" si="27"/>
        <v>0</v>
      </c>
    </row>
    <row r="115" spans="4:22" x14ac:dyDescent="0.2">
      <c r="D115" s="4">
        <f t="shared" si="28"/>
        <v>98</v>
      </c>
      <c r="E115" s="150">
        <v>35</v>
      </c>
      <c r="F115" s="150" t="s">
        <v>78</v>
      </c>
      <c r="G115" s="150">
        <f t="shared" si="22"/>
        <v>0</v>
      </c>
      <c r="H115" s="150">
        <f>'Data 1'!H107</f>
        <v>1</v>
      </c>
      <c r="I115" s="4">
        <f t="shared" si="23"/>
        <v>0</v>
      </c>
      <c r="J115" s="6">
        <f t="shared" si="31"/>
        <v>0.14619875101878688</v>
      </c>
      <c r="K115" s="6">
        <f t="shared" si="19"/>
        <v>0.85380124898121312</v>
      </c>
      <c r="L115" s="6">
        <f t="shared" si="24"/>
        <v>-0.15805684180948221</v>
      </c>
      <c r="M115" s="54">
        <f t="shared" si="32"/>
        <v>0</v>
      </c>
      <c r="N115" s="54">
        <f t="shared" si="33"/>
        <v>1</v>
      </c>
      <c r="P115" s="6">
        <f t="shared" si="30"/>
        <v>0.98000000000000065</v>
      </c>
      <c r="Q115" s="6">
        <f t="shared" si="25"/>
        <v>0</v>
      </c>
      <c r="R115" s="6">
        <f t="shared" si="26"/>
        <v>0</v>
      </c>
      <c r="S115" s="6">
        <f t="shared" si="29"/>
        <v>0</v>
      </c>
      <c r="T115" s="6">
        <f t="shared" si="27"/>
        <v>0</v>
      </c>
      <c r="U115" s="6"/>
      <c r="V115" s="6"/>
    </row>
    <row r="116" spans="4:22" x14ac:dyDescent="0.2">
      <c r="D116" s="4">
        <f t="shared" si="28"/>
        <v>99</v>
      </c>
      <c r="E116" s="152">
        <v>42</v>
      </c>
      <c r="F116" s="152" t="s">
        <v>79</v>
      </c>
      <c r="G116" s="152">
        <f t="shared" si="22"/>
        <v>0</v>
      </c>
      <c r="H116" s="152">
        <f>'Data 1'!H108</f>
        <v>1</v>
      </c>
      <c r="I116" s="4">
        <f t="shared" si="23"/>
        <v>0</v>
      </c>
      <c r="J116" s="6">
        <f t="shared" si="31"/>
        <v>0.14619875101878688</v>
      </c>
      <c r="K116" s="6">
        <f t="shared" si="19"/>
        <v>0.85380124898121312</v>
      </c>
      <c r="L116" s="6">
        <f t="shared" si="24"/>
        <v>-0.15805684180948221</v>
      </c>
      <c r="M116" s="54">
        <f t="shared" si="32"/>
        <v>0</v>
      </c>
      <c r="N116" s="54">
        <f t="shared" si="33"/>
        <v>1</v>
      </c>
      <c r="P116" s="6">
        <f t="shared" si="30"/>
        <v>0.99000000000000066</v>
      </c>
      <c r="Q116" s="6">
        <f t="shared" si="25"/>
        <v>0</v>
      </c>
      <c r="R116" s="6">
        <f t="shared" si="26"/>
        <v>0</v>
      </c>
      <c r="S116" s="6">
        <f>(Q116+Q117)/2</f>
        <v>0</v>
      </c>
      <c r="T116" s="6">
        <f>-(R117-R116)</f>
        <v>0</v>
      </c>
    </row>
    <row r="117" spans="4:22" x14ac:dyDescent="0.2">
      <c r="D117" s="4">
        <f t="shared" si="28"/>
        <v>100</v>
      </c>
      <c r="E117" s="152">
        <v>49</v>
      </c>
      <c r="F117" s="152" t="s">
        <v>79</v>
      </c>
      <c r="G117" s="152">
        <f t="shared" si="22"/>
        <v>0</v>
      </c>
      <c r="H117" s="152">
        <f>'Data 1'!H109</f>
        <v>1</v>
      </c>
      <c r="I117" s="4">
        <f t="shared" si="23"/>
        <v>0</v>
      </c>
      <c r="J117" s="6">
        <f t="shared" si="31"/>
        <v>0.14619875101878688</v>
      </c>
      <c r="K117" s="6">
        <f t="shared" si="19"/>
        <v>0.85380124898121312</v>
      </c>
      <c r="L117" s="6">
        <f t="shared" si="24"/>
        <v>-0.15805684180948221</v>
      </c>
      <c r="M117" s="54">
        <f t="shared" si="32"/>
        <v>0</v>
      </c>
      <c r="N117" s="54">
        <f t="shared" si="33"/>
        <v>1</v>
      </c>
      <c r="P117" s="6">
        <f t="shared" si="30"/>
        <v>1.0000000000000007</v>
      </c>
      <c r="Q117" s="6">
        <f t="shared" si="25"/>
        <v>0</v>
      </c>
      <c r="R117" s="6">
        <f t="shared" si="26"/>
        <v>0</v>
      </c>
      <c r="S117" s="6">
        <f>(Q117+Q118)/2</f>
        <v>0</v>
      </c>
      <c r="T117" s="6">
        <f>-(R118-R117)</f>
        <v>0</v>
      </c>
    </row>
    <row r="118" spans="4:22" x14ac:dyDescent="0.2">
      <c r="D118" s="4">
        <f t="shared" si="28"/>
        <v>101</v>
      </c>
      <c r="E118" s="151">
        <v>62</v>
      </c>
      <c r="F118" s="151" t="s">
        <v>77</v>
      </c>
      <c r="G118" s="151">
        <f t="shared" si="22"/>
        <v>1</v>
      </c>
      <c r="H118" s="151">
        <f>'Data 1'!H110</f>
        <v>1</v>
      </c>
      <c r="I118" s="4">
        <f t="shared" si="23"/>
        <v>1</v>
      </c>
      <c r="J118" s="6">
        <f t="shared" si="31"/>
        <v>0.14619875101878688</v>
      </c>
      <c r="K118" s="6">
        <f t="shared" si="19"/>
        <v>0.14619875101878688</v>
      </c>
      <c r="L118" s="6">
        <f t="shared" si="24"/>
        <v>-1.9227882746661042</v>
      </c>
      <c r="M118" s="54">
        <f t="shared" si="32"/>
        <v>0</v>
      </c>
      <c r="N118" s="54">
        <f t="shared" si="33"/>
        <v>0</v>
      </c>
    </row>
    <row r="119" spans="4:22" x14ac:dyDescent="0.2">
      <c r="D119" s="4">
        <f t="shared" si="28"/>
        <v>102</v>
      </c>
      <c r="E119" s="150">
        <v>63</v>
      </c>
      <c r="F119" s="150" t="s">
        <v>78</v>
      </c>
      <c r="G119" s="150">
        <f t="shared" si="22"/>
        <v>0</v>
      </c>
      <c r="H119" s="150">
        <f>'Data 1'!H111</f>
        <v>1</v>
      </c>
      <c r="I119" s="4">
        <f t="shared" si="23"/>
        <v>0</v>
      </c>
      <c r="J119" s="6">
        <f t="shared" si="31"/>
        <v>0.14619875101878688</v>
      </c>
      <c r="K119" s="6">
        <f t="shared" si="19"/>
        <v>0.85380124898121312</v>
      </c>
      <c r="L119" s="6">
        <f t="shared" si="24"/>
        <v>-0.15805684180948221</v>
      </c>
      <c r="M119" s="54">
        <f t="shared" si="32"/>
        <v>0</v>
      </c>
      <c r="N119" s="54">
        <f t="shared" si="33"/>
        <v>1</v>
      </c>
    </row>
    <row r="120" spans="4:22" x14ac:dyDescent="0.2">
      <c r="D120" s="4">
        <f t="shared" si="28"/>
        <v>103</v>
      </c>
      <c r="E120" s="152">
        <v>71</v>
      </c>
      <c r="F120" s="152" t="s">
        <v>79</v>
      </c>
      <c r="G120" s="152">
        <f t="shared" si="22"/>
        <v>0</v>
      </c>
      <c r="H120" s="152">
        <f>'Data 1'!H112</f>
        <v>1</v>
      </c>
      <c r="I120" s="4">
        <f t="shared" si="23"/>
        <v>0</v>
      </c>
      <c r="J120" s="6">
        <f t="shared" si="31"/>
        <v>0.14619875101878688</v>
      </c>
      <c r="K120" s="6">
        <f t="shared" si="19"/>
        <v>0.85380124898121312</v>
      </c>
      <c r="L120" s="6">
        <f t="shared" si="24"/>
        <v>-0.15805684180948221</v>
      </c>
      <c r="M120" s="54">
        <f t="shared" si="32"/>
        <v>0</v>
      </c>
      <c r="N120" s="54">
        <f t="shared" si="33"/>
        <v>1</v>
      </c>
    </row>
    <row r="121" spans="4:22" x14ac:dyDescent="0.2">
      <c r="D121" s="4">
        <f t="shared" si="28"/>
        <v>104</v>
      </c>
      <c r="E121" s="152">
        <v>72</v>
      </c>
      <c r="F121" s="152" t="s">
        <v>79</v>
      </c>
      <c r="G121" s="152">
        <f t="shared" si="22"/>
        <v>0</v>
      </c>
      <c r="H121" s="152">
        <f>'Data 1'!H113</f>
        <v>1</v>
      </c>
      <c r="I121" s="4">
        <f t="shared" si="23"/>
        <v>0</v>
      </c>
      <c r="J121" s="6">
        <f t="shared" si="31"/>
        <v>0.14619875101878688</v>
      </c>
      <c r="K121" s="6">
        <f t="shared" si="19"/>
        <v>0.85380124898121312</v>
      </c>
      <c r="L121" s="6">
        <f t="shared" si="24"/>
        <v>-0.15805684180948221</v>
      </c>
      <c r="M121" s="54">
        <f t="shared" si="32"/>
        <v>0</v>
      </c>
      <c r="N121" s="54">
        <f t="shared" si="33"/>
        <v>1</v>
      </c>
    </row>
    <row r="122" spans="4:22" x14ac:dyDescent="0.2">
      <c r="D122" s="4">
        <f t="shared" si="28"/>
        <v>105</v>
      </c>
      <c r="E122" s="186">
        <v>74</v>
      </c>
      <c r="F122" s="186" t="s">
        <v>79</v>
      </c>
      <c r="G122" s="186">
        <f t="shared" si="22"/>
        <v>0</v>
      </c>
      <c r="H122" s="186">
        <f>'Data 1'!H114</f>
        <v>1</v>
      </c>
      <c r="I122" s="4">
        <f t="shared" si="23"/>
        <v>0</v>
      </c>
      <c r="J122" s="6">
        <f t="shared" si="31"/>
        <v>0.14619875101878688</v>
      </c>
      <c r="K122" s="6">
        <f t="shared" si="19"/>
        <v>0.85380124898121312</v>
      </c>
      <c r="L122" s="6">
        <f t="shared" si="24"/>
        <v>-0.15805684180948221</v>
      </c>
      <c r="M122" s="54">
        <f t="shared" si="32"/>
        <v>0</v>
      </c>
      <c r="N122" s="54">
        <f t="shared" si="33"/>
        <v>1</v>
      </c>
    </row>
    <row r="123" spans="4:22" x14ac:dyDescent="0.2">
      <c r="D123" s="4">
        <f t="shared" si="28"/>
        <v>106</v>
      </c>
      <c r="E123" s="214">
        <v>77</v>
      </c>
      <c r="F123" s="214" t="s">
        <v>79</v>
      </c>
      <c r="G123" s="214">
        <f t="shared" si="22"/>
        <v>0</v>
      </c>
      <c r="H123" s="214">
        <f>'Data 1'!H115</f>
        <v>1</v>
      </c>
      <c r="I123" s="4">
        <f t="shared" si="23"/>
        <v>0</v>
      </c>
      <c r="J123" s="6">
        <f t="shared" si="31"/>
        <v>0.14619875101878688</v>
      </c>
      <c r="K123" s="6">
        <f t="shared" si="19"/>
        <v>0.85380124898121312</v>
      </c>
      <c r="L123" s="6">
        <f t="shared" si="24"/>
        <v>-0.15805684180948221</v>
      </c>
      <c r="M123" s="54">
        <f t="shared" si="32"/>
        <v>0</v>
      </c>
      <c r="N123" s="54">
        <f t="shared" si="33"/>
        <v>1</v>
      </c>
    </row>
    <row r="124" spans="4:22" x14ac:dyDescent="0.2">
      <c r="D124" s="4">
        <f t="shared" si="28"/>
        <v>107</v>
      </c>
      <c r="E124" s="152">
        <v>78</v>
      </c>
      <c r="F124" s="152" t="s">
        <v>79</v>
      </c>
      <c r="G124" s="152">
        <f t="shared" si="22"/>
        <v>0</v>
      </c>
      <c r="H124" s="152">
        <f>'Data 1'!H116</f>
        <v>1</v>
      </c>
      <c r="I124" s="4">
        <f t="shared" si="23"/>
        <v>0</v>
      </c>
      <c r="J124" s="6">
        <f t="shared" si="31"/>
        <v>0.14619875101878688</v>
      </c>
      <c r="K124" s="6">
        <f t="shared" si="19"/>
        <v>0.85380124898121312</v>
      </c>
      <c r="L124" s="6">
        <f t="shared" si="24"/>
        <v>-0.15805684180948221</v>
      </c>
      <c r="M124" s="54">
        <f t="shared" si="32"/>
        <v>0</v>
      </c>
      <c r="N124" s="54">
        <f t="shared" si="33"/>
        <v>1</v>
      </c>
    </row>
    <row r="125" spans="4:22" x14ac:dyDescent="0.2">
      <c r="D125" s="4">
        <f t="shared" si="28"/>
        <v>108</v>
      </c>
      <c r="E125" s="155">
        <v>91</v>
      </c>
      <c r="F125" s="155" t="s">
        <v>79</v>
      </c>
      <c r="G125" s="155">
        <f t="shared" si="22"/>
        <v>0</v>
      </c>
      <c r="H125" s="155">
        <f>'Data 1'!H117</f>
        <v>1</v>
      </c>
      <c r="I125" s="4">
        <f t="shared" si="23"/>
        <v>0</v>
      </c>
      <c r="J125" s="6">
        <f t="shared" si="31"/>
        <v>0.14619875101878688</v>
      </c>
      <c r="K125" s="6">
        <f t="shared" si="19"/>
        <v>0.85380124898121312</v>
      </c>
      <c r="L125" s="6">
        <f t="shared" si="24"/>
        <v>-0.15805684180948221</v>
      </c>
      <c r="M125" s="54">
        <f t="shared" si="32"/>
        <v>0</v>
      </c>
      <c r="N125" s="54">
        <f t="shared" si="33"/>
        <v>1</v>
      </c>
    </row>
    <row r="126" spans="4:22" x14ac:dyDescent="0.2">
      <c r="D126" s="4">
        <f t="shared" si="28"/>
        <v>109</v>
      </c>
      <c r="E126" s="150">
        <v>109</v>
      </c>
      <c r="F126" s="150" t="s">
        <v>78</v>
      </c>
      <c r="G126" s="150">
        <f t="shared" si="22"/>
        <v>0</v>
      </c>
      <c r="H126" s="150">
        <f>'Data 1'!H118</f>
        <v>1</v>
      </c>
      <c r="I126" s="4">
        <f t="shared" si="23"/>
        <v>0</v>
      </c>
      <c r="J126" s="6">
        <f t="shared" si="31"/>
        <v>0.14619875101878688</v>
      </c>
      <c r="K126" s="6">
        <f t="shared" si="19"/>
        <v>0.85380124898121312</v>
      </c>
      <c r="L126" s="6">
        <f t="shared" si="24"/>
        <v>-0.15805684180948221</v>
      </c>
      <c r="M126" s="54">
        <f t="shared" si="32"/>
        <v>0</v>
      </c>
      <c r="N126" s="54">
        <f t="shared" si="33"/>
        <v>1</v>
      </c>
    </row>
    <row r="127" spans="4:22" x14ac:dyDescent="0.2">
      <c r="D127" s="4">
        <f t="shared" si="28"/>
        <v>110</v>
      </c>
      <c r="E127" s="155">
        <v>113</v>
      </c>
      <c r="F127" s="155" t="s">
        <v>79</v>
      </c>
      <c r="G127" s="155">
        <f t="shared" si="22"/>
        <v>0</v>
      </c>
      <c r="H127" s="155">
        <f>'Data 1'!H119</f>
        <v>0</v>
      </c>
      <c r="I127" s="4">
        <f t="shared" si="23"/>
        <v>0</v>
      </c>
      <c r="J127" s="6">
        <f t="shared" si="31"/>
        <v>0.14619875101878688</v>
      </c>
      <c r="K127" s="6">
        <f t="shared" si="19"/>
        <v>0.85380124898121312</v>
      </c>
      <c r="L127" s="6">
        <f t="shared" si="24"/>
        <v>-0.15805684180948221</v>
      </c>
      <c r="M127" s="54">
        <f t="shared" si="32"/>
        <v>0</v>
      </c>
      <c r="N127" s="54">
        <f t="shared" si="33"/>
        <v>1</v>
      </c>
    </row>
    <row r="128" spans="4:22" x14ac:dyDescent="0.2">
      <c r="D128" s="4">
        <f t="shared" si="28"/>
        <v>111</v>
      </c>
      <c r="E128" s="150">
        <v>115</v>
      </c>
      <c r="F128" s="150" t="s">
        <v>78</v>
      </c>
      <c r="G128" s="150">
        <f t="shared" si="22"/>
        <v>0</v>
      </c>
      <c r="H128" s="150">
        <f>'Data 1'!H120</f>
        <v>0</v>
      </c>
      <c r="I128" s="4">
        <f t="shared" si="23"/>
        <v>0</v>
      </c>
      <c r="J128" s="6">
        <f t="shared" si="31"/>
        <v>0.14619875101878688</v>
      </c>
      <c r="K128" s="6">
        <f t="shared" si="19"/>
        <v>0.85380124898121312</v>
      </c>
      <c r="L128" s="6">
        <f t="shared" si="24"/>
        <v>-0.15805684180948221</v>
      </c>
      <c r="M128" s="54">
        <f t="shared" si="32"/>
        <v>0</v>
      </c>
      <c r="N128" s="54">
        <f t="shared" si="33"/>
        <v>1</v>
      </c>
    </row>
    <row r="129" spans="4:14" x14ac:dyDescent="0.2">
      <c r="D129" s="4">
        <f t="shared" si="28"/>
        <v>112</v>
      </c>
      <c r="E129" s="155">
        <v>116</v>
      </c>
      <c r="F129" s="155" t="s">
        <v>79</v>
      </c>
      <c r="G129" s="155">
        <f t="shared" si="22"/>
        <v>0</v>
      </c>
      <c r="H129" s="155">
        <f>'Data 1'!H121</f>
        <v>1</v>
      </c>
      <c r="I129" s="4">
        <f t="shared" si="23"/>
        <v>0</v>
      </c>
      <c r="J129" s="6">
        <f t="shared" si="31"/>
        <v>0.14619875101878688</v>
      </c>
      <c r="K129" s="6">
        <f t="shared" si="19"/>
        <v>0.85380124898121312</v>
      </c>
      <c r="L129" s="6">
        <f t="shared" si="24"/>
        <v>-0.15805684180948221</v>
      </c>
      <c r="M129" s="54">
        <f t="shared" si="32"/>
        <v>0</v>
      </c>
      <c r="N129" s="54">
        <f t="shared" si="33"/>
        <v>1</v>
      </c>
    </row>
    <row r="130" spans="4:14" x14ac:dyDescent="0.2">
      <c r="D130" s="4">
        <f t="shared" si="28"/>
        <v>113</v>
      </c>
      <c r="E130" s="149">
        <v>122</v>
      </c>
      <c r="F130" s="149" t="s">
        <v>77</v>
      </c>
      <c r="G130" s="149">
        <f t="shared" si="22"/>
        <v>1</v>
      </c>
      <c r="H130" s="149">
        <f>'Data 1'!H122</f>
        <v>1</v>
      </c>
      <c r="I130" s="4">
        <f t="shared" si="23"/>
        <v>1</v>
      </c>
      <c r="J130" s="6">
        <f t="shared" si="31"/>
        <v>0.14619875101878688</v>
      </c>
      <c r="K130" s="6">
        <f t="shared" si="19"/>
        <v>0.14619875101878688</v>
      </c>
      <c r="L130" s="6">
        <f t="shared" si="24"/>
        <v>-1.9227882746661042</v>
      </c>
      <c r="M130" s="54">
        <f t="shared" si="32"/>
        <v>0</v>
      </c>
      <c r="N130" s="54">
        <f t="shared" si="33"/>
        <v>0</v>
      </c>
    </row>
    <row r="131" spans="4:14" x14ac:dyDescent="0.2">
      <c r="D131" s="4">
        <f t="shared" si="28"/>
        <v>114</v>
      </c>
      <c r="E131" s="151">
        <v>124</v>
      </c>
      <c r="F131" s="151" t="s">
        <v>77</v>
      </c>
      <c r="G131" s="151">
        <f t="shared" si="22"/>
        <v>1</v>
      </c>
      <c r="H131" s="151">
        <f>'Data 1'!H123</f>
        <v>0</v>
      </c>
      <c r="I131" s="4">
        <f t="shared" si="23"/>
        <v>0</v>
      </c>
      <c r="J131" s="6">
        <f t="shared" si="31"/>
        <v>0.14619875101878688</v>
      </c>
      <c r="K131" s="6">
        <f t="shared" si="19"/>
        <v>0.14619875101878688</v>
      </c>
      <c r="L131" s="6">
        <f t="shared" si="24"/>
        <v>-1.9227882746661042</v>
      </c>
      <c r="M131" s="54">
        <f t="shared" si="32"/>
        <v>0</v>
      </c>
      <c r="N131" s="54">
        <f t="shared" si="33"/>
        <v>0</v>
      </c>
    </row>
    <row r="132" spans="4:14" x14ac:dyDescent="0.2">
      <c r="D132" s="4">
        <f t="shared" si="28"/>
        <v>115</v>
      </c>
      <c r="E132" s="150">
        <v>126</v>
      </c>
      <c r="F132" s="150" t="s">
        <v>78</v>
      </c>
      <c r="G132" s="150">
        <f t="shared" si="22"/>
        <v>0</v>
      </c>
      <c r="H132" s="150">
        <f>'Data 1'!H124</f>
        <v>1</v>
      </c>
      <c r="I132" s="4">
        <f t="shared" si="23"/>
        <v>0</v>
      </c>
      <c r="J132" s="6">
        <f t="shared" si="31"/>
        <v>0.14619875101878688</v>
      </c>
      <c r="K132" s="6">
        <f t="shared" si="19"/>
        <v>0.85380124898121312</v>
      </c>
      <c r="L132" s="6">
        <f t="shared" si="24"/>
        <v>-0.15805684180948221</v>
      </c>
      <c r="M132" s="54">
        <f t="shared" si="32"/>
        <v>0</v>
      </c>
      <c r="N132" s="54">
        <f t="shared" si="33"/>
        <v>1</v>
      </c>
    </row>
    <row r="133" spans="4:14" x14ac:dyDescent="0.2">
      <c r="D133" s="4">
        <f t="shared" si="28"/>
        <v>116</v>
      </c>
      <c r="E133" s="150">
        <v>127</v>
      </c>
      <c r="F133" s="150" t="s">
        <v>78</v>
      </c>
      <c r="G133" s="150">
        <f t="shared" si="22"/>
        <v>0</v>
      </c>
      <c r="H133" s="150">
        <f>'Data 1'!H125</f>
        <v>1</v>
      </c>
      <c r="I133" s="4">
        <f t="shared" si="23"/>
        <v>0</v>
      </c>
      <c r="J133" s="6">
        <f t="shared" si="31"/>
        <v>0.14619875101878688</v>
      </c>
      <c r="K133" s="6">
        <f t="shared" si="19"/>
        <v>0.85380124898121312</v>
      </c>
      <c r="L133" s="6">
        <f t="shared" si="24"/>
        <v>-0.15805684180948221</v>
      </c>
      <c r="M133" s="54">
        <f t="shared" si="32"/>
        <v>0</v>
      </c>
      <c r="N133" s="54">
        <f t="shared" si="33"/>
        <v>1</v>
      </c>
    </row>
    <row r="134" spans="4:14" x14ac:dyDescent="0.2">
      <c r="D134" s="4">
        <f t="shared" si="28"/>
        <v>117</v>
      </c>
      <c r="E134" s="150">
        <v>128</v>
      </c>
      <c r="F134" s="150" t="s">
        <v>78</v>
      </c>
      <c r="G134" s="150">
        <f t="shared" si="22"/>
        <v>0</v>
      </c>
      <c r="H134" s="150">
        <f>'Data 1'!H126</f>
        <v>1</v>
      </c>
      <c r="I134" s="4">
        <f t="shared" si="23"/>
        <v>0</v>
      </c>
      <c r="J134" s="6">
        <f t="shared" si="31"/>
        <v>0.14619875101878688</v>
      </c>
      <c r="K134" s="6">
        <f t="shared" si="19"/>
        <v>0.85380124898121312</v>
      </c>
      <c r="L134" s="6">
        <f t="shared" si="24"/>
        <v>-0.15805684180948221</v>
      </c>
      <c r="M134" s="54">
        <f t="shared" si="32"/>
        <v>0</v>
      </c>
      <c r="N134" s="54">
        <f t="shared" si="33"/>
        <v>1</v>
      </c>
    </row>
    <row r="135" spans="4:14" x14ac:dyDescent="0.2">
      <c r="D135" s="4">
        <f t="shared" si="28"/>
        <v>118</v>
      </c>
      <c r="E135" s="150">
        <v>129</v>
      </c>
      <c r="F135" s="150" t="s">
        <v>78</v>
      </c>
      <c r="G135" s="150">
        <f t="shared" si="22"/>
        <v>0</v>
      </c>
      <c r="H135" s="150">
        <f>'Data 1'!H127</f>
        <v>1</v>
      </c>
      <c r="I135" s="4">
        <f t="shared" si="23"/>
        <v>0</v>
      </c>
      <c r="J135" s="6">
        <f t="shared" si="31"/>
        <v>0.14619875101878688</v>
      </c>
      <c r="K135" s="6">
        <f t="shared" si="19"/>
        <v>0.85380124898121312</v>
      </c>
      <c r="L135" s="6">
        <f t="shared" si="24"/>
        <v>-0.15805684180948221</v>
      </c>
      <c r="M135" s="54">
        <f t="shared" si="32"/>
        <v>0</v>
      </c>
      <c r="N135" s="54">
        <f t="shared" si="33"/>
        <v>1</v>
      </c>
    </row>
    <row r="136" spans="4:14" x14ac:dyDescent="0.2">
      <c r="D136" s="4">
        <f t="shared" si="28"/>
        <v>119</v>
      </c>
      <c r="E136" s="150">
        <v>134</v>
      </c>
      <c r="F136" s="150" t="s">
        <v>78</v>
      </c>
      <c r="G136" s="150">
        <f t="shared" si="22"/>
        <v>0</v>
      </c>
      <c r="H136" s="150">
        <f>'Data 1'!H128</f>
        <v>0</v>
      </c>
      <c r="I136" s="4">
        <f t="shared" si="23"/>
        <v>0</v>
      </c>
      <c r="J136" s="6">
        <f t="shared" si="31"/>
        <v>0.14619875101878688</v>
      </c>
      <c r="K136" s="6">
        <f t="shared" si="19"/>
        <v>0.85380124898121312</v>
      </c>
      <c r="L136" s="6">
        <f t="shared" si="24"/>
        <v>-0.15805684180948221</v>
      </c>
      <c r="M136" s="54">
        <f t="shared" si="32"/>
        <v>0</v>
      </c>
      <c r="N136" s="54">
        <f t="shared" si="33"/>
        <v>1</v>
      </c>
    </row>
    <row r="137" spans="4:14" x14ac:dyDescent="0.2">
      <c r="D137" s="4">
        <f t="shared" si="28"/>
        <v>120</v>
      </c>
      <c r="E137" s="150">
        <v>135</v>
      </c>
      <c r="F137" s="150" t="s">
        <v>78</v>
      </c>
      <c r="G137" s="150">
        <f t="shared" si="22"/>
        <v>0</v>
      </c>
      <c r="H137" s="150">
        <f>'Data 1'!H129</f>
        <v>1</v>
      </c>
      <c r="I137" s="4">
        <f t="shared" si="23"/>
        <v>0</v>
      </c>
      <c r="J137" s="6">
        <f t="shared" si="31"/>
        <v>0.14619875101878688</v>
      </c>
      <c r="K137" s="6">
        <f t="shared" si="19"/>
        <v>0.85380124898121312</v>
      </c>
      <c r="L137" s="6">
        <f t="shared" si="24"/>
        <v>-0.15805684180948221</v>
      </c>
      <c r="M137" s="54">
        <f t="shared" si="32"/>
        <v>0</v>
      </c>
      <c r="N137" s="54">
        <f t="shared" si="33"/>
        <v>1</v>
      </c>
    </row>
    <row r="138" spans="4:14" x14ac:dyDescent="0.2">
      <c r="D138" s="4">
        <f t="shared" si="28"/>
        <v>121</v>
      </c>
      <c r="E138" s="150">
        <v>137</v>
      </c>
      <c r="F138" s="150" t="s">
        <v>78</v>
      </c>
      <c r="G138" s="150">
        <f t="shared" si="22"/>
        <v>0</v>
      </c>
      <c r="H138" s="150">
        <f>'Data 1'!H130</f>
        <v>1</v>
      </c>
      <c r="I138" s="4">
        <f t="shared" si="23"/>
        <v>0</v>
      </c>
      <c r="J138" s="6">
        <f t="shared" si="31"/>
        <v>0.14619875101878688</v>
      </c>
      <c r="K138" s="6">
        <f t="shared" si="19"/>
        <v>0.85380124898121312</v>
      </c>
      <c r="L138" s="6">
        <f t="shared" si="24"/>
        <v>-0.15805684180948221</v>
      </c>
      <c r="M138" s="54">
        <f t="shared" si="32"/>
        <v>0</v>
      </c>
      <c r="N138" s="54">
        <f t="shared" si="33"/>
        <v>1</v>
      </c>
    </row>
    <row r="139" spans="4:14" x14ac:dyDescent="0.2">
      <c r="D139" s="4">
        <f t="shared" si="28"/>
        <v>122</v>
      </c>
      <c r="E139" s="150">
        <v>139</v>
      </c>
      <c r="F139" s="150" t="s">
        <v>78</v>
      </c>
      <c r="G139" s="150">
        <f t="shared" si="22"/>
        <v>0</v>
      </c>
      <c r="H139" s="150">
        <f>'Data 1'!H131</f>
        <v>0</v>
      </c>
      <c r="I139" s="4">
        <f t="shared" si="23"/>
        <v>0</v>
      </c>
      <c r="J139" s="6">
        <f t="shared" si="31"/>
        <v>0.14619875101878688</v>
      </c>
      <c r="K139" s="6">
        <f t="shared" si="19"/>
        <v>0.85380124898121312</v>
      </c>
      <c r="L139" s="6">
        <f t="shared" si="24"/>
        <v>-0.15805684180948221</v>
      </c>
      <c r="M139" s="54">
        <f t="shared" si="32"/>
        <v>0</v>
      </c>
      <c r="N139" s="54">
        <f t="shared" si="33"/>
        <v>1</v>
      </c>
    </row>
    <row r="140" spans="4:14" x14ac:dyDescent="0.2">
      <c r="D140" s="4">
        <f t="shared" si="28"/>
        <v>123</v>
      </c>
      <c r="E140" s="150">
        <v>140</v>
      </c>
      <c r="F140" s="150" t="s">
        <v>78</v>
      </c>
      <c r="G140" s="150">
        <f t="shared" si="22"/>
        <v>0</v>
      </c>
      <c r="H140" s="150">
        <f>'Data 1'!H132</f>
        <v>1</v>
      </c>
      <c r="I140" s="4">
        <f t="shared" si="23"/>
        <v>0</v>
      </c>
      <c r="J140" s="6">
        <f t="shared" si="31"/>
        <v>0.14619875101878688</v>
      </c>
      <c r="K140" s="6">
        <f t="shared" si="19"/>
        <v>0.85380124898121312</v>
      </c>
      <c r="L140" s="6">
        <f t="shared" si="24"/>
        <v>-0.15805684180948221</v>
      </c>
      <c r="M140" s="54">
        <f t="shared" si="32"/>
        <v>0</v>
      </c>
      <c r="N140" s="54">
        <f t="shared" si="33"/>
        <v>1</v>
      </c>
    </row>
    <row r="141" spans="4:14" x14ac:dyDescent="0.2">
      <c r="D141" s="4">
        <f t="shared" si="28"/>
        <v>124</v>
      </c>
      <c r="E141" s="150">
        <v>141</v>
      </c>
      <c r="F141" s="150" t="s">
        <v>78</v>
      </c>
      <c r="G141" s="150">
        <f t="shared" si="22"/>
        <v>0</v>
      </c>
      <c r="H141" s="150">
        <f>'Data 1'!H133</f>
        <v>1</v>
      </c>
      <c r="I141" s="4">
        <f t="shared" si="23"/>
        <v>0</v>
      </c>
      <c r="J141" s="6">
        <f t="shared" si="31"/>
        <v>0.14619875101878688</v>
      </c>
      <c r="K141" s="6">
        <f t="shared" si="19"/>
        <v>0.85380124898121312</v>
      </c>
      <c r="L141" s="6">
        <f t="shared" si="24"/>
        <v>-0.15805684180948221</v>
      </c>
      <c r="M141" s="54">
        <f t="shared" si="32"/>
        <v>0</v>
      </c>
      <c r="N141" s="54">
        <f t="shared" si="33"/>
        <v>1</v>
      </c>
    </row>
    <row r="142" spans="4:14" x14ac:dyDescent="0.2">
      <c r="D142" s="4">
        <f t="shared" si="28"/>
        <v>125</v>
      </c>
      <c r="E142" s="150">
        <v>145</v>
      </c>
      <c r="F142" s="150" t="s">
        <v>78</v>
      </c>
      <c r="G142" s="150">
        <f t="shared" si="22"/>
        <v>0</v>
      </c>
      <c r="H142" s="150">
        <f>'Data 1'!H134</f>
        <v>0</v>
      </c>
      <c r="I142" s="4">
        <f t="shared" si="23"/>
        <v>0</v>
      </c>
      <c r="J142" s="6">
        <f t="shared" si="31"/>
        <v>0.14619875101878688</v>
      </c>
      <c r="K142" s="6">
        <f t="shared" si="19"/>
        <v>0.85380124898121312</v>
      </c>
      <c r="L142" s="6">
        <f t="shared" si="24"/>
        <v>-0.15805684180948221</v>
      </c>
      <c r="M142" s="54">
        <f t="shared" si="32"/>
        <v>0</v>
      </c>
      <c r="N142" s="54">
        <f t="shared" si="33"/>
        <v>1</v>
      </c>
    </row>
    <row r="143" spans="4:14" x14ac:dyDescent="0.2">
      <c r="D143" s="4">
        <f t="shared" si="28"/>
        <v>126</v>
      </c>
      <c r="E143" s="150">
        <v>147</v>
      </c>
      <c r="F143" s="150" t="s">
        <v>78</v>
      </c>
      <c r="G143" s="150">
        <f t="shared" si="22"/>
        <v>0</v>
      </c>
      <c r="H143" s="150">
        <f>'Data 1'!H135</f>
        <v>1</v>
      </c>
      <c r="I143" s="4">
        <f t="shared" si="23"/>
        <v>0</v>
      </c>
      <c r="J143" s="6">
        <f t="shared" si="31"/>
        <v>0.14619875101878688</v>
      </c>
      <c r="K143" s="6">
        <f t="shared" si="19"/>
        <v>0.85380124898121312</v>
      </c>
      <c r="L143" s="6">
        <f t="shared" si="24"/>
        <v>-0.15805684180948221</v>
      </c>
      <c r="M143" s="54">
        <f t="shared" si="32"/>
        <v>0</v>
      </c>
      <c r="N143" s="54">
        <f t="shared" si="33"/>
        <v>1</v>
      </c>
    </row>
    <row r="144" spans="4:14" x14ac:dyDescent="0.2">
      <c r="D144" s="4">
        <f t="shared" si="28"/>
        <v>127</v>
      </c>
      <c r="E144" s="156">
        <v>150</v>
      </c>
      <c r="F144" s="156" t="s">
        <v>79</v>
      </c>
      <c r="G144" s="156">
        <f t="shared" si="22"/>
        <v>0</v>
      </c>
      <c r="H144" s="156">
        <f>'Data 1'!H136</f>
        <v>1</v>
      </c>
      <c r="I144" s="4">
        <f t="shared" si="23"/>
        <v>0</v>
      </c>
      <c r="J144" s="6">
        <f t="shared" si="31"/>
        <v>0.14619875101878688</v>
      </c>
      <c r="K144" s="6">
        <f t="shared" si="19"/>
        <v>0.85380124898121312</v>
      </c>
      <c r="L144" s="6">
        <f t="shared" si="24"/>
        <v>-0.15805684180948221</v>
      </c>
      <c r="M144" s="54">
        <f t="shared" si="32"/>
        <v>0</v>
      </c>
      <c r="N144" s="54">
        <f t="shared" si="33"/>
        <v>1</v>
      </c>
    </row>
    <row r="145" spans="3:14" x14ac:dyDescent="0.2">
      <c r="D145" s="4">
        <f t="shared" si="28"/>
        <v>128</v>
      </c>
      <c r="E145" s="152">
        <v>151</v>
      </c>
      <c r="F145" s="152" t="s">
        <v>79</v>
      </c>
      <c r="G145" s="152">
        <f t="shared" si="22"/>
        <v>0</v>
      </c>
      <c r="H145" s="152">
        <f>'Data 1'!H137</f>
        <v>1</v>
      </c>
      <c r="I145" s="4">
        <f t="shared" si="23"/>
        <v>0</v>
      </c>
      <c r="J145" s="6">
        <f t="shared" si="31"/>
        <v>0.14619875101878688</v>
      </c>
      <c r="K145" s="6">
        <f t="shared" ref="K145:K188" si="34">IF(G145=1,J145,1-J145)</f>
        <v>0.85380124898121312</v>
      </c>
      <c r="L145" s="6">
        <f t="shared" si="24"/>
        <v>-0.15805684180948221</v>
      </c>
      <c r="M145" s="54">
        <f t="shared" si="32"/>
        <v>0</v>
      </c>
      <c r="N145" s="54">
        <f t="shared" si="33"/>
        <v>1</v>
      </c>
    </row>
    <row r="146" spans="3:14" x14ac:dyDescent="0.2">
      <c r="D146" s="4">
        <f t="shared" si="28"/>
        <v>129</v>
      </c>
      <c r="E146" s="151">
        <v>152</v>
      </c>
      <c r="F146" s="151" t="s">
        <v>77</v>
      </c>
      <c r="G146" s="151">
        <f t="shared" ref="G146:G188" si="35">IF(F146="CF",1,0)</f>
        <v>1</v>
      </c>
      <c r="H146" s="151">
        <f>'Data 1'!H138</f>
        <v>1</v>
      </c>
      <c r="I146" s="4">
        <f t="shared" ref="I146:I188" si="36">IF(AND(G146=1,H146=1),1,0)</f>
        <v>1</v>
      </c>
      <c r="J146" s="6">
        <f t="shared" si="31"/>
        <v>0.14619875101878688</v>
      </c>
      <c r="K146" s="6">
        <f t="shared" si="34"/>
        <v>0.14619875101878688</v>
      </c>
      <c r="L146" s="6">
        <f t="shared" ref="L146:L188" si="37">LN(K146)</f>
        <v>-1.9227882746661042</v>
      </c>
      <c r="M146" s="54">
        <f t="shared" si="32"/>
        <v>0</v>
      </c>
      <c r="N146" s="54">
        <f t="shared" si="33"/>
        <v>0</v>
      </c>
    </row>
    <row r="147" spans="3:14" x14ac:dyDescent="0.2">
      <c r="D147" s="4">
        <f t="shared" ref="D147:D188" si="38">D146+1</f>
        <v>130</v>
      </c>
      <c r="E147" s="150">
        <v>153</v>
      </c>
      <c r="F147" s="150" t="s">
        <v>78</v>
      </c>
      <c r="G147" s="150">
        <f t="shared" si="35"/>
        <v>0</v>
      </c>
      <c r="H147" s="150">
        <f>'Data 1'!H139</f>
        <v>0</v>
      </c>
      <c r="I147" s="4">
        <f t="shared" si="36"/>
        <v>0</v>
      </c>
      <c r="J147" s="6">
        <f t="shared" si="31"/>
        <v>0.14619875101878688</v>
      </c>
      <c r="K147" s="6">
        <f t="shared" si="34"/>
        <v>0.85380124898121312</v>
      </c>
      <c r="L147" s="6">
        <f t="shared" si="37"/>
        <v>-0.15805684180948221</v>
      </c>
      <c r="M147" s="54">
        <f t="shared" si="32"/>
        <v>0</v>
      </c>
      <c r="N147" s="54">
        <f t="shared" si="33"/>
        <v>1</v>
      </c>
    </row>
    <row r="148" spans="3:14" x14ac:dyDescent="0.2">
      <c r="D148" s="4">
        <f t="shared" si="38"/>
        <v>131</v>
      </c>
      <c r="E148" s="152">
        <v>156</v>
      </c>
      <c r="F148" s="152" t="s">
        <v>79</v>
      </c>
      <c r="G148" s="152">
        <f t="shared" si="35"/>
        <v>0</v>
      </c>
      <c r="H148" s="152">
        <f>'Data 1'!H140</f>
        <v>1</v>
      </c>
      <c r="I148" s="4">
        <f t="shared" si="36"/>
        <v>0</v>
      </c>
      <c r="J148" s="6">
        <f t="shared" si="31"/>
        <v>0.14619875101878688</v>
      </c>
      <c r="K148" s="6">
        <f t="shared" si="34"/>
        <v>0.85380124898121312</v>
      </c>
      <c r="L148" s="6">
        <f t="shared" si="37"/>
        <v>-0.15805684180948221</v>
      </c>
      <c r="M148" s="54">
        <f t="shared" si="32"/>
        <v>0</v>
      </c>
      <c r="N148" s="54">
        <f t="shared" si="33"/>
        <v>1</v>
      </c>
    </row>
    <row r="149" spans="3:14" x14ac:dyDescent="0.2">
      <c r="D149" s="4">
        <f t="shared" si="38"/>
        <v>132</v>
      </c>
      <c r="E149" s="155">
        <v>157</v>
      </c>
      <c r="F149" s="155" t="s">
        <v>79</v>
      </c>
      <c r="G149" s="155">
        <f t="shared" si="35"/>
        <v>0</v>
      </c>
      <c r="H149" s="155">
        <f>'Data 1'!H141</f>
        <v>1</v>
      </c>
      <c r="I149" s="4">
        <f t="shared" si="36"/>
        <v>0</v>
      </c>
      <c r="J149" s="6">
        <f t="shared" si="31"/>
        <v>0.14619875101878688</v>
      </c>
      <c r="K149" s="6">
        <f t="shared" si="34"/>
        <v>0.85380124898121312</v>
      </c>
      <c r="L149" s="6">
        <f t="shared" si="37"/>
        <v>-0.15805684180948221</v>
      </c>
      <c r="M149" s="54">
        <f t="shared" si="32"/>
        <v>0</v>
      </c>
      <c r="N149" s="54">
        <f t="shared" si="33"/>
        <v>1</v>
      </c>
    </row>
    <row r="150" spans="3:14" x14ac:dyDescent="0.2">
      <c r="D150" s="4">
        <f t="shared" si="38"/>
        <v>133</v>
      </c>
      <c r="E150" s="152">
        <v>158</v>
      </c>
      <c r="F150" s="152" t="s">
        <v>79</v>
      </c>
      <c r="G150" s="152">
        <f t="shared" si="35"/>
        <v>0</v>
      </c>
      <c r="H150" s="152">
        <f>'Data 1'!H142</f>
        <v>1</v>
      </c>
      <c r="I150" s="4">
        <f t="shared" si="36"/>
        <v>0</v>
      </c>
      <c r="J150" s="6">
        <f t="shared" si="31"/>
        <v>0.14619875101878688</v>
      </c>
      <c r="K150" s="6">
        <f t="shared" si="34"/>
        <v>0.85380124898121312</v>
      </c>
      <c r="L150" s="6">
        <f t="shared" si="37"/>
        <v>-0.15805684180948221</v>
      </c>
      <c r="M150" s="54">
        <f t="shared" si="32"/>
        <v>0</v>
      </c>
      <c r="N150" s="54">
        <f t="shared" si="33"/>
        <v>1</v>
      </c>
    </row>
    <row r="151" spans="3:14" x14ac:dyDescent="0.2">
      <c r="D151" s="4">
        <f t="shared" si="38"/>
        <v>134</v>
      </c>
      <c r="E151" s="152">
        <v>159</v>
      </c>
      <c r="F151" s="152" t="s">
        <v>79</v>
      </c>
      <c r="G151" s="152">
        <f t="shared" si="35"/>
        <v>0</v>
      </c>
      <c r="H151" s="152">
        <f>'Data 1'!H143</f>
        <v>1</v>
      </c>
      <c r="I151" s="4">
        <f t="shared" si="36"/>
        <v>0</v>
      </c>
      <c r="J151" s="6">
        <f t="shared" si="31"/>
        <v>0.14619875101878688</v>
      </c>
      <c r="K151" s="6">
        <f t="shared" si="34"/>
        <v>0.85380124898121312</v>
      </c>
      <c r="L151" s="6">
        <f t="shared" si="37"/>
        <v>-0.15805684180948221</v>
      </c>
      <c r="M151" s="54">
        <f t="shared" si="32"/>
        <v>0</v>
      </c>
      <c r="N151" s="54">
        <f t="shared" si="33"/>
        <v>1</v>
      </c>
    </row>
    <row r="152" spans="3:14" x14ac:dyDescent="0.2">
      <c r="C152" s="5"/>
      <c r="D152" s="4">
        <f t="shared" si="38"/>
        <v>135</v>
      </c>
      <c r="E152" s="152">
        <v>161</v>
      </c>
      <c r="F152" s="152" t="s">
        <v>79</v>
      </c>
      <c r="G152" s="152">
        <f t="shared" si="35"/>
        <v>0</v>
      </c>
      <c r="H152" s="152">
        <f>'Data 1'!H144</f>
        <v>0</v>
      </c>
      <c r="I152" s="4">
        <f t="shared" si="36"/>
        <v>0</v>
      </c>
      <c r="J152" s="6">
        <f t="shared" si="31"/>
        <v>0.14619875101878688</v>
      </c>
      <c r="K152" s="6">
        <f t="shared" si="34"/>
        <v>0.85380124898121312</v>
      </c>
      <c r="L152" s="6">
        <f t="shared" si="37"/>
        <v>-0.15805684180948221</v>
      </c>
      <c r="M152" s="54">
        <f t="shared" si="32"/>
        <v>0</v>
      </c>
      <c r="N152" s="54">
        <f t="shared" si="33"/>
        <v>1</v>
      </c>
    </row>
    <row r="153" spans="3:14" x14ac:dyDescent="0.2">
      <c r="C153" s="5"/>
      <c r="D153" s="4">
        <f t="shared" si="38"/>
        <v>136</v>
      </c>
      <c r="E153" s="151">
        <v>162</v>
      </c>
      <c r="F153" s="151" t="s">
        <v>77</v>
      </c>
      <c r="G153" s="151">
        <f t="shared" si="35"/>
        <v>1</v>
      </c>
      <c r="H153" s="151">
        <f>'Data 1'!H145</f>
        <v>1</v>
      </c>
      <c r="I153" s="4">
        <f t="shared" si="36"/>
        <v>1</v>
      </c>
      <c r="J153" s="6">
        <f t="shared" si="31"/>
        <v>0.14619875101878688</v>
      </c>
      <c r="K153" s="6">
        <f t="shared" si="34"/>
        <v>0.14619875101878688</v>
      </c>
      <c r="L153" s="6">
        <f t="shared" si="37"/>
        <v>-1.9227882746661042</v>
      </c>
      <c r="M153" s="54">
        <f t="shared" si="32"/>
        <v>0</v>
      </c>
      <c r="N153" s="54">
        <f t="shared" si="33"/>
        <v>0</v>
      </c>
    </row>
    <row r="154" spans="3:14" x14ac:dyDescent="0.2">
      <c r="D154" s="4">
        <f t="shared" si="38"/>
        <v>137</v>
      </c>
      <c r="E154" s="150">
        <v>164</v>
      </c>
      <c r="F154" s="150" t="s">
        <v>78</v>
      </c>
      <c r="G154" s="150">
        <f t="shared" si="35"/>
        <v>0</v>
      </c>
      <c r="H154" s="150">
        <f>'Data 1'!H146</f>
        <v>0</v>
      </c>
      <c r="I154" s="4">
        <f t="shared" si="36"/>
        <v>0</v>
      </c>
      <c r="J154" s="6">
        <f t="shared" si="31"/>
        <v>0.14619875101878688</v>
      </c>
      <c r="K154" s="6">
        <f t="shared" si="34"/>
        <v>0.85380124898121312</v>
      </c>
      <c r="L154" s="6">
        <f t="shared" si="37"/>
        <v>-0.15805684180948221</v>
      </c>
      <c r="M154" s="54">
        <f t="shared" si="32"/>
        <v>0</v>
      </c>
      <c r="N154" s="54">
        <f t="shared" si="33"/>
        <v>1</v>
      </c>
    </row>
    <row r="155" spans="3:14" x14ac:dyDescent="0.2">
      <c r="D155" s="4">
        <f t="shared" si="38"/>
        <v>138</v>
      </c>
      <c r="E155" s="150">
        <v>165</v>
      </c>
      <c r="F155" s="150" t="s">
        <v>78</v>
      </c>
      <c r="G155" s="150">
        <f t="shared" si="35"/>
        <v>0</v>
      </c>
      <c r="H155" s="150">
        <f>'Data 1'!H147</f>
        <v>1</v>
      </c>
      <c r="I155" s="4">
        <f t="shared" si="36"/>
        <v>0</v>
      </c>
      <c r="J155" s="6">
        <f t="shared" si="31"/>
        <v>0.14619875101878688</v>
      </c>
      <c r="K155" s="6">
        <f t="shared" si="34"/>
        <v>0.85380124898121312</v>
      </c>
      <c r="L155" s="6">
        <f t="shared" si="37"/>
        <v>-0.15805684180948221</v>
      </c>
      <c r="M155" s="54">
        <f t="shared" si="32"/>
        <v>0</v>
      </c>
      <c r="N155" s="54">
        <f t="shared" si="33"/>
        <v>1</v>
      </c>
    </row>
    <row r="156" spans="3:14" x14ac:dyDescent="0.2">
      <c r="D156" s="4">
        <f t="shared" si="38"/>
        <v>139</v>
      </c>
      <c r="E156" s="151">
        <v>168</v>
      </c>
      <c r="F156" s="151" t="s">
        <v>77</v>
      </c>
      <c r="G156" s="151">
        <f t="shared" si="35"/>
        <v>1</v>
      </c>
      <c r="H156" s="151">
        <f>'Data 1'!H148</f>
        <v>1</v>
      </c>
      <c r="I156" s="4">
        <f t="shared" si="36"/>
        <v>1</v>
      </c>
      <c r="J156" s="6">
        <f t="shared" si="31"/>
        <v>0.14619875101878688</v>
      </c>
      <c r="K156" s="6">
        <f t="shared" si="34"/>
        <v>0.14619875101878688</v>
      </c>
      <c r="L156" s="6">
        <f t="shared" si="37"/>
        <v>-1.9227882746661042</v>
      </c>
      <c r="M156" s="54">
        <f t="shared" si="32"/>
        <v>0</v>
      </c>
      <c r="N156" s="54">
        <f t="shared" si="33"/>
        <v>0</v>
      </c>
    </row>
    <row r="157" spans="3:14" x14ac:dyDescent="0.2">
      <c r="D157" s="4">
        <f t="shared" si="38"/>
        <v>140</v>
      </c>
      <c r="E157" s="152">
        <v>169</v>
      </c>
      <c r="F157" s="152" t="s">
        <v>79</v>
      </c>
      <c r="G157" s="152">
        <f t="shared" si="35"/>
        <v>0</v>
      </c>
      <c r="H157" s="152">
        <f>'Data 1'!H149</f>
        <v>0</v>
      </c>
      <c r="I157" s="4">
        <f t="shared" si="36"/>
        <v>0</v>
      </c>
      <c r="J157" s="6">
        <f t="shared" si="31"/>
        <v>0.14619875101878688</v>
      </c>
      <c r="K157" s="6">
        <f t="shared" si="34"/>
        <v>0.85380124898121312</v>
      </c>
      <c r="L157" s="6">
        <f t="shared" si="37"/>
        <v>-0.15805684180948221</v>
      </c>
      <c r="M157" s="54">
        <f t="shared" si="32"/>
        <v>0</v>
      </c>
      <c r="N157" s="54">
        <f t="shared" si="33"/>
        <v>1</v>
      </c>
    </row>
    <row r="158" spans="3:14" x14ac:dyDescent="0.2">
      <c r="D158" s="4">
        <f t="shared" si="38"/>
        <v>141</v>
      </c>
      <c r="E158" s="150">
        <v>171</v>
      </c>
      <c r="F158" s="150" t="s">
        <v>78</v>
      </c>
      <c r="G158" s="150">
        <f t="shared" si="35"/>
        <v>0</v>
      </c>
      <c r="H158" s="150">
        <f>'Data 1'!H150</f>
        <v>1</v>
      </c>
      <c r="I158" s="4">
        <f t="shared" si="36"/>
        <v>0</v>
      </c>
      <c r="J158" s="6">
        <f t="shared" si="31"/>
        <v>0.14619875101878688</v>
      </c>
      <c r="K158" s="6">
        <f t="shared" si="34"/>
        <v>0.85380124898121312</v>
      </c>
      <c r="L158" s="6">
        <f t="shared" si="37"/>
        <v>-0.15805684180948221</v>
      </c>
      <c r="M158" s="54">
        <f t="shared" si="32"/>
        <v>0</v>
      </c>
      <c r="N158" s="54">
        <f t="shared" si="33"/>
        <v>1</v>
      </c>
    </row>
    <row r="159" spans="3:14" x14ac:dyDescent="0.2">
      <c r="D159" s="4">
        <f t="shared" si="38"/>
        <v>142</v>
      </c>
      <c r="E159" s="152">
        <v>172</v>
      </c>
      <c r="F159" s="152" t="s">
        <v>79</v>
      </c>
      <c r="G159" s="152">
        <f t="shared" si="35"/>
        <v>0</v>
      </c>
      <c r="H159" s="152">
        <f>'Data 1'!H151</f>
        <v>0</v>
      </c>
      <c r="I159" s="4">
        <f t="shared" si="36"/>
        <v>0</v>
      </c>
      <c r="J159" s="6">
        <f t="shared" si="31"/>
        <v>0.14619875101878688</v>
      </c>
      <c r="K159" s="6">
        <f t="shared" si="34"/>
        <v>0.85380124898121312</v>
      </c>
      <c r="L159" s="6">
        <f t="shared" si="37"/>
        <v>-0.15805684180948221</v>
      </c>
      <c r="M159" s="54">
        <f t="shared" si="32"/>
        <v>0</v>
      </c>
      <c r="N159" s="54">
        <f t="shared" si="33"/>
        <v>1</v>
      </c>
    </row>
    <row r="160" spans="3:14" x14ac:dyDescent="0.2">
      <c r="D160" s="4">
        <f t="shared" si="38"/>
        <v>143</v>
      </c>
      <c r="E160" s="186">
        <v>200</v>
      </c>
      <c r="F160" s="186" t="s">
        <v>79</v>
      </c>
      <c r="G160" s="186">
        <f t="shared" si="35"/>
        <v>0</v>
      </c>
      <c r="H160" s="186">
        <f>'Data 1'!H152</f>
        <v>0</v>
      </c>
      <c r="I160" s="4">
        <f t="shared" si="36"/>
        <v>0</v>
      </c>
      <c r="J160" s="6">
        <f t="shared" si="31"/>
        <v>0.14619875101878688</v>
      </c>
      <c r="K160" s="6">
        <f t="shared" si="34"/>
        <v>0.85380124898121312</v>
      </c>
      <c r="L160" s="6">
        <f t="shared" si="37"/>
        <v>-0.15805684180948221</v>
      </c>
      <c r="M160" s="54">
        <f t="shared" si="32"/>
        <v>0</v>
      </c>
      <c r="N160" s="54">
        <f t="shared" si="33"/>
        <v>1</v>
      </c>
    </row>
    <row r="161" spans="4:14" x14ac:dyDescent="0.2">
      <c r="D161" s="4">
        <f t="shared" si="38"/>
        <v>144</v>
      </c>
      <c r="E161" s="207">
        <v>201</v>
      </c>
      <c r="F161" s="207" t="s">
        <v>78</v>
      </c>
      <c r="G161" s="207">
        <f t="shared" si="35"/>
        <v>0</v>
      </c>
      <c r="H161" s="207">
        <f>'Data 1'!H153</f>
        <v>0</v>
      </c>
      <c r="I161" s="4">
        <f t="shared" si="36"/>
        <v>0</v>
      </c>
      <c r="J161" s="6">
        <f t="shared" si="31"/>
        <v>0.14619875101878688</v>
      </c>
      <c r="K161" s="6">
        <f t="shared" si="34"/>
        <v>0.85380124898121312</v>
      </c>
      <c r="L161" s="6">
        <f t="shared" si="37"/>
        <v>-0.15805684180948221</v>
      </c>
      <c r="M161" s="54">
        <f t="shared" si="32"/>
        <v>0</v>
      </c>
      <c r="N161" s="54">
        <f t="shared" si="33"/>
        <v>1</v>
      </c>
    </row>
    <row r="162" spans="4:14" x14ac:dyDescent="0.2">
      <c r="D162" s="4">
        <f t="shared" si="38"/>
        <v>145</v>
      </c>
      <c r="E162" s="152">
        <v>202</v>
      </c>
      <c r="F162" s="152" t="s">
        <v>79</v>
      </c>
      <c r="G162" s="152">
        <f t="shared" si="35"/>
        <v>0</v>
      </c>
      <c r="H162" s="152">
        <f>'Data 1'!H154</f>
        <v>1</v>
      </c>
      <c r="I162" s="4">
        <f t="shared" si="36"/>
        <v>0</v>
      </c>
      <c r="J162" s="6">
        <f t="shared" si="31"/>
        <v>0.14619875101878688</v>
      </c>
      <c r="K162" s="6">
        <f t="shared" si="34"/>
        <v>0.85380124898121312</v>
      </c>
      <c r="L162" s="6">
        <f t="shared" si="37"/>
        <v>-0.15805684180948221</v>
      </c>
      <c r="M162" s="54">
        <f t="shared" si="32"/>
        <v>0</v>
      </c>
      <c r="N162" s="54">
        <f t="shared" si="33"/>
        <v>1</v>
      </c>
    </row>
    <row r="163" spans="4:14" x14ac:dyDescent="0.2">
      <c r="D163" s="4">
        <f t="shared" si="38"/>
        <v>146</v>
      </c>
      <c r="E163" s="152">
        <v>206</v>
      </c>
      <c r="F163" s="152" t="s">
        <v>79</v>
      </c>
      <c r="G163" s="152">
        <f t="shared" si="35"/>
        <v>0</v>
      </c>
      <c r="H163" s="152">
        <f>'Data 1'!H155</f>
        <v>1</v>
      </c>
      <c r="I163" s="4">
        <f t="shared" si="36"/>
        <v>0</v>
      </c>
      <c r="J163" s="6">
        <f t="shared" si="31"/>
        <v>0.14619875101878688</v>
      </c>
      <c r="K163" s="6">
        <f t="shared" si="34"/>
        <v>0.85380124898121312</v>
      </c>
      <c r="L163" s="6">
        <f t="shared" si="37"/>
        <v>-0.15805684180948221</v>
      </c>
      <c r="M163" s="54">
        <f t="shared" si="32"/>
        <v>0</v>
      </c>
      <c r="N163" s="54">
        <f t="shared" si="33"/>
        <v>1</v>
      </c>
    </row>
    <row r="164" spans="4:14" x14ac:dyDescent="0.2">
      <c r="D164" s="4">
        <f t="shared" si="38"/>
        <v>147</v>
      </c>
      <c r="E164" s="157">
        <v>207</v>
      </c>
      <c r="F164" s="157" t="s">
        <v>78</v>
      </c>
      <c r="G164" s="157">
        <f t="shared" si="35"/>
        <v>0</v>
      </c>
      <c r="H164" s="157">
        <f>'Data 1'!H156</f>
        <v>1</v>
      </c>
      <c r="I164" s="4">
        <f t="shared" si="36"/>
        <v>0</v>
      </c>
      <c r="J164" s="6">
        <f t="shared" si="31"/>
        <v>0.14619875101878688</v>
      </c>
      <c r="K164" s="6">
        <f t="shared" si="34"/>
        <v>0.85380124898121312</v>
      </c>
      <c r="L164" s="6">
        <f t="shared" si="37"/>
        <v>-0.15805684180948221</v>
      </c>
      <c r="M164" s="54">
        <f t="shared" si="32"/>
        <v>0</v>
      </c>
      <c r="N164" s="54">
        <f t="shared" si="33"/>
        <v>1</v>
      </c>
    </row>
    <row r="165" spans="4:14" x14ac:dyDescent="0.2">
      <c r="D165" s="4">
        <f t="shared" si="38"/>
        <v>148</v>
      </c>
      <c r="E165" s="157">
        <v>209</v>
      </c>
      <c r="F165" s="157" t="s">
        <v>78</v>
      </c>
      <c r="G165" s="157">
        <f t="shared" si="35"/>
        <v>0</v>
      </c>
      <c r="H165" s="157">
        <f>'Data 1'!H157</f>
        <v>0</v>
      </c>
      <c r="I165" s="4">
        <f t="shared" si="36"/>
        <v>0</v>
      </c>
      <c r="J165" s="6">
        <f t="shared" si="31"/>
        <v>0.14619875101878688</v>
      </c>
      <c r="K165" s="6">
        <f t="shared" si="34"/>
        <v>0.85380124898121312</v>
      </c>
      <c r="L165" s="6">
        <f t="shared" si="37"/>
        <v>-0.15805684180948221</v>
      </c>
      <c r="M165" s="54">
        <f t="shared" si="32"/>
        <v>0</v>
      </c>
      <c r="N165" s="54">
        <f t="shared" si="33"/>
        <v>1</v>
      </c>
    </row>
    <row r="166" spans="4:14" x14ac:dyDescent="0.2">
      <c r="D166" s="4">
        <f t="shared" si="38"/>
        <v>149</v>
      </c>
      <c r="E166" s="152">
        <v>212</v>
      </c>
      <c r="F166" s="152" t="s">
        <v>79</v>
      </c>
      <c r="G166" s="152">
        <f t="shared" si="35"/>
        <v>0</v>
      </c>
      <c r="H166" s="152">
        <f>'Data 1'!H158</f>
        <v>1</v>
      </c>
      <c r="I166" s="4">
        <f t="shared" si="36"/>
        <v>0</v>
      </c>
      <c r="J166" s="6">
        <f t="shared" si="31"/>
        <v>0.14619875101878688</v>
      </c>
      <c r="K166" s="6">
        <f t="shared" si="34"/>
        <v>0.85380124898121312</v>
      </c>
      <c r="L166" s="6">
        <f t="shared" si="37"/>
        <v>-0.15805684180948221</v>
      </c>
      <c r="M166" s="54">
        <f t="shared" si="32"/>
        <v>0</v>
      </c>
      <c r="N166" s="54">
        <f t="shared" si="33"/>
        <v>1</v>
      </c>
    </row>
    <row r="167" spans="4:14" x14ac:dyDescent="0.2">
      <c r="D167" s="4">
        <f t="shared" si="38"/>
        <v>150</v>
      </c>
      <c r="E167" s="150">
        <v>213</v>
      </c>
      <c r="F167" s="150" t="s">
        <v>78</v>
      </c>
      <c r="G167" s="150">
        <f t="shared" si="35"/>
        <v>0</v>
      </c>
      <c r="H167" s="150">
        <f>'Data 1'!H159</f>
        <v>0</v>
      </c>
      <c r="I167" s="4">
        <f t="shared" si="36"/>
        <v>0</v>
      </c>
      <c r="J167" s="6">
        <f t="shared" si="31"/>
        <v>0.14619875101878688</v>
      </c>
      <c r="K167" s="6">
        <f t="shared" si="34"/>
        <v>0.85380124898121312</v>
      </c>
      <c r="L167" s="6">
        <f t="shared" si="37"/>
        <v>-0.15805684180948221</v>
      </c>
      <c r="M167" s="54">
        <f t="shared" si="32"/>
        <v>0</v>
      </c>
      <c r="N167" s="54">
        <f t="shared" si="33"/>
        <v>1</v>
      </c>
    </row>
    <row r="168" spans="4:14" x14ac:dyDescent="0.2">
      <c r="D168" s="4">
        <f t="shared" si="38"/>
        <v>151</v>
      </c>
      <c r="E168" s="150">
        <v>216</v>
      </c>
      <c r="F168" s="150" t="s">
        <v>78</v>
      </c>
      <c r="G168" s="150">
        <f t="shared" si="35"/>
        <v>0</v>
      </c>
      <c r="H168" s="150">
        <f>'Data 1'!H160</f>
        <v>0</v>
      </c>
      <c r="I168" s="4">
        <f t="shared" si="36"/>
        <v>0</v>
      </c>
      <c r="J168" s="6">
        <f t="shared" si="31"/>
        <v>0.14619875101878688</v>
      </c>
      <c r="K168" s="6">
        <f t="shared" si="34"/>
        <v>0.85380124898121312</v>
      </c>
      <c r="L168" s="6">
        <f t="shared" si="37"/>
        <v>-0.15805684180948221</v>
      </c>
      <c r="M168" s="54">
        <f t="shared" si="32"/>
        <v>0</v>
      </c>
      <c r="N168" s="54">
        <f t="shared" si="33"/>
        <v>1</v>
      </c>
    </row>
    <row r="169" spans="4:14" x14ac:dyDescent="0.2">
      <c r="D169" s="4">
        <f t="shared" si="38"/>
        <v>152</v>
      </c>
      <c r="E169" s="157">
        <v>217</v>
      </c>
      <c r="F169" s="157" t="s">
        <v>78</v>
      </c>
      <c r="G169" s="157">
        <f t="shared" si="35"/>
        <v>0</v>
      </c>
      <c r="H169" s="157">
        <f>'Data 1'!H161</f>
        <v>1</v>
      </c>
      <c r="I169" s="4">
        <f t="shared" si="36"/>
        <v>0</v>
      </c>
      <c r="J169" s="6">
        <f t="shared" ref="J169:J188" si="39">IF(H169=0,pcf_0,IF(H169=1,pcf_1,pcf_2))</f>
        <v>0.14619875101878688</v>
      </c>
      <c r="K169" s="6">
        <f t="shared" si="34"/>
        <v>0.85380124898121312</v>
      </c>
      <c r="L169" s="6">
        <f t="shared" si="37"/>
        <v>-0.15805684180948221</v>
      </c>
      <c r="M169" s="54">
        <f t="shared" ref="M169:M188" si="40">IF(AND(G169=1,J169&gt;=p_thresh),1,0)</f>
        <v>0</v>
      </c>
      <c r="N169" s="54">
        <f t="shared" ref="N169:N188" si="41">IF(AND(G169=0,J169&lt;p_thresh),1,0)</f>
        <v>1</v>
      </c>
    </row>
    <row r="170" spans="4:14" x14ac:dyDescent="0.2">
      <c r="D170" s="4">
        <f t="shared" si="38"/>
        <v>153</v>
      </c>
      <c r="E170" s="157">
        <v>220</v>
      </c>
      <c r="F170" s="157" t="s">
        <v>78</v>
      </c>
      <c r="G170" s="157">
        <f t="shared" si="35"/>
        <v>0</v>
      </c>
      <c r="H170" s="157">
        <f>'Data 1'!H162</f>
        <v>0</v>
      </c>
      <c r="I170" s="4">
        <f t="shared" si="36"/>
        <v>0</v>
      </c>
      <c r="J170" s="6">
        <f t="shared" si="39"/>
        <v>0.14619875101878688</v>
      </c>
      <c r="K170" s="6">
        <f t="shared" si="34"/>
        <v>0.85380124898121312</v>
      </c>
      <c r="L170" s="6">
        <f t="shared" si="37"/>
        <v>-0.15805684180948221</v>
      </c>
      <c r="M170" s="54">
        <f t="shared" si="40"/>
        <v>0</v>
      </c>
      <c r="N170" s="54">
        <f t="shared" si="41"/>
        <v>1</v>
      </c>
    </row>
    <row r="171" spans="4:14" x14ac:dyDescent="0.2">
      <c r="D171" s="4">
        <f t="shared" si="38"/>
        <v>154</v>
      </c>
      <c r="E171" s="152">
        <v>225</v>
      </c>
      <c r="F171" s="152" t="s">
        <v>79</v>
      </c>
      <c r="G171" s="152">
        <f t="shared" si="35"/>
        <v>0</v>
      </c>
      <c r="H171" s="152">
        <f>'Data 1'!H163</f>
        <v>1</v>
      </c>
      <c r="I171" s="4">
        <f t="shared" si="36"/>
        <v>0</v>
      </c>
      <c r="J171" s="6">
        <f t="shared" si="39"/>
        <v>0.14619875101878688</v>
      </c>
      <c r="K171" s="6">
        <f t="shared" si="34"/>
        <v>0.85380124898121312</v>
      </c>
      <c r="L171" s="6">
        <f t="shared" si="37"/>
        <v>-0.15805684180948221</v>
      </c>
      <c r="M171" s="54">
        <f t="shared" si="40"/>
        <v>0</v>
      </c>
      <c r="N171" s="54">
        <f t="shared" si="41"/>
        <v>1</v>
      </c>
    </row>
    <row r="172" spans="4:14" x14ac:dyDescent="0.2">
      <c r="D172" s="4">
        <f t="shared" si="38"/>
        <v>155</v>
      </c>
      <c r="E172" s="151">
        <v>228</v>
      </c>
      <c r="F172" s="151" t="s">
        <v>77</v>
      </c>
      <c r="G172" s="151">
        <f t="shared" si="35"/>
        <v>1</v>
      </c>
      <c r="H172" s="151">
        <f>'Data 1'!H164</f>
        <v>0</v>
      </c>
      <c r="I172" s="4">
        <f t="shared" si="36"/>
        <v>0</v>
      </c>
      <c r="J172" s="6">
        <f t="shared" si="39"/>
        <v>0.14619875101878688</v>
      </c>
      <c r="K172" s="6">
        <f t="shared" si="34"/>
        <v>0.14619875101878688</v>
      </c>
      <c r="L172" s="6">
        <f t="shared" si="37"/>
        <v>-1.9227882746661042</v>
      </c>
      <c r="M172" s="54">
        <f t="shared" si="40"/>
        <v>0</v>
      </c>
      <c r="N172" s="54">
        <f t="shared" si="41"/>
        <v>0</v>
      </c>
    </row>
    <row r="173" spans="4:14" x14ac:dyDescent="0.2">
      <c r="D173" s="4">
        <f t="shared" si="38"/>
        <v>156</v>
      </c>
      <c r="E173" s="150">
        <v>231</v>
      </c>
      <c r="F173" s="150" t="s">
        <v>78</v>
      </c>
      <c r="G173" s="150">
        <f t="shared" si="35"/>
        <v>0</v>
      </c>
      <c r="H173" s="150">
        <f>'Data 1'!H165</f>
        <v>0</v>
      </c>
      <c r="I173" s="4">
        <f t="shared" si="36"/>
        <v>0</v>
      </c>
      <c r="J173" s="6">
        <f t="shared" si="39"/>
        <v>0.14619875101878688</v>
      </c>
      <c r="K173" s="6">
        <f t="shared" si="34"/>
        <v>0.85380124898121312</v>
      </c>
      <c r="L173" s="6">
        <f t="shared" si="37"/>
        <v>-0.15805684180948221</v>
      </c>
      <c r="M173" s="54">
        <f t="shared" si="40"/>
        <v>0</v>
      </c>
      <c r="N173" s="54">
        <f t="shared" si="41"/>
        <v>1</v>
      </c>
    </row>
    <row r="174" spans="4:14" x14ac:dyDescent="0.2">
      <c r="D174" s="4">
        <f t="shared" si="38"/>
        <v>157</v>
      </c>
      <c r="E174" s="157">
        <v>233</v>
      </c>
      <c r="F174" s="157" t="s">
        <v>78</v>
      </c>
      <c r="G174" s="157">
        <f t="shared" si="35"/>
        <v>0</v>
      </c>
      <c r="H174" s="157">
        <f>'Data 1'!H166</f>
        <v>0</v>
      </c>
      <c r="I174" s="4">
        <f t="shared" si="36"/>
        <v>0</v>
      </c>
      <c r="J174" s="6">
        <f t="shared" si="39"/>
        <v>0.14619875101878688</v>
      </c>
      <c r="K174" s="6">
        <f t="shared" si="34"/>
        <v>0.85380124898121312</v>
      </c>
      <c r="L174" s="6">
        <f t="shared" si="37"/>
        <v>-0.15805684180948221</v>
      </c>
      <c r="M174" s="54">
        <f t="shared" si="40"/>
        <v>0</v>
      </c>
      <c r="N174" s="54">
        <f t="shared" si="41"/>
        <v>1</v>
      </c>
    </row>
    <row r="175" spans="4:14" x14ac:dyDescent="0.2">
      <c r="D175" s="4">
        <f t="shared" si="38"/>
        <v>158</v>
      </c>
      <c r="E175" s="150">
        <v>234</v>
      </c>
      <c r="F175" s="150" t="s">
        <v>78</v>
      </c>
      <c r="G175" s="150">
        <f t="shared" si="35"/>
        <v>0</v>
      </c>
      <c r="H175" s="150">
        <f>'Data 1'!H167</f>
        <v>1</v>
      </c>
      <c r="I175" s="4">
        <f t="shared" si="36"/>
        <v>0</v>
      </c>
      <c r="J175" s="6">
        <f t="shared" si="39"/>
        <v>0.14619875101878688</v>
      </c>
      <c r="K175" s="6">
        <f t="shared" si="34"/>
        <v>0.85380124898121312</v>
      </c>
      <c r="L175" s="6">
        <f t="shared" si="37"/>
        <v>-0.15805684180948221</v>
      </c>
      <c r="M175" s="54">
        <f t="shared" si="40"/>
        <v>0</v>
      </c>
      <c r="N175" s="54">
        <f t="shared" si="41"/>
        <v>1</v>
      </c>
    </row>
    <row r="176" spans="4:14" x14ac:dyDescent="0.2">
      <c r="D176" s="4">
        <f t="shared" si="38"/>
        <v>159</v>
      </c>
      <c r="E176" s="152">
        <v>235</v>
      </c>
      <c r="F176" s="152" t="s">
        <v>79</v>
      </c>
      <c r="G176" s="152">
        <f t="shared" si="35"/>
        <v>0</v>
      </c>
      <c r="H176" s="152">
        <f>'Data 1'!H168</f>
        <v>1</v>
      </c>
      <c r="I176" s="4">
        <f t="shared" si="36"/>
        <v>0</v>
      </c>
      <c r="J176" s="6">
        <f t="shared" si="39"/>
        <v>0.14619875101878688</v>
      </c>
      <c r="K176" s="6">
        <f t="shared" si="34"/>
        <v>0.85380124898121312</v>
      </c>
      <c r="L176" s="6">
        <f t="shared" si="37"/>
        <v>-0.15805684180948221</v>
      </c>
      <c r="M176" s="54">
        <f t="shared" si="40"/>
        <v>0</v>
      </c>
      <c r="N176" s="54">
        <f t="shared" si="41"/>
        <v>1</v>
      </c>
    </row>
    <row r="177" spans="4:14" x14ac:dyDescent="0.2">
      <c r="D177" s="4">
        <f t="shared" si="38"/>
        <v>160</v>
      </c>
      <c r="E177" s="152">
        <v>236</v>
      </c>
      <c r="F177" s="152" t="s">
        <v>79</v>
      </c>
      <c r="G177" s="152">
        <f t="shared" si="35"/>
        <v>0</v>
      </c>
      <c r="H177" s="152">
        <f>'Data 1'!H169</f>
        <v>0</v>
      </c>
      <c r="I177" s="4">
        <f t="shared" si="36"/>
        <v>0</v>
      </c>
      <c r="J177" s="6">
        <f t="shared" si="39"/>
        <v>0.14619875101878688</v>
      </c>
      <c r="K177" s="6">
        <f t="shared" si="34"/>
        <v>0.85380124898121312</v>
      </c>
      <c r="L177" s="6">
        <f t="shared" si="37"/>
        <v>-0.15805684180948221</v>
      </c>
      <c r="M177" s="54">
        <f t="shared" si="40"/>
        <v>0</v>
      </c>
      <c r="N177" s="54">
        <f t="shared" si="41"/>
        <v>1</v>
      </c>
    </row>
    <row r="178" spans="4:14" x14ac:dyDescent="0.2">
      <c r="D178" s="4">
        <f t="shared" si="38"/>
        <v>161</v>
      </c>
      <c r="E178" s="152">
        <v>237</v>
      </c>
      <c r="F178" s="152" t="s">
        <v>79</v>
      </c>
      <c r="G178" s="152">
        <f t="shared" si="35"/>
        <v>0</v>
      </c>
      <c r="H178" s="152">
        <f>'Data 1'!H170</f>
        <v>1</v>
      </c>
      <c r="I178" s="4">
        <f t="shared" si="36"/>
        <v>0</v>
      </c>
      <c r="J178" s="6">
        <f t="shared" si="39"/>
        <v>0.14619875101878688</v>
      </c>
      <c r="K178" s="6">
        <f t="shared" si="34"/>
        <v>0.85380124898121312</v>
      </c>
      <c r="L178" s="6">
        <f t="shared" si="37"/>
        <v>-0.15805684180948221</v>
      </c>
      <c r="M178" s="54">
        <f t="shared" si="40"/>
        <v>0</v>
      </c>
      <c r="N178" s="54">
        <f t="shared" si="41"/>
        <v>1</v>
      </c>
    </row>
    <row r="179" spans="4:14" x14ac:dyDescent="0.2">
      <c r="D179" s="4">
        <f t="shared" si="38"/>
        <v>162</v>
      </c>
      <c r="E179" s="148">
        <v>239</v>
      </c>
      <c r="F179" s="148" t="s">
        <v>77</v>
      </c>
      <c r="G179" s="148">
        <f t="shared" si="35"/>
        <v>1</v>
      </c>
      <c r="H179" s="148">
        <f>'Data 1'!H171</f>
        <v>0</v>
      </c>
      <c r="I179" s="4">
        <f t="shared" si="36"/>
        <v>0</v>
      </c>
      <c r="J179" s="6">
        <f t="shared" si="39"/>
        <v>0.14619875101878688</v>
      </c>
      <c r="K179" s="6">
        <f t="shared" si="34"/>
        <v>0.14619875101878688</v>
      </c>
      <c r="L179" s="6">
        <f t="shared" si="37"/>
        <v>-1.9227882746661042</v>
      </c>
      <c r="M179" s="54">
        <f t="shared" si="40"/>
        <v>0</v>
      </c>
      <c r="N179" s="54">
        <f t="shared" si="41"/>
        <v>0</v>
      </c>
    </row>
    <row r="180" spans="4:14" x14ac:dyDescent="0.2">
      <c r="D180" s="4">
        <f t="shared" si="38"/>
        <v>163</v>
      </c>
      <c r="E180" s="152">
        <v>241</v>
      </c>
      <c r="F180" s="152" t="s">
        <v>79</v>
      </c>
      <c r="G180" s="152">
        <f t="shared" si="35"/>
        <v>0</v>
      </c>
      <c r="H180" s="152">
        <f>'Data 1'!H172</f>
        <v>0</v>
      </c>
      <c r="I180" s="4">
        <f t="shared" si="36"/>
        <v>0</v>
      </c>
      <c r="J180" s="6">
        <f t="shared" si="39"/>
        <v>0.14619875101878688</v>
      </c>
      <c r="K180" s="6">
        <f t="shared" si="34"/>
        <v>0.85380124898121312</v>
      </c>
      <c r="L180" s="6">
        <f t="shared" si="37"/>
        <v>-0.15805684180948221</v>
      </c>
      <c r="M180" s="54">
        <f t="shared" si="40"/>
        <v>0</v>
      </c>
      <c r="N180" s="54">
        <f t="shared" si="41"/>
        <v>1</v>
      </c>
    </row>
    <row r="181" spans="4:14" x14ac:dyDescent="0.2">
      <c r="D181" s="4">
        <f t="shared" si="38"/>
        <v>164</v>
      </c>
      <c r="E181" s="152">
        <v>244</v>
      </c>
      <c r="F181" s="152" t="s">
        <v>79</v>
      </c>
      <c r="G181" s="152">
        <f t="shared" si="35"/>
        <v>0</v>
      </c>
      <c r="H181" s="152">
        <f>'Data 1'!H173</f>
        <v>1</v>
      </c>
      <c r="I181" s="4">
        <f t="shared" si="36"/>
        <v>0</v>
      </c>
      <c r="J181" s="6">
        <f t="shared" si="39"/>
        <v>0.14619875101878688</v>
      </c>
      <c r="K181" s="6">
        <f t="shared" si="34"/>
        <v>0.85380124898121312</v>
      </c>
      <c r="L181" s="6">
        <f t="shared" si="37"/>
        <v>-0.15805684180948221</v>
      </c>
      <c r="M181" s="54">
        <f t="shared" si="40"/>
        <v>0</v>
      </c>
      <c r="N181" s="54">
        <f t="shared" si="41"/>
        <v>1</v>
      </c>
    </row>
    <row r="182" spans="4:14" x14ac:dyDescent="0.2">
      <c r="D182" s="4">
        <f t="shared" si="38"/>
        <v>165</v>
      </c>
      <c r="E182" s="150">
        <v>245</v>
      </c>
      <c r="F182" s="150" t="s">
        <v>78</v>
      </c>
      <c r="G182" s="150">
        <f t="shared" si="35"/>
        <v>0</v>
      </c>
      <c r="H182" s="150">
        <f>'Data 1'!H174</f>
        <v>1</v>
      </c>
      <c r="I182" s="4">
        <f t="shared" si="36"/>
        <v>0</v>
      </c>
      <c r="J182" s="6">
        <f t="shared" si="39"/>
        <v>0.14619875101878688</v>
      </c>
      <c r="K182" s="6">
        <f t="shared" si="34"/>
        <v>0.85380124898121312</v>
      </c>
      <c r="L182" s="6">
        <f t="shared" si="37"/>
        <v>-0.15805684180948221</v>
      </c>
      <c r="M182" s="54">
        <f t="shared" si="40"/>
        <v>0</v>
      </c>
      <c r="N182" s="54">
        <f t="shared" si="41"/>
        <v>1</v>
      </c>
    </row>
    <row r="183" spans="4:14" x14ac:dyDescent="0.2">
      <c r="D183" s="4">
        <f t="shared" si="38"/>
        <v>166</v>
      </c>
      <c r="E183" s="152">
        <v>246</v>
      </c>
      <c r="F183" s="152" t="s">
        <v>79</v>
      </c>
      <c r="G183" s="152">
        <f t="shared" si="35"/>
        <v>0</v>
      </c>
      <c r="H183" s="152">
        <f>'Data 1'!H175</f>
        <v>1</v>
      </c>
      <c r="I183" s="4">
        <f t="shared" si="36"/>
        <v>0</v>
      </c>
      <c r="J183" s="6">
        <f t="shared" si="39"/>
        <v>0.14619875101878688</v>
      </c>
      <c r="K183" s="6">
        <f t="shared" si="34"/>
        <v>0.85380124898121312</v>
      </c>
      <c r="L183" s="6">
        <f t="shared" si="37"/>
        <v>-0.15805684180948221</v>
      </c>
      <c r="M183" s="54">
        <f t="shared" si="40"/>
        <v>0</v>
      </c>
      <c r="N183" s="54">
        <f t="shared" si="41"/>
        <v>1</v>
      </c>
    </row>
    <row r="184" spans="4:14" x14ac:dyDescent="0.2">
      <c r="D184" s="4">
        <f t="shared" si="38"/>
        <v>167</v>
      </c>
      <c r="E184" s="152">
        <v>247</v>
      </c>
      <c r="F184" s="152" t="s">
        <v>79</v>
      </c>
      <c r="G184" s="152">
        <f t="shared" si="35"/>
        <v>0</v>
      </c>
      <c r="H184" s="152">
        <f>'Data 1'!H176</f>
        <v>0</v>
      </c>
      <c r="I184" s="4">
        <f t="shared" si="36"/>
        <v>0</v>
      </c>
      <c r="J184" s="6">
        <f t="shared" si="39"/>
        <v>0.14619875101878688</v>
      </c>
      <c r="K184" s="6">
        <f t="shared" si="34"/>
        <v>0.85380124898121312</v>
      </c>
      <c r="L184" s="6">
        <f t="shared" si="37"/>
        <v>-0.15805684180948221</v>
      </c>
      <c r="M184" s="54">
        <f t="shared" si="40"/>
        <v>0</v>
      </c>
      <c r="N184" s="54">
        <f t="shared" si="41"/>
        <v>1</v>
      </c>
    </row>
    <row r="185" spans="4:14" x14ac:dyDescent="0.2">
      <c r="D185" s="4">
        <f t="shared" si="38"/>
        <v>168</v>
      </c>
      <c r="E185" s="150">
        <v>249</v>
      </c>
      <c r="F185" s="150" t="s">
        <v>78</v>
      </c>
      <c r="G185" s="150">
        <f t="shared" si="35"/>
        <v>0</v>
      </c>
      <c r="H185" s="150">
        <f>'Data 1'!H177</f>
        <v>1</v>
      </c>
      <c r="I185" s="4">
        <f t="shared" si="36"/>
        <v>0</v>
      </c>
      <c r="J185" s="6">
        <f t="shared" si="39"/>
        <v>0.14619875101878688</v>
      </c>
      <c r="K185" s="6">
        <f t="shared" si="34"/>
        <v>0.85380124898121312</v>
      </c>
      <c r="L185" s="6">
        <f t="shared" si="37"/>
        <v>-0.15805684180948221</v>
      </c>
      <c r="M185" s="54">
        <f t="shared" si="40"/>
        <v>0</v>
      </c>
      <c r="N185" s="54">
        <f t="shared" si="41"/>
        <v>1</v>
      </c>
    </row>
    <row r="186" spans="4:14" x14ac:dyDescent="0.2">
      <c r="D186" s="4">
        <f t="shared" si="38"/>
        <v>169</v>
      </c>
      <c r="E186" s="150">
        <v>250</v>
      </c>
      <c r="F186" s="150" t="s">
        <v>78</v>
      </c>
      <c r="G186" s="150">
        <f t="shared" si="35"/>
        <v>0</v>
      </c>
      <c r="H186" s="150">
        <f>'Data 1'!H178</f>
        <v>1</v>
      </c>
      <c r="I186" s="4">
        <f t="shared" si="36"/>
        <v>0</v>
      </c>
      <c r="J186" s="6">
        <f t="shared" si="39"/>
        <v>0.14619875101878688</v>
      </c>
      <c r="K186" s="6">
        <f t="shared" si="34"/>
        <v>0.85380124898121312</v>
      </c>
      <c r="L186" s="6">
        <f t="shared" si="37"/>
        <v>-0.15805684180948221</v>
      </c>
      <c r="M186" s="54">
        <f t="shared" si="40"/>
        <v>0</v>
      </c>
      <c r="N186" s="54">
        <f t="shared" si="41"/>
        <v>1</v>
      </c>
    </row>
    <row r="187" spans="4:14" x14ac:dyDescent="0.2">
      <c r="D187" s="4">
        <f t="shared" si="38"/>
        <v>170</v>
      </c>
      <c r="E187" s="150">
        <v>251</v>
      </c>
      <c r="F187" s="150" t="s">
        <v>78</v>
      </c>
      <c r="G187" s="150">
        <f t="shared" si="35"/>
        <v>0</v>
      </c>
      <c r="H187" s="150">
        <f>'Data 1'!H179</f>
        <v>1</v>
      </c>
      <c r="I187" s="4">
        <f t="shared" si="36"/>
        <v>0</v>
      </c>
      <c r="J187" s="6">
        <f t="shared" si="39"/>
        <v>0.14619875101878688</v>
      </c>
      <c r="K187" s="6">
        <f t="shared" si="34"/>
        <v>0.85380124898121312</v>
      </c>
      <c r="L187" s="6">
        <f t="shared" si="37"/>
        <v>-0.15805684180948221</v>
      </c>
      <c r="M187" s="54">
        <f t="shared" si="40"/>
        <v>0</v>
      </c>
      <c r="N187" s="54">
        <f t="shared" si="41"/>
        <v>1</v>
      </c>
    </row>
    <row r="188" spans="4:14" x14ac:dyDescent="0.2">
      <c r="D188" s="4">
        <f t="shared" si="38"/>
        <v>171</v>
      </c>
      <c r="E188" s="152">
        <v>253</v>
      </c>
      <c r="F188" s="152" t="s">
        <v>79</v>
      </c>
      <c r="G188" s="152">
        <f t="shared" si="35"/>
        <v>0</v>
      </c>
      <c r="H188" s="152">
        <f>'Data 1'!H180</f>
        <v>1</v>
      </c>
      <c r="I188" s="4">
        <f t="shared" si="36"/>
        <v>0</v>
      </c>
      <c r="J188" s="6">
        <f t="shared" si="39"/>
        <v>0.14619875101878688</v>
      </c>
      <c r="K188" s="6">
        <f t="shared" si="34"/>
        <v>0.85380124898121312</v>
      </c>
      <c r="L188" s="6">
        <f t="shared" si="37"/>
        <v>-0.15805684180948221</v>
      </c>
      <c r="M188" s="54">
        <f t="shared" si="40"/>
        <v>0</v>
      </c>
      <c r="N188" s="54">
        <f t="shared" si="41"/>
        <v>1</v>
      </c>
    </row>
    <row r="191" spans="4:14" x14ac:dyDescent="0.2">
      <c r="F191" s="5">
        <v>173</v>
      </c>
      <c r="G191" s="5">
        <f>SUMIF($F18:$F188,"CF",G18:G188)</f>
        <v>25</v>
      </c>
      <c r="H191" s="5">
        <f>COUNTIF(H18:H188,"1")</f>
        <v>119</v>
      </c>
      <c r="I191" s="5">
        <f>SUM(I18:I188)</f>
        <v>16</v>
      </c>
      <c r="L191" s="19">
        <f>SUM(L18:L188)</f>
        <v>-71.146005770837078</v>
      </c>
      <c r="M191" s="21">
        <f>SUM(M18:M188)</f>
        <v>0</v>
      </c>
      <c r="N191" s="21">
        <f>SUM(N18:N188)</f>
        <v>146</v>
      </c>
    </row>
    <row r="192" spans="4:14" x14ac:dyDescent="0.2">
      <c r="G192" s="23">
        <f>CFT/TP</f>
        <v>0.14450867052023122</v>
      </c>
      <c r="I192" s="23">
        <f>I191/CFT</f>
        <v>0.64</v>
      </c>
    </row>
    <row r="193" spans="7:9" x14ac:dyDescent="0.2">
      <c r="G193" s="5">
        <f>TP-CFT</f>
        <v>148</v>
      </c>
      <c r="I193" s="5">
        <f>EPIT-I191</f>
        <v>103</v>
      </c>
    </row>
    <row r="194" spans="7:9" x14ac:dyDescent="0.2">
      <c r="G194" s="23">
        <f>CONTT/TP</f>
        <v>0.8554913294797688</v>
      </c>
      <c r="I194" s="23">
        <f>I193/CONTT</f>
        <v>0.69594594594594594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5CD9-30F2-43AF-BB6D-64530FD55CF0}">
  <dimension ref="A1:V194"/>
  <sheetViews>
    <sheetView topLeftCell="C1" workbookViewId="0">
      <selection activeCell="L6" sqref="L6:R6"/>
    </sheetView>
  </sheetViews>
  <sheetFormatPr baseColWidth="10" defaultColWidth="8.83203125" defaultRowHeight="15" x14ac:dyDescent="0.2"/>
  <cols>
    <col min="1" max="1" width="54" customWidth="1"/>
    <col min="4" max="4" width="16.6640625" customWidth="1"/>
    <col min="5" max="5" width="14.1640625" customWidth="1"/>
    <col min="6" max="6" width="11" customWidth="1"/>
    <col min="7" max="13" width="12.6640625" customWidth="1"/>
    <col min="14" max="14" width="13" customWidth="1"/>
    <col min="15" max="15" width="22.6640625" customWidth="1"/>
    <col min="16" max="17" width="12.6640625" customWidth="1"/>
    <col min="18" max="18" width="14.6640625" customWidth="1"/>
  </cols>
  <sheetData>
    <row r="1" spans="1:18" ht="16" x14ac:dyDescent="0.2">
      <c r="A1" s="28" t="s">
        <v>35</v>
      </c>
      <c r="I1" s="29" t="s">
        <v>36</v>
      </c>
      <c r="J1" s="30"/>
    </row>
    <row r="2" spans="1:18" x14ac:dyDescent="0.2">
      <c r="A2" s="31" t="s">
        <v>37</v>
      </c>
      <c r="B2" s="6">
        <f>fcf</f>
        <v>0.14450867052023122</v>
      </c>
      <c r="I2" s="32" t="s">
        <v>38</v>
      </c>
      <c r="J2" s="33">
        <v>5.710652171070519E-2</v>
      </c>
    </row>
    <row r="3" spans="1:18" x14ac:dyDescent="0.2">
      <c r="A3" s="31" t="s">
        <v>39</v>
      </c>
      <c r="B3" s="6">
        <f>fepi</f>
        <v>0.6</v>
      </c>
      <c r="I3" s="34" t="s">
        <v>40</v>
      </c>
      <c r="J3" s="35">
        <v>-1.794356774430522</v>
      </c>
    </row>
    <row r="4" spans="1:18" ht="16" thickBot="1" x14ac:dyDescent="0.25">
      <c r="A4" s="31" t="s">
        <v>41</v>
      </c>
      <c r="B4" s="6">
        <f>I194</f>
        <v>0.56081081081081086</v>
      </c>
      <c r="I4" s="36" t="s">
        <v>42</v>
      </c>
      <c r="J4" s="37">
        <f>SUMLNPOS</f>
        <v>-71.116220820893659</v>
      </c>
      <c r="O4" s="24"/>
    </row>
    <row r="5" spans="1:18" ht="16" thickBot="1" x14ac:dyDescent="0.25"/>
    <row r="6" spans="1:18" ht="42.75" customHeight="1" thickBot="1" x14ac:dyDescent="0.25">
      <c r="I6" s="38" t="s">
        <v>44</v>
      </c>
      <c r="J6" s="39">
        <v>0.2</v>
      </c>
      <c r="L6" s="312" t="s">
        <v>80</v>
      </c>
      <c r="M6" s="313"/>
      <c r="N6" s="313"/>
      <c r="O6" s="313"/>
      <c r="P6" s="314"/>
      <c r="Q6" s="313"/>
      <c r="R6" s="313"/>
    </row>
    <row r="7" spans="1:18" s="24" customFormat="1" ht="16" thickBot="1" x14ac:dyDescent="0.25">
      <c r="I7"/>
      <c r="J7"/>
    </row>
    <row r="8" spans="1:18" ht="16" thickBot="1" x14ac:dyDescent="0.25">
      <c r="D8" s="40" t="s">
        <v>48</v>
      </c>
      <c r="E8" s="41" t="s">
        <v>49</v>
      </c>
      <c r="I8" s="42" t="s">
        <v>50</v>
      </c>
      <c r="J8" s="43" t="s">
        <v>51</v>
      </c>
      <c r="Q8" s="65" t="s">
        <v>52</v>
      </c>
    </row>
    <row r="9" spans="1:18" ht="16" thickBot="1" x14ac:dyDescent="0.25">
      <c r="D9" s="44">
        <v>0</v>
      </c>
      <c r="E9" s="45">
        <f>b_est+a_est*D9</f>
        <v>-1.794356774430522</v>
      </c>
      <c r="I9" s="46">
        <f>NCP/CFT</f>
        <v>0</v>
      </c>
      <c r="J9" s="47">
        <f>NCN/CONTT</f>
        <v>0.98648648648648651</v>
      </c>
      <c r="Q9" s="23">
        <f>SUMPRODUCT(S18:S114,T18:T114)</f>
        <v>0.49324324324324326</v>
      </c>
    </row>
    <row r="10" spans="1:18" ht="16" thickBot="1" x14ac:dyDescent="0.25">
      <c r="D10" s="48">
        <v>1</v>
      </c>
      <c r="E10" s="37">
        <f>b_est+a_est*D10</f>
        <v>-1.7372502527198168</v>
      </c>
      <c r="L10">
        <f>NCN</f>
        <v>146</v>
      </c>
    </row>
    <row r="11" spans="1:18" ht="16" thickBot="1" x14ac:dyDescent="0.25">
      <c r="B11" s="6"/>
      <c r="L11">
        <f>CONTT</f>
        <v>148</v>
      </c>
    </row>
    <row r="12" spans="1:18" ht="16" thickBot="1" x14ac:dyDescent="0.25">
      <c r="B12" s="6"/>
      <c r="D12" s="49" t="s">
        <v>53</v>
      </c>
      <c r="E12" s="50"/>
    </row>
    <row r="13" spans="1:18" x14ac:dyDescent="0.2">
      <c r="B13" s="6"/>
      <c r="D13" s="51" t="s">
        <v>81</v>
      </c>
      <c r="E13" s="52">
        <f>EXP(lor_0)/(EXP(lor_0)+1)</f>
        <v>0.14253940040479501</v>
      </c>
    </row>
    <row r="14" spans="1:18" x14ac:dyDescent="0.2">
      <c r="B14" s="6"/>
      <c r="D14" s="34" t="s">
        <v>82</v>
      </c>
      <c r="E14" s="45">
        <f>EXP(lor_1)/(EXP(lor_1)+1)</f>
        <v>0.14966254043651275</v>
      </c>
    </row>
    <row r="15" spans="1:18" ht="16" thickBot="1" x14ac:dyDescent="0.25">
      <c r="B15" s="6"/>
      <c r="D15" s="36" t="s">
        <v>83</v>
      </c>
      <c r="E15" s="37">
        <f>fp_1*pcf_1+(1-fp_1)*pcf_0</f>
        <v>0.14278933514275002</v>
      </c>
    </row>
    <row r="16" spans="1:18" x14ac:dyDescent="0.2">
      <c r="B16" s="6"/>
      <c r="D16" s="31"/>
      <c r="E16" s="6"/>
    </row>
    <row r="17" spans="4:20" s="53" customFormat="1" ht="80" x14ac:dyDescent="0.2">
      <c r="D17" s="1" t="s">
        <v>13</v>
      </c>
      <c r="E17" s="1" t="s">
        <v>57</v>
      </c>
      <c r="F17" s="1" t="s">
        <v>29</v>
      </c>
      <c r="G17" s="1" t="s">
        <v>58</v>
      </c>
      <c r="H17" s="2" t="s">
        <v>84</v>
      </c>
      <c r="I17" s="2" t="s">
        <v>85</v>
      </c>
      <c r="J17" s="2" t="s">
        <v>86</v>
      </c>
      <c r="K17" s="2" t="s">
        <v>62</v>
      </c>
      <c r="L17" s="2" t="s">
        <v>63</v>
      </c>
      <c r="M17" s="2" t="s">
        <v>64</v>
      </c>
      <c r="N17" s="2" t="s">
        <v>65</v>
      </c>
      <c r="P17" s="2" t="s">
        <v>44</v>
      </c>
      <c r="Q17" s="2" t="s">
        <v>66</v>
      </c>
      <c r="R17" s="2" t="s">
        <v>67</v>
      </c>
      <c r="S17" s="2" t="s">
        <v>68</v>
      </c>
      <c r="T17" s="2" t="s">
        <v>69</v>
      </c>
    </row>
    <row r="18" spans="4:20" x14ac:dyDescent="0.2">
      <c r="D18" s="4">
        <v>1</v>
      </c>
      <c r="E18" s="148">
        <f>'Data 1'!C10</f>
        <v>1</v>
      </c>
      <c r="F18" s="148" t="str">
        <f>'Data 1'!D10</f>
        <v>CF</v>
      </c>
      <c r="G18" s="148">
        <f>IF(F18="CF",1,0)</f>
        <v>1</v>
      </c>
      <c r="H18" s="148">
        <f>'Data 1'!J10</f>
        <v>1</v>
      </c>
      <c r="I18" s="4">
        <f>IF(AND(G18=1,H18=1),1,0)</f>
        <v>1</v>
      </c>
      <c r="J18" s="6">
        <f t="shared" ref="J18:J49" si="0">IF(H18=0,pcf_0,IF(H18=1,pcf_1,pcf_2))</f>
        <v>0.14966254043651275</v>
      </c>
      <c r="K18" s="6">
        <f t="shared" ref="K18:K80" si="1">IF(G18=1,J18,1-J18)</f>
        <v>0.14966254043651275</v>
      </c>
      <c r="L18" s="6">
        <f>LN(K18)</f>
        <v>-1.8993722497545444</v>
      </c>
      <c r="M18" s="54">
        <f t="shared" ref="M18:M49" si="2">IF(AND(G18=1,J18&gt;=p_thresh),1,0)</f>
        <v>0</v>
      </c>
      <c r="N18" s="54">
        <f t="shared" ref="N18:N49" si="3">IF(AND(G18=0,J18&lt;p_thresh),1,0)</f>
        <v>0</v>
      </c>
      <c r="P18" s="6">
        <v>0.01</v>
      </c>
      <c r="Q18" s="6">
        <f t="shared" ref="Q18:Q49" si="4">COUNTIFS($G$18:$G$188,"1",$J$18:$J$188,"&gt;+"&amp;$P18)/CFT</f>
        <v>1</v>
      </c>
      <c r="R18" s="6">
        <f t="shared" ref="R18:R49" si="5">COUNTIFS($G$18:$G$188,"0",$J$18:$J$188,"&gt;+"&amp;$P18)/CONTT</f>
        <v>0.98648648648648651</v>
      </c>
      <c r="S18" s="6">
        <f>(Q18+Q19)/2</f>
        <v>1</v>
      </c>
      <c r="T18" s="6">
        <f t="shared" ref="T18:T81" si="6">-(R19-R18)</f>
        <v>0</v>
      </c>
    </row>
    <row r="19" spans="4:20" x14ac:dyDescent="0.2">
      <c r="D19" s="4">
        <f>D18+1</f>
        <v>2</v>
      </c>
      <c r="E19" s="149">
        <f>'Data 1'!C11</f>
        <v>2</v>
      </c>
      <c r="F19" s="149" t="str">
        <f>'Data 1'!D11</f>
        <v>CF</v>
      </c>
      <c r="G19" s="149">
        <f t="shared" ref="G19:G81" si="7">IF(F19="CF",1,0)</f>
        <v>1</v>
      </c>
      <c r="H19" s="149">
        <f>'Data 1'!J11</f>
        <v>1</v>
      </c>
      <c r="I19" s="4">
        <f t="shared" ref="I19:I81" si="8">IF(AND(G19=1,H19=1),1,0)</f>
        <v>1</v>
      </c>
      <c r="J19" s="6">
        <f t="shared" si="0"/>
        <v>0.14966254043651275</v>
      </c>
      <c r="K19" s="6">
        <f t="shared" si="1"/>
        <v>0.14966254043651275</v>
      </c>
      <c r="L19" s="6">
        <f t="shared" ref="L19:L81" si="9">LN(K19)</f>
        <v>-1.8993722497545444</v>
      </c>
      <c r="M19" s="54">
        <f t="shared" si="2"/>
        <v>0</v>
      </c>
      <c r="N19" s="54">
        <f t="shared" si="3"/>
        <v>0</v>
      </c>
      <c r="P19" s="6">
        <f>P18+0.01</f>
        <v>0.02</v>
      </c>
      <c r="Q19" s="6">
        <f t="shared" si="4"/>
        <v>1</v>
      </c>
      <c r="R19" s="6">
        <f t="shared" si="5"/>
        <v>0.98648648648648651</v>
      </c>
      <c r="S19" s="6">
        <f t="shared" ref="S19:S82" si="10">(Q19+Q20)/2</f>
        <v>1</v>
      </c>
      <c r="T19" s="6">
        <f t="shared" si="6"/>
        <v>0</v>
      </c>
    </row>
    <row r="20" spans="4:20" x14ac:dyDescent="0.2">
      <c r="D20" s="4">
        <f t="shared" ref="D20:D82" si="11">D19+1</f>
        <v>3</v>
      </c>
      <c r="E20" s="150">
        <f>'Data 1'!C12</f>
        <v>4</v>
      </c>
      <c r="F20" s="150" t="str">
        <f>'Data 1'!D12</f>
        <v>CFNR</v>
      </c>
      <c r="G20" s="150">
        <f t="shared" si="7"/>
        <v>0</v>
      </c>
      <c r="H20" s="150">
        <f>'Data 1'!J12</f>
        <v>0</v>
      </c>
      <c r="I20" s="4">
        <f t="shared" si="8"/>
        <v>0</v>
      </c>
      <c r="J20" s="6">
        <f>IF(H20=0,pcf_0,IF(H20=1,pcf_1,pcf_2))</f>
        <v>0.14253940040479501</v>
      </c>
      <c r="K20" s="6">
        <f t="shared" si="1"/>
        <v>0.85746059959520493</v>
      </c>
      <c r="L20" s="6">
        <f t="shared" si="9"/>
        <v>-0.1537800489916136</v>
      </c>
      <c r="M20" s="54">
        <f t="shared" si="2"/>
        <v>0</v>
      </c>
      <c r="N20" s="54">
        <f t="shared" si="3"/>
        <v>1</v>
      </c>
      <c r="P20" s="6">
        <f t="shared" ref="P20:P83" si="12">P19+0.01</f>
        <v>0.03</v>
      </c>
      <c r="Q20" s="6">
        <f t="shared" si="4"/>
        <v>1</v>
      </c>
      <c r="R20" s="6">
        <f t="shared" si="5"/>
        <v>0.98648648648648651</v>
      </c>
      <c r="S20" s="6">
        <f t="shared" si="10"/>
        <v>1</v>
      </c>
      <c r="T20" s="6">
        <f t="shared" si="6"/>
        <v>0</v>
      </c>
    </row>
    <row r="21" spans="4:20" x14ac:dyDescent="0.2">
      <c r="D21" s="4">
        <f t="shared" si="11"/>
        <v>4</v>
      </c>
      <c r="E21" s="150">
        <f>'Data 1'!C13</f>
        <v>5</v>
      </c>
      <c r="F21" s="150" t="str">
        <f>'Data 1'!D13</f>
        <v>CFNR</v>
      </c>
      <c r="G21" s="150">
        <f t="shared" si="7"/>
        <v>0</v>
      </c>
      <c r="H21" s="150">
        <f>'Data 1'!J13</f>
        <v>0</v>
      </c>
      <c r="I21" s="4">
        <f t="shared" si="8"/>
        <v>0</v>
      </c>
      <c r="J21" s="6">
        <f t="shared" si="0"/>
        <v>0.14253940040479501</v>
      </c>
      <c r="K21" s="6">
        <f t="shared" si="1"/>
        <v>0.85746059959520493</v>
      </c>
      <c r="L21" s="6">
        <f t="shared" si="9"/>
        <v>-0.1537800489916136</v>
      </c>
      <c r="M21" s="54">
        <f t="shared" si="2"/>
        <v>0</v>
      </c>
      <c r="N21" s="54">
        <f t="shared" si="3"/>
        <v>1</v>
      </c>
      <c r="P21" s="6">
        <f t="shared" si="12"/>
        <v>0.04</v>
      </c>
      <c r="Q21" s="6">
        <f t="shared" si="4"/>
        <v>1</v>
      </c>
      <c r="R21" s="6">
        <f t="shared" si="5"/>
        <v>0.98648648648648651</v>
      </c>
      <c r="S21" s="6">
        <f t="shared" si="10"/>
        <v>1</v>
      </c>
      <c r="T21" s="6">
        <f t="shared" si="6"/>
        <v>0</v>
      </c>
    </row>
    <row r="22" spans="4:20" x14ac:dyDescent="0.2">
      <c r="D22" s="4">
        <f t="shared" si="11"/>
        <v>5</v>
      </c>
      <c r="E22" s="150">
        <f>'Data 1'!C14</f>
        <v>9</v>
      </c>
      <c r="F22" s="150" t="str">
        <f>'Data 1'!D14</f>
        <v>CFNR</v>
      </c>
      <c r="G22" s="150">
        <f t="shared" si="7"/>
        <v>0</v>
      </c>
      <c r="H22" s="150">
        <f>'Data 1'!J14</f>
        <v>1</v>
      </c>
      <c r="I22" s="4">
        <f t="shared" si="8"/>
        <v>0</v>
      </c>
      <c r="J22" s="6">
        <f t="shared" si="0"/>
        <v>0.14966254043651275</v>
      </c>
      <c r="K22" s="6">
        <f t="shared" si="1"/>
        <v>0.85033745956348727</v>
      </c>
      <c r="L22" s="6">
        <f t="shared" si="9"/>
        <v>-0.16212199703472771</v>
      </c>
      <c r="M22" s="54">
        <f t="shared" si="2"/>
        <v>0</v>
      </c>
      <c r="N22" s="54">
        <f t="shared" si="3"/>
        <v>1</v>
      </c>
      <c r="P22" s="6">
        <f t="shared" si="12"/>
        <v>0.05</v>
      </c>
      <c r="Q22" s="6">
        <f t="shared" si="4"/>
        <v>1</v>
      </c>
      <c r="R22" s="6">
        <f t="shared" si="5"/>
        <v>0.98648648648648651</v>
      </c>
      <c r="S22" s="6">
        <f t="shared" si="10"/>
        <v>1</v>
      </c>
      <c r="T22" s="6">
        <f t="shared" si="6"/>
        <v>0</v>
      </c>
    </row>
    <row r="23" spans="4:20" x14ac:dyDescent="0.2">
      <c r="D23" s="4">
        <f t="shared" si="11"/>
        <v>6</v>
      </c>
      <c r="E23" s="148">
        <f>'Data 1'!C15</f>
        <v>12</v>
      </c>
      <c r="F23" s="148" t="str">
        <f>'Data 1'!D15</f>
        <v>CF</v>
      </c>
      <c r="G23" s="148">
        <f t="shared" si="7"/>
        <v>1</v>
      </c>
      <c r="H23" s="148">
        <f>'Data 1'!J15</f>
        <v>0</v>
      </c>
      <c r="I23" s="4">
        <f t="shared" si="8"/>
        <v>0</v>
      </c>
      <c r="J23" s="6">
        <f t="shared" si="0"/>
        <v>0.14253940040479501</v>
      </c>
      <c r="K23" s="6">
        <f t="shared" si="1"/>
        <v>0.14253940040479501</v>
      </c>
      <c r="L23" s="6">
        <f t="shared" si="9"/>
        <v>-1.9481368234221355</v>
      </c>
      <c r="M23" s="54">
        <f t="shared" si="2"/>
        <v>0</v>
      </c>
      <c r="N23" s="54">
        <f t="shared" si="3"/>
        <v>0</v>
      </c>
      <c r="P23" s="6">
        <f t="shared" si="12"/>
        <v>6.0000000000000005E-2</v>
      </c>
      <c r="Q23" s="6">
        <f t="shared" si="4"/>
        <v>1</v>
      </c>
      <c r="R23" s="6">
        <f t="shared" si="5"/>
        <v>0.98648648648648651</v>
      </c>
      <c r="S23" s="6">
        <f t="shared" si="10"/>
        <v>1</v>
      </c>
      <c r="T23" s="6">
        <f t="shared" si="6"/>
        <v>0</v>
      </c>
    </row>
    <row r="24" spans="4:20" x14ac:dyDescent="0.2">
      <c r="D24" s="4">
        <f t="shared" si="11"/>
        <v>7</v>
      </c>
      <c r="E24" s="150">
        <f>'Data 1'!C16</f>
        <v>14</v>
      </c>
      <c r="F24" s="150" t="str">
        <f>'Data 1'!D16</f>
        <v>CFNR</v>
      </c>
      <c r="G24" s="150">
        <f t="shared" si="7"/>
        <v>0</v>
      </c>
      <c r="H24" s="150">
        <f>'Data 1'!J16</f>
        <v>1</v>
      </c>
      <c r="I24" s="4">
        <f t="shared" si="8"/>
        <v>0</v>
      </c>
      <c r="J24" s="6">
        <f t="shared" si="0"/>
        <v>0.14966254043651275</v>
      </c>
      <c r="K24" s="6">
        <f t="shared" si="1"/>
        <v>0.85033745956348727</v>
      </c>
      <c r="L24" s="6">
        <f t="shared" si="9"/>
        <v>-0.16212199703472771</v>
      </c>
      <c r="M24" s="54">
        <f t="shared" si="2"/>
        <v>0</v>
      </c>
      <c r="N24" s="54">
        <f t="shared" si="3"/>
        <v>1</v>
      </c>
      <c r="P24" s="6">
        <f t="shared" si="12"/>
        <v>7.0000000000000007E-2</v>
      </c>
      <c r="Q24" s="6">
        <f t="shared" si="4"/>
        <v>1</v>
      </c>
      <c r="R24" s="6">
        <f t="shared" si="5"/>
        <v>0.98648648648648651</v>
      </c>
      <c r="S24" s="6">
        <f t="shared" si="10"/>
        <v>1</v>
      </c>
      <c r="T24" s="6">
        <f t="shared" si="6"/>
        <v>0</v>
      </c>
    </row>
    <row r="25" spans="4:20" x14ac:dyDescent="0.2">
      <c r="D25" s="4">
        <f t="shared" si="11"/>
        <v>8</v>
      </c>
      <c r="E25" s="150">
        <f>'Data 1'!C17</f>
        <v>15</v>
      </c>
      <c r="F25" s="150" t="str">
        <f>'Data 1'!D17</f>
        <v>CFNR</v>
      </c>
      <c r="G25" s="150">
        <f t="shared" si="7"/>
        <v>0</v>
      </c>
      <c r="H25" s="150">
        <f>'Data 1'!J17</f>
        <v>1</v>
      </c>
      <c r="I25" s="4">
        <f t="shared" si="8"/>
        <v>0</v>
      </c>
      <c r="J25" s="6">
        <f t="shared" si="0"/>
        <v>0.14966254043651275</v>
      </c>
      <c r="K25" s="6">
        <f t="shared" si="1"/>
        <v>0.85033745956348727</v>
      </c>
      <c r="L25" s="6">
        <f t="shared" si="9"/>
        <v>-0.16212199703472771</v>
      </c>
      <c r="M25" s="54">
        <f t="shared" si="2"/>
        <v>0</v>
      </c>
      <c r="N25" s="54">
        <f t="shared" si="3"/>
        <v>1</v>
      </c>
      <c r="P25" s="6">
        <f t="shared" si="12"/>
        <v>0.08</v>
      </c>
      <c r="Q25" s="6">
        <f t="shared" si="4"/>
        <v>1</v>
      </c>
      <c r="R25" s="6">
        <f t="shared" si="5"/>
        <v>0.98648648648648651</v>
      </c>
      <c r="S25" s="6">
        <f t="shared" si="10"/>
        <v>1</v>
      </c>
      <c r="T25" s="6">
        <f t="shared" si="6"/>
        <v>0</v>
      </c>
    </row>
    <row r="26" spans="4:20" x14ac:dyDescent="0.2">
      <c r="D26" s="4">
        <f t="shared" si="11"/>
        <v>9</v>
      </c>
      <c r="E26" s="150">
        <f>'Data 1'!C18</f>
        <v>16</v>
      </c>
      <c r="F26" s="150" t="str">
        <f>'Data 1'!D18</f>
        <v>CFNR</v>
      </c>
      <c r="G26" s="150">
        <f t="shared" si="7"/>
        <v>0</v>
      </c>
      <c r="H26" s="150">
        <f>'Data 1'!J18</f>
        <v>0</v>
      </c>
      <c r="I26" s="4">
        <f t="shared" si="8"/>
        <v>0</v>
      </c>
      <c r="J26" s="6">
        <f t="shared" si="0"/>
        <v>0.14253940040479501</v>
      </c>
      <c r="K26" s="6">
        <f t="shared" si="1"/>
        <v>0.85746059959520493</v>
      </c>
      <c r="L26" s="6">
        <f t="shared" si="9"/>
        <v>-0.1537800489916136</v>
      </c>
      <c r="M26" s="54">
        <f t="shared" si="2"/>
        <v>0</v>
      </c>
      <c r="N26" s="54">
        <f t="shared" si="3"/>
        <v>1</v>
      </c>
      <c r="P26" s="6">
        <f t="shared" si="12"/>
        <v>0.09</v>
      </c>
      <c r="Q26" s="6">
        <f t="shared" si="4"/>
        <v>1</v>
      </c>
      <c r="R26" s="6">
        <f t="shared" si="5"/>
        <v>0.98648648648648651</v>
      </c>
      <c r="S26" s="6">
        <f t="shared" si="10"/>
        <v>1</v>
      </c>
      <c r="T26" s="6">
        <f t="shared" si="6"/>
        <v>0</v>
      </c>
    </row>
    <row r="27" spans="4:20" x14ac:dyDescent="0.2">
      <c r="D27" s="4">
        <f t="shared" si="11"/>
        <v>10</v>
      </c>
      <c r="E27" s="151">
        <f>'Data 1'!C19</f>
        <v>17</v>
      </c>
      <c r="F27" s="151" t="str">
        <f>'Data 1'!D19</f>
        <v>CF</v>
      </c>
      <c r="G27" s="151">
        <f t="shared" si="7"/>
        <v>1</v>
      </c>
      <c r="H27" s="151">
        <f>'Data 1'!J19</f>
        <v>1</v>
      </c>
      <c r="I27" s="4">
        <f t="shared" si="8"/>
        <v>1</v>
      </c>
      <c r="J27" s="6">
        <f t="shared" si="0"/>
        <v>0.14966254043651275</v>
      </c>
      <c r="K27" s="6">
        <f t="shared" si="1"/>
        <v>0.14966254043651275</v>
      </c>
      <c r="L27" s="6">
        <f t="shared" si="9"/>
        <v>-1.8993722497545444</v>
      </c>
      <c r="M27" s="54">
        <f t="shared" si="2"/>
        <v>0</v>
      </c>
      <c r="N27" s="54">
        <f t="shared" si="3"/>
        <v>0</v>
      </c>
      <c r="P27" s="6">
        <f t="shared" si="12"/>
        <v>9.9999999999999992E-2</v>
      </c>
      <c r="Q27" s="6">
        <f t="shared" si="4"/>
        <v>1</v>
      </c>
      <c r="R27" s="6">
        <f t="shared" si="5"/>
        <v>0.98648648648648651</v>
      </c>
      <c r="S27" s="6">
        <f t="shared" si="10"/>
        <v>1</v>
      </c>
      <c r="T27" s="6">
        <f t="shared" si="6"/>
        <v>0</v>
      </c>
    </row>
    <row r="28" spans="4:20" x14ac:dyDescent="0.2">
      <c r="D28" s="4">
        <f t="shared" si="11"/>
        <v>11</v>
      </c>
      <c r="E28" s="150">
        <f>'Data 1'!C20</f>
        <v>24</v>
      </c>
      <c r="F28" s="150" t="str">
        <f>'Data 1'!D20</f>
        <v>CFNR</v>
      </c>
      <c r="G28" s="150">
        <f t="shared" si="7"/>
        <v>0</v>
      </c>
      <c r="H28" s="150">
        <f>'Data 1'!J20</f>
        <v>1</v>
      </c>
      <c r="I28" s="4">
        <f t="shared" si="8"/>
        <v>0</v>
      </c>
      <c r="J28" s="6">
        <f t="shared" si="0"/>
        <v>0.14966254043651275</v>
      </c>
      <c r="K28" s="6">
        <f t="shared" si="1"/>
        <v>0.85033745956348727</v>
      </c>
      <c r="L28" s="6">
        <f t="shared" si="9"/>
        <v>-0.16212199703472771</v>
      </c>
      <c r="M28" s="54">
        <f t="shared" si="2"/>
        <v>0</v>
      </c>
      <c r="N28" s="54">
        <f t="shared" si="3"/>
        <v>1</v>
      </c>
      <c r="P28" s="6">
        <f t="shared" si="12"/>
        <v>0.10999999999999999</v>
      </c>
      <c r="Q28" s="6">
        <f t="shared" si="4"/>
        <v>1</v>
      </c>
      <c r="R28" s="6">
        <f t="shared" si="5"/>
        <v>0.98648648648648651</v>
      </c>
      <c r="S28" s="6">
        <f t="shared" si="10"/>
        <v>1</v>
      </c>
      <c r="T28" s="6">
        <f t="shared" si="6"/>
        <v>0</v>
      </c>
    </row>
    <row r="29" spans="4:20" x14ac:dyDescent="0.2">
      <c r="D29" s="4">
        <f t="shared" si="11"/>
        <v>12</v>
      </c>
      <c r="E29" s="152">
        <f>'Data 1'!C21</f>
        <v>25</v>
      </c>
      <c r="F29" s="152" t="str">
        <f>'Data 1'!D21</f>
        <v>CONT</v>
      </c>
      <c r="G29" s="152">
        <f t="shared" si="7"/>
        <v>0</v>
      </c>
      <c r="H29" s="152">
        <f>'Data 1'!J21</f>
        <v>0</v>
      </c>
      <c r="I29" s="4">
        <f t="shared" si="8"/>
        <v>0</v>
      </c>
      <c r="J29" s="6">
        <f t="shared" si="0"/>
        <v>0.14253940040479501</v>
      </c>
      <c r="K29" s="6">
        <f t="shared" si="1"/>
        <v>0.85746059959520493</v>
      </c>
      <c r="L29" s="6">
        <f t="shared" si="9"/>
        <v>-0.1537800489916136</v>
      </c>
      <c r="M29" s="54">
        <f t="shared" si="2"/>
        <v>0</v>
      </c>
      <c r="N29" s="54">
        <f t="shared" si="3"/>
        <v>1</v>
      </c>
      <c r="P29" s="6">
        <f t="shared" si="12"/>
        <v>0.11999999999999998</v>
      </c>
      <c r="Q29" s="6">
        <f t="shared" si="4"/>
        <v>1</v>
      </c>
      <c r="R29" s="6">
        <f t="shared" si="5"/>
        <v>0.98648648648648651</v>
      </c>
      <c r="S29" s="6">
        <f t="shared" si="10"/>
        <v>1</v>
      </c>
      <c r="T29" s="6">
        <f t="shared" si="6"/>
        <v>0</v>
      </c>
    </row>
    <row r="30" spans="4:20" x14ac:dyDescent="0.2">
      <c r="D30" s="4">
        <f t="shared" si="11"/>
        <v>13</v>
      </c>
      <c r="E30" s="152">
        <f>'Data 1'!C22</f>
        <v>27</v>
      </c>
      <c r="F30" s="152" t="str">
        <f>'Data 1'!D22</f>
        <v>CONT</v>
      </c>
      <c r="G30" s="152">
        <f t="shared" si="7"/>
        <v>0</v>
      </c>
      <c r="H30" s="152">
        <f>'Data 1'!J22</f>
        <v>0</v>
      </c>
      <c r="I30" s="4">
        <f t="shared" si="8"/>
        <v>0</v>
      </c>
      <c r="J30" s="6">
        <f t="shared" si="0"/>
        <v>0.14253940040479501</v>
      </c>
      <c r="K30" s="6">
        <f t="shared" si="1"/>
        <v>0.85746059959520493</v>
      </c>
      <c r="L30" s="6">
        <f t="shared" si="9"/>
        <v>-0.1537800489916136</v>
      </c>
      <c r="M30" s="54">
        <f t="shared" si="2"/>
        <v>0</v>
      </c>
      <c r="N30" s="54">
        <f t="shared" si="3"/>
        <v>1</v>
      </c>
      <c r="P30" s="6">
        <f t="shared" si="12"/>
        <v>0.12999999999999998</v>
      </c>
      <c r="Q30" s="6">
        <f t="shared" si="4"/>
        <v>1</v>
      </c>
      <c r="R30" s="6">
        <f t="shared" si="5"/>
        <v>0.98648648648648651</v>
      </c>
      <c r="S30" s="6">
        <f t="shared" si="10"/>
        <v>1</v>
      </c>
      <c r="T30" s="6">
        <f t="shared" si="6"/>
        <v>0</v>
      </c>
    </row>
    <row r="31" spans="4:20" x14ac:dyDescent="0.2">
      <c r="D31" s="4">
        <f t="shared" si="11"/>
        <v>14</v>
      </c>
      <c r="E31" s="152">
        <f>'Data 1'!C23</f>
        <v>29</v>
      </c>
      <c r="F31" s="152" t="str">
        <f>'Data 1'!D23</f>
        <v>CONT</v>
      </c>
      <c r="G31" s="152">
        <f t="shared" si="7"/>
        <v>0</v>
      </c>
      <c r="H31" s="152">
        <f>'Data 1'!J23</f>
        <v>1</v>
      </c>
      <c r="I31" s="4">
        <f t="shared" si="8"/>
        <v>0</v>
      </c>
      <c r="J31" s="6">
        <f t="shared" si="0"/>
        <v>0.14966254043651275</v>
      </c>
      <c r="K31" s="6">
        <f t="shared" si="1"/>
        <v>0.85033745956348727</v>
      </c>
      <c r="L31" s="6">
        <f t="shared" si="9"/>
        <v>-0.16212199703472771</v>
      </c>
      <c r="M31" s="54">
        <f t="shared" si="2"/>
        <v>0</v>
      </c>
      <c r="N31" s="54">
        <f t="shared" si="3"/>
        <v>1</v>
      </c>
      <c r="P31" s="6">
        <f t="shared" si="12"/>
        <v>0.13999999999999999</v>
      </c>
      <c r="Q31" s="6">
        <f t="shared" si="4"/>
        <v>1</v>
      </c>
      <c r="R31" s="6">
        <f t="shared" si="5"/>
        <v>0.98648648648648651</v>
      </c>
      <c r="S31" s="6">
        <f t="shared" si="10"/>
        <v>0.5</v>
      </c>
      <c r="T31" s="6">
        <f t="shared" si="6"/>
        <v>0.98648648648648651</v>
      </c>
    </row>
    <row r="32" spans="4:20" x14ac:dyDescent="0.2">
      <c r="D32" s="4">
        <f t="shared" si="11"/>
        <v>15</v>
      </c>
      <c r="E32" s="152">
        <f>'Data 1'!C24</f>
        <v>30</v>
      </c>
      <c r="F32" s="152" t="str">
        <f>'Data 1'!D24</f>
        <v>CONT</v>
      </c>
      <c r="G32" s="152">
        <f t="shared" si="7"/>
        <v>0</v>
      </c>
      <c r="H32" s="152">
        <f>'Data 1'!J24</f>
        <v>1</v>
      </c>
      <c r="I32" s="4">
        <f t="shared" si="8"/>
        <v>0</v>
      </c>
      <c r="J32" s="6">
        <f t="shared" si="0"/>
        <v>0.14966254043651275</v>
      </c>
      <c r="K32" s="6">
        <f t="shared" si="1"/>
        <v>0.85033745956348727</v>
      </c>
      <c r="L32" s="6">
        <f t="shared" si="9"/>
        <v>-0.16212199703472771</v>
      </c>
      <c r="M32" s="54">
        <f t="shared" si="2"/>
        <v>0</v>
      </c>
      <c r="N32" s="54">
        <f t="shared" si="3"/>
        <v>1</v>
      </c>
      <c r="P32" s="6">
        <f t="shared" si="12"/>
        <v>0.15</v>
      </c>
      <c r="Q32" s="6">
        <f t="shared" si="4"/>
        <v>0</v>
      </c>
      <c r="R32" s="6">
        <f t="shared" si="5"/>
        <v>0</v>
      </c>
      <c r="S32" s="6">
        <f t="shared" si="10"/>
        <v>0</v>
      </c>
      <c r="T32" s="6">
        <f t="shared" si="6"/>
        <v>0</v>
      </c>
    </row>
    <row r="33" spans="4:20" x14ac:dyDescent="0.2">
      <c r="D33" s="4">
        <f t="shared" si="11"/>
        <v>16</v>
      </c>
      <c r="E33" s="152">
        <f>'Data 1'!C25</f>
        <v>32</v>
      </c>
      <c r="F33" s="152" t="str">
        <f>'Data 1'!D25</f>
        <v>CONT</v>
      </c>
      <c r="G33" s="152">
        <f t="shared" si="7"/>
        <v>0</v>
      </c>
      <c r="H33" s="152">
        <f>'Data 1'!J25</f>
        <v>1</v>
      </c>
      <c r="I33" s="4">
        <f t="shared" si="8"/>
        <v>0</v>
      </c>
      <c r="J33" s="6">
        <f t="shared" si="0"/>
        <v>0.14966254043651275</v>
      </c>
      <c r="K33" s="6">
        <f t="shared" si="1"/>
        <v>0.85033745956348727</v>
      </c>
      <c r="L33" s="6">
        <f t="shared" si="9"/>
        <v>-0.16212199703472771</v>
      </c>
      <c r="M33" s="54">
        <f t="shared" si="2"/>
        <v>0</v>
      </c>
      <c r="N33" s="54">
        <f t="shared" si="3"/>
        <v>1</v>
      </c>
      <c r="P33" s="6">
        <f t="shared" si="12"/>
        <v>0.16</v>
      </c>
      <c r="Q33" s="6">
        <f t="shared" si="4"/>
        <v>0</v>
      </c>
      <c r="R33" s="6">
        <f t="shared" si="5"/>
        <v>0</v>
      </c>
      <c r="S33" s="6">
        <f t="shared" si="10"/>
        <v>0</v>
      </c>
      <c r="T33" s="6">
        <f t="shared" si="6"/>
        <v>0</v>
      </c>
    </row>
    <row r="34" spans="4:20" x14ac:dyDescent="0.2">
      <c r="D34" s="4">
        <f t="shared" si="11"/>
        <v>17</v>
      </c>
      <c r="E34" s="152">
        <f>'Data 1'!C26</f>
        <v>36</v>
      </c>
      <c r="F34" s="152" t="str">
        <f>'Data 1'!D26</f>
        <v>CONT</v>
      </c>
      <c r="G34" s="152">
        <f t="shared" si="7"/>
        <v>0</v>
      </c>
      <c r="H34" s="152">
        <f>'Data 1'!J26</f>
        <v>1</v>
      </c>
      <c r="I34" s="4">
        <f t="shared" si="8"/>
        <v>0</v>
      </c>
      <c r="J34" s="6">
        <f t="shared" si="0"/>
        <v>0.14966254043651275</v>
      </c>
      <c r="K34" s="6">
        <f t="shared" si="1"/>
        <v>0.85033745956348727</v>
      </c>
      <c r="L34" s="6">
        <f t="shared" si="9"/>
        <v>-0.16212199703472771</v>
      </c>
      <c r="M34" s="54">
        <f t="shared" si="2"/>
        <v>0</v>
      </c>
      <c r="N34" s="54">
        <f t="shared" si="3"/>
        <v>1</v>
      </c>
      <c r="P34" s="6">
        <f t="shared" si="12"/>
        <v>0.17</v>
      </c>
      <c r="Q34" s="6">
        <f t="shared" si="4"/>
        <v>0</v>
      </c>
      <c r="R34" s="6">
        <f t="shared" si="5"/>
        <v>0</v>
      </c>
      <c r="S34" s="6">
        <f t="shared" si="10"/>
        <v>0</v>
      </c>
      <c r="T34" s="6">
        <f t="shared" si="6"/>
        <v>0</v>
      </c>
    </row>
    <row r="35" spans="4:20" x14ac:dyDescent="0.2">
      <c r="D35" s="4">
        <f t="shared" si="11"/>
        <v>18</v>
      </c>
      <c r="E35" s="148">
        <f>'Data 1'!C27</f>
        <v>38</v>
      </c>
      <c r="F35" s="148" t="str">
        <f>'Data 1'!D27</f>
        <v>CF</v>
      </c>
      <c r="G35" s="148">
        <f t="shared" si="7"/>
        <v>1</v>
      </c>
      <c r="H35" s="148">
        <f>'Data 1'!J27</f>
        <v>1</v>
      </c>
      <c r="I35" s="4">
        <f t="shared" si="8"/>
        <v>1</v>
      </c>
      <c r="J35" s="6">
        <f t="shared" si="0"/>
        <v>0.14966254043651275</v>
      </c>
      <c r="K35" s="6">
        <f t="shared" si="1"/>
        <v>0.14966254043651275</v>
      </c>
      <c r="L35" s="6">
        <f t="shared" si="9"/>
        <v>-1.8993722497545444</v>
      </c>
      <c r="M35" s="54">
        <f t="shared" si="2"/>
        <v>0</v>
      </c>
      <c r="N35" s="54">
        <f t="shared" si="3"/>
        <v>0</v>
      </c>
      <c r="P35" s="6">
        <f t="shared" si="12"/>
        <v>0.18000000000000002</v>
      </c>
      <c r="Q35" s="6">
        <f t="shared" si="4"/>
        <v>0</v>
      </c>
      <c r="R35" s="6">
        <f t="shared" si="5"/>
        <v>0</v>
      </c>
      <c r="S35" s="6">
        <f t="shared" si="10"/>
        <v>0</v>
      </c>
      <c r="T35" s="6">
        <f t="shared" si="6"/>
        <v>0</v>
      </c>
    </row>
    <row r="36" spans="4:20" x14ac:dyDescent="0.2">
      <c r="D36" s="4">
        <f t="shared" si="11"/>
        <v>19</v>
      </c>
      <c r="E36" s="152">
        <f>'Data 1'!C28</f>
        <v>41</v>
      </c>
      <c r="F36" s="152" t="str">
        <f>'Data 1'!D28</f>
        <v>CONT</v>
      </c>
      <c r="G36" s="152">
        <f t="shared" si="7"/>
        <v>0</v>
      </c>
      <c r="H36" s="152">
        <f>'Data 1'!J28</f>
        <v>1</v>
      </c>
      <c r="I36" s="4">
        <f t="shared" si="8"/>
        <v>0</v>
      </c>
      <c r="J36" s="6">
        <f t="shared" si="0"/>
        <v>0.14966254043651275</v>
      </c>
      <c r="K36" s="6">
        <f t="shared" si="1"/>
        <v>0.85033745956348727</v>
      </c>
      <c r="L36" s="6">
        <f t="shared" si="9"/>
        <v>-0.16212199703472771</v>
      </c>
      <c r="M36" s="54">
        <f t="shared" si="2"/>
        <v>0</v>
      </c>
      <c r="N36" s="54">
        <f t="shared" si="3"/>
        <v>1</v>
      </c>
      <c r="P36" s="6">
        <f t="shared" si="12"/>
        <v>0.19000000000000003</v>
      </c>
      <c r="Q36" s="6">
        <f t="shared" si="4"/>
        <v>0</v>
      </c>
      <c r="R36" s="6">
        <f t="shared" si="5"/>
        <v>0</v>
      </c>
      <c r="S36" s="6">
        <f t="shared" si="10"/>
        <v>0</v>
      </c>
      <c r="T36" s="6">
        <f t="shared" si="6"/>
        <v>0</v>
      </c>
    </row>
    <row r="37" spans="4:20" x14ac:dyDescent="0.2">
      <c r="D37" s="4">
        <f t="shared" si="11"/>
        <v>20</v>
      </c>
      <c r="E37" s="150">
        <f>'Data 1'!C29</f>
        <v>45</v>
      </c>
      <c r="F37" s="150" t="str">
        <f>'Data 1'!D29</f>
        <v>CFNR</v>
      </c>
      <c r="G37" s="150">
        <f t="shared" si="7"/>
        <v>0</v>
      </c>
      <c r="H37" s="150">
        <f>'Data 1'!J29</f>
        <v>0</v>
      </c>
      <c r="I37" s="4">
        <f t="shared" si="8"/>
        <v>0</v>
      </c>
      <c r="J37" s="6">
        <f t="shared" si="0"/>
        <v>0.14253940040479501</v>
      </c>
      <c r="K37" s="6">
        <f t="shared" si="1"/>
        <v>0.85746059959520493</v>
      </c>
      <c r="L37" s="6">
        <f t="shared" si="9"/>
        <v>-0.1537800489916136</v>
      </c>
      <c r="M37" s="54">
        <f t="shared" si="2"/>
        <v>0</v>
      </c>
      <c r="N37" s="54">
        <f t="shared" si="3"/>
        <v>1</v>
      </c>
      <c r="P37" s="6">
        <f t="shared" si="12"/>
        <v>0.20000000000000004</v>
      </c>
      <c r="Q37" s="6">
        <f t="shared" si="4"/>
        <v>0</v>
      </c>
      <c r="R37" s="6">
        <f t="shared" si="5"/>
        <v>0</v>
      </c>
      <c r="S37" s="6">
        <f t="shared" si="10"/>
        <v>0</v>
      </c>
      <c r="T37" s="6">
        <f t="shared" si="6"/>
        <v>0</v>
      </c>
    </row>
    <row r="38" spans="4:20" x14ac:dyDescent="0.2">
      <c r="D38" s="4">
        <f t="shared" si="11"/>
        <v>21</v>
      </c>
      <c r="E38" s="153">
        <f>'Data 1'!C30</f>
        <v>48</v>
      </c>
      <c r="F38" s="153" t="str">
        <f>'Data 1'!D30</f>
        <v>CFNR</v>
      </c>
      <c r="G38" s="153">
        <f t="shared" si="7"/>
        <v>0</v>
      </c>
      <c r="H38" s="153">
        <f>'Data 1'!J30</f>
        <v>0</v>
      </c>
      <c r="I38" s="4">
        <f t="shared" si="8"/>
        <v>0</v>
      </c>
      <c r="J38" s="6">
        <f t="shared" si="0"/>
        <v>0.14253940040479501</v>
      </c>
      <c r="K38" s="6">
        <f t="shared" si="1"/>
        <v>0.85746059959520493</v>
      </c>
      <c r="L38" s="6">
        <f t="shared" si="9"/>
        <v>-0.1537800489916136</v>
      </c>
      <c r="M38" s="54">
        <f t="shared" si="2"/>
        <v>0</v>
      </c>
      <c r="N38" s="54">
        <f t="shared" si="3"/>
        <v>1</v>
      </c>
      <c r="P38" s="6">
        <f t="shared" si="12"/>
        <v>0.21000000000000005</v>
      </c>
      <c r="Q38" s="6">
        <f t="shared" si="4"/>
        <v>0</v>
      </c>
      <c r="R38" s="6">
        <f t="shared" si="5"/>
        <v>0</v>
      </c>
      <c r="S38" s="6">
        <f t="shared" si="10"/>
        <v>0</v>
      </c>
      <c r="T38" s="6">
        <f t="shared" si="6"/>
        <v>0</v>
      </c>
    </row>
    <row r="39" spans="4:20" x14ac:dyDescent="0.2">
      <c r="D39" s="4">
        <f t="shared" si="11"/>
        <v>22</v>
      </c>
      <c r="E39" s="154">
        <f>'Data 1'!C31</f>
        <v>50</v>
      </c>
      <c r="F39" s="154" t="str">
        <f>'Data 1'!D31</f>
        <v>CONT</v>
      </c>
      <c r="G39" s="154">
        <f t="shared" si="7"/>
        <v>0</v>
      </c>
      <c r="H39" s="154">
        <f>'Data 1'!J31</f>
        <v>0</v>
      </c>
      <c r="I39" s="4">
        <f t="shared" si="8"/>
        <v>0</v>
      </c>
      <c r="J39" s="6">
        <f t="shared" si="0"/>
        <v>0.14253940040479501</v>
      </c>
      <c r="K39" s="6">
        <f t="shared" si="1"/>
        <v>0.85746059959520493</v>
      </c>
      <c r="L39" s="6">
        <f t="shared" si="9"/>
        <v>-0.1537800489916136</v>
      </c>
      <c r="M39" s="54">
        <f t="shared" si="2"/>
        <v>0</v>
      </c>
      <c r="N39" s="54">
        <f t="shared" si="3"/>
        <v>1</v>
      </c>
      <c r="P39" s="6">
        <f t="shared" si="12"/>
        <v>0.22000000000000006</v>
      </c>
      <c r="Q39" s="6">
        <f t="shared" si="4"/>
        <v>0</v>
      </c>
      <c r="R39" s="6">
        <f t="shared" si="5"/>
        <v>0</v>
      </c>
      <c r="S39" s="6">
        <f t="shared" si="10"/>
        <v>0</v>
      </c>
      <c r="T39" s="6">
        <f t="shared" si="6"/>
        <v>0</v>
      </c>
    </row>
    <row r="40" spans="4:20" x14ac:dyDescent="0.2">
      <c r="D40" s="4">
        <f t="shared" si="11"/>
        <v>23</v>
      </c>
      <c r="E40" s="152">
        <f>'Data 1'!C32</f>
        <v>51</v>
      </c>
      <c r="F40" s="152" t="str">
        <f>'Data 1'!D32</f>
        <v>CONT</v>
      </c>
      <c r="G40" s="152">
        <f t="shared" si="7"/>
        <v>0</v>
      </c>
      <c r="H40" s="152">
        <f>'Data 1'!J32</f>
        <v>1</v>
      </c>
      <c r="I40" s="4">
        <f t="shared" si="8"/>
        <v>0</v>
      </c>
      <c r="J40" s="6">
        <f t="shared" si="0"/>
        <v>0.14966254043651275</v>
      </c>
      <c r="K40" s="6">
        <f t="shared" si="1"/>
        <v>0.85033745956348727</v>
      </c>
      <c r="L40" s="6">
        <f t="shared" si="9"/>
        <v>-0.16212199703472771</v>
      </c>
      <c r="M40" s="54">
        <f t="shared" si="2"/>
        <v>0</v>
      </c>
      <c r="N40" s="54">
        <f t="shared" si="3"/>
        <v>1</v>
      </c>
      <c r="P40" s="6">
        <f t="shared" si="12"/>
        <v>0.23000000000000007</v>
      </c>
      <c r="Q40" s="6">
        <f t="shared" si="4"/>
        <v>0</v>
      </c>
      <c r="R40" s="6">
        <f t="shared" si="5"/>
        <v>0</v>
      </c>
      <c r="S40" s="6">
        <f t="shared" si="10"/>
        <v>0</v>
      </c>
      <c r="T40" s="6">
        <f t="shared" si="6"/>
        <v>0</v>
      </c>
    </row>
    <row r="41" spans="4:20" x14ac:dyDescent="0.2">
      <c r="D41" s="4">
        <f t="shared" si="11"/>
        <v>24</v>
      </c>
      <c r="E41" s="155">
        <f>'Data 1'!C33</f>
        <v>52</v>
      </c>
      <c r="F41" s="155" t="str">
        <f>'Data 1'!D33</f>
        <v>CONT</v>
      </c>
      <c r="G41" s="155">
        <f t="shared" si="7"/>
        <v>0</v>
      </c>
      <c r="H41" s="155">
        <f>'Data 1'!J33</f>
        <v>1</v>
      </c>
      <c r="I41" s="4">
        <f t="shared" si="8"/>
        <v>0</v>
      </c>
      <c r="J41" s="6">
        <f t="shared" si="0"/>
        <v>0.14966254043651275</v>
      </c>
      <c r="K41" s="6">
        <f t="shared" si="1"/>
        <v>0.85033745956348727</v>
      </c>
      <c r="L41" s="6">
        <f t="shared" si="9"/>
        <v>-0.16212199703472771</v>
      </c>
      <c r="M41" s="54">
        <f t="shared" si="2"/>
        <v>0</v>
      </c>
      <c r="N41" s="54">
        <f t="shared" si="3"/>
        <v>1</v>
      </c>
      <c r="P41" s="6">
        <f t="shared" si="12"/>
        <v>0.24000000000000007</v>
      </c>
      <c r="Q41" s="6">
        <f t="shared" si="4"/>
        <v>0</v>
      </c>
      <c r="R41" s="6">
        <f t="shared" si="5"/>
        <v>0</v>
      </c>
      <c r="S41" s="6">
        <f t="shared" si="10"/>
        <v>0</v>
      </c>
      <c r="T41" s="6">
        <f t="shared" si="6"/>
        <v>0</v>
      </c>
    </row>
    <row r="42" spans="4:20" x14ac:dyDescent="0.2">
      <c r="D42" s="4">
        <f t="shared" si="11"/>
        <v>25</v>
      </c>
      <c r="E42" s="155">
        <f>'Data 1'!C34</f>
        <v>55</v>
      </c>
      <c r="F42" s="155" t="str">
        <f>'Data 1'!D34</f>
        <v>CONT</v>
      </c>
      <c r="G42" s="155">
        <f t="shared" si="7"/>
        <v>0</v>
      </c>
      <c r="H42" s="155">
        <f>'Data 1'!J34</f>
        <v>0</v>
      </c>
      <c r="I42" s="4">
        <f t="shared" si="8"/>
        <v>0</v>
      </c>
      <c r="J42" s="6">
        <f t="shared" si="0"/>
        <v>0.14253940040479501</v>
      </c>
      <c r="K42" s="6">
        <f t="shared" si="1"/>
        <v>0.85746059959520493</v>
      </c>
      <c r="L42" s="6">
        <f t="shared" si="9"/>
        <v>-0.1537800489916136</v>
      </c>
      <c r="M42" s="54">
        <f t="shared" si="2"/>
        <v>0</v>
      </c>
      <c r="N42" s="54">
        <f t="shared" si="3"/>
        <v>1</v>
      </c>
      <c r="P42" s="6">
        <f t="shared" si="12"/>
        <v>0.25000000000000006</v>
      </c>
      <c r="Q42" s="6">
        <f t="shared" si="4"/>
        <v>0</v>
      </c>
      <c r="R42" s="6">
        <f t="shared" si="5"/>
        <v>0</v>
      </c>
      <c r="S42" s="6">
        <f t="shared" si="10"/>
        <v>0</v>
      </c>
      <c r="T42" s="6">
        <f t="shared" si="6"/>
        <v>0</v>
      </c>
    </row>
    <row r="43" spans="4:20" x14ac:dyDescent="0.2">
      <c r="D43" s="4">
        <f t="shared" si="11"/>
        <v>26</v>
      </c>
      <c r="E43" s="155">
        <f>'Data 1'!C35</f>
        <v>56</v>
      </c>
      <c r="F43" s="155" t="str">
        <f>'Data 1'!D35</f>
        <v>CONT</v>
      </c>
      <c r="G43" s="155">
        <f t="shared" si="7"/>
        <v>0</v>
      </c>
      <c r="H43" s="155">
        <f>'Data 1'!J35</f>
        <v>0</v>
      </c>
      <c r="I43" s="4">
        <f t="shared" si="8"/>
        <v>0</v>
      </c>
      <c r="J43" s="6">
        <f t="shared" si="0"/>
        <v>0.14253940040479501</v>
      </c>
      <c r="K43" s="6">
        <f t="shared" si="1"/>
        <v>0.85746059959520493</v>
      </c>
      <c r="L43" s="6">
        <f t="shared" si="9"/>
        <v>-0.1537800489916136</v>
      </c>
      <c r="M43" s="54">
        <f t="shared" si="2"/>
        <v>0</v>
      </c>
      <c r="N43" s="54">
        <f t="shared" si="3"/>
        <v>1</v>
      </c>
      <c r="P43" s="6">
        <f t="shared" si="12"/>
        <v>0.26000000000000006</v>
      </c>
      <c r="Q43" s="6">
        <f t="shared" si="4"/>
        <v>0</v>
      </c>
      <c r="R43" s="6">
        <f t="shared" si="5"/>
        <v>0</v>
      </c>
      <c r="S43" s="6">
        <f t="shared" si="10"/>
        <v>0</v>
      </c>
      <c r="T43" s="6">
        <f t="shared" si="6"/>
        <v>0</v>
      </c>
    </row>
    <row r="44" spans="4:20" x14ac:dyDescent="0.2">
      <c r="D44" s="4">
        <f t="shared" si="11"/>
        <v>27</v>
      </c>
      <c r="E44" s="155">
        <f>'Data 1'!C36</f>
        <v>58</v>
      </c>
      <c r="F44" s="155" t="str">
        <f>'Data 1'!D36</f>
        <v>CONT</v>
      </c>
      <c r="G44" s="155">
        <f t="shared" si="7"/>
        <v>0</v>
      </c>
      <c r="H44" s="155">
        <f>'Data 1'!J36</f>
        <v>1</v>
      </c>
      <c r="I44" s="4">
        <f t="shared" si="8"/>
        <v>0</v>
      </c>
      <c r="J44" s="6">
        <f t="shared" si="0"/>
        <v>0.14966254043651275</v>
      </c>
      <c r="K44" s="6">
        <f t="shared" si="1"/>
        <v>0.85033745956348727</v>
      </c>
      <c r="L44" s="6">
        <f t="shared" si="9"/>
        <v>-0.16212199703472771</v>
      </c>
      <c r="M44" s="54">
        <f t="shared" si="2"/>
        <v>0</v>
      </c>
      <c r="N44" s="54">
        <f t="shared" si="3"/>
        <v>1</v>
      </c>
      <c r="P44" s="6">
        <f t="shared" si="12"/>
        <v>0.27000000000000007</v>
      </c>
      <c r="Q44" s="6">
        <f t="shared" si="4"/>
        <v>0</v>
      </c>
      <c r="R44" s="6">
        <f t="shared" si="5"/>
        <v>0</v>
      </c>
      <c r="S44" s="6">
        <f t="shared" si="10"/>
        <v>0</v>
      </c>
      <c r="T44" s="6">
        <f t="shared" si="6"/>
        <v>0</v>
      </c>
    </row>
    <row r="45" spans="4:20" x14ac:dyDescent="0.2">
      <c r="D45" s="4">
        <f t="shared" si="11"/>
        <v>28</v>
      </c>
      <c r="E45" s="155">
        <f>'Data 1'!C37</f>
        <v>59</v>
      </c>
      <c r="F45" s="155" t="str">
        <f>'Data 1'!D37</f>
        <v>CONT</v>
      </c>
      <c r="G45" s="155">
        <f t="shared" si="7"/>
        <v>0</v>
      </c>
      <c r="H45" s="155">
        <f>'Data 1'!J37</f>
        <v>0</v>
      </c>
      <c r="I45" s="4">
        <f t="shared" si="8"/>
        <v>0</v>
      </c>
      <c r="J45" s="6">
        <f t="shared" si="0"/>
        <v>0.14253940040479501</v>
      </c>
      <c r="K45" s="6">
        <f t="shared" si="1"/>
        <v>0.85746059959520493</v>
      </c>
      <c r="L45" s="6">
        <f t="shared" si="9"/>
        <v>-0.1537800489916136</v>
      </c>
      <c r="M45" s="54">
        <f t="shared" si="2"/>
        <v>0</v>
      </c>
      <c r="N45" s="54">
        <f t="shared" si="3"/>
        <v>1</v>
      </c>
      <c r="P45" s="6">
        <f t="shared" si="12"/>
        <v>0.28000000000000008</v>
      </c>
      <c r="Q45" s="6">
        <f t="shared" si="4"/>
        <v>0</v>
      </c>
      <c r="R45" s="6">
        <f t="shared" si="5"/>
        <v>0</v>
      </c>
      <c r="S45" s="6">
        <f t="shared" si="10"/>
        <v>0</v>
      </c>
      <c r="T45" s="6">
        <f t="shared" si="6"/>
        <v>0</v>
      </c>
    </row>
    <row r="46" spans="4:20" x14ac:dyDescent="0.2">
      <c r="D46" s="4">
        <f t="shared" si="11"/>
        <v>29</v>
      </c>
      <c r="E46" s="149">
        <f>'Data 1'!C38</f>
        <v>67</v>
      </c>
      <c r="F46" s="149" t="str">
        <f>'Data 1'!D38</f>
        <v>CF</v>
      </c>
      <c r="G46" s="149">
        <f t="shared" si="7"/>
        <v>1</v>
      </c>
      <c r="H46" s="149">
        <f>'Data 1'!J38</f>
        <v>1</v>
      </c>
      <c r="I46" s="4">
        <f t="shared" si="8"/>
        <v>1</v>
      </c>
      <c r="J46" s="6">
        <f t="shared" si="0"/>
        <v>0.14966254043651275</v>
      </c>
      <c r="K46" s="6">
        <f t="shared" si="1"/>
        <v>0.14966254043651275</v>
      </c>
      <c r="L46" s="6">
        <f t="shared" si="9"/>
        <v>-1.8993722497545444</v>
      </c>
      <c r="M46" s="54">
        <f t="shared" si="2"/>
        <v>0</v>
      </c>
      <c r="N46" s="54">
        <f t="shared" si="3"/>
        <v>0</v>
      </c>
      <c r="P46" s="6">
        <f t="shared" si="12"/>
        <v>0.29000000000000009</v>
      </c>
      <c r="Q46" s="6">
        <f t="shared" si="4"/>
        <v>0</v>
      </c>
      <c r="R46" s="6">
        <f t="shared" si="5"/>
        <v>0</v>
      </c>
      <c r="S46" s="6">
        <f t="shared" si="10"/>
        <v>0</v>
      </c>
      <c r="T46" s="6">
        <f t="shared" si="6"/>
        <v>0</v>
      </c>
    </row>
    <row r="47" spans="4:20" x14ac:dyDescent="0.2">
      <c r="D47" s="4">
        <f t="shared" si="11"/>
        <v>30</v>
      </c>
      <c r="E47" s="152">
        <f>'Data 1'!C39</f>
        <v>68</v>
      </c>
      <c r="F47" s="152" t="str">
        <f>'Data 1'!D39</f>
        <v>CONT</v>
      </c>
      <c r="G47" s="152">
        <f t="shared" si="7"/>
        <v>0</v>
      </c>
      <c r="H47" s="152">
        <f>'Data 1'!J39</f>
        <v>1</v>
      </c>
      <c r="I47" s="4">
        <f t="shared" si="8"/>
        <v>0</v>
      </c>
      <c r="J47" s="6">
        <f t="shared" si="0"/>
        <v>0.14966254043651275</v>
      </c>
      <c r="K47" s="6">
        <f t="shared" si="1"/>
        <v>0.85033745956348727</v>
      </c>
      <c r="L47" s="6">
        <f t="shared" si="9"/>
        <v>-0.16212199703472771</v>
      </c>
      <c r="M47" s="54">
        <f t="shared" si="2"/>
        <v>0</v>
      </c>
      <c r="N47" s="54">
        <f t="shared" si="3"/>
        <v>1</v>
      </c>
      <c r="P47" s="6">
        <f t="shared" si="12"/>
        <v>0.3000000000000001</v>
      </c>
      <c r="Q47" s="6">
        <f t="shared" si="4"/>
        <v>0</v>
      </c>
      <c r="R47" s="6">
        <f t="shared" si="5"/>
        <v>0</v>
      </c>
      <c r="S47" s="6">
        <f t="shared" si="10"/>
        <v>0</v>
      </c>
      <c r="T47" s="6">
        <f t="shared" si="6"/>
        <v>0</v>
      </c>
    </row>
    <row r="48" spans="4:20" x14ac:dyDescent="0.2">
      <c r="D48" s="4">
        <f t="shared" si="11"/>
        <v>31</v>
      </c>
      <c r="E48" s="155">
        <f>'Data 1'!C40</f>
        <v>69</v>
      </c>
      <c r="F48" s="155" t="str">
        <f>'Data 1'!D40</f>
        <v>CONT</v>
      </c>
      <c r="G48" s="155">
        <f t="shared" si="7"/>
        <v>0</v>
      </c>
      <c r="H48" s="155">
        <f>'Data 1'!J40</f>
        <v>1</v>
      </c>
      <c r="I48" s="4">
        <f t="shared" si="8"/>
        <v>0</v>
      </c>
      <c r="J48" s="6">
        <f t="shared" si="0"/>
        <v>0.14966254043651275</v>
      </c>
      <c r="K48" s="6">
        <f t="shared" si="1"/>
        <v>0.85033745956348727</v>
      </c>
      <c r="L48" s="6">
        <f t="shared" si="9"/>
        <v>-0.16212199703472771</v>
      </c>
      <c r="M48" s="54">
        <f t="shared" si="2"/>
        <v>0</v>
      </c>
      <c r="N48" s="54">
        <f t="shared" si="3"/>
        <v>1</v>
      </c>
      <c r="P48" s="6">
        <f t="shared" si="12"/>
        <v>0.31000000000000011</v>
      </c>
      <c r="Q48" s="6">
        <f t="shared" si="4"/>
        <v>0</v>
      </c>
      <c r="R48" s="6">
        <f t="shared" si="5"/>
        <v>0</v>
      </c>
      <c r="S48" s="6">
        <f t="shared" si="10"/>
        <v>0</v>
      </c>
      <c r="T48" s="6">
        <f t="shared" si="6"/>
        <v>0</v>
      </c>
    </row>
    <row r="49" spans="4:20" x14ac:dyDescent="0.2">
      <c r="D49" s="4">
        <f t="shared" si="11"/>
        <v>32</v>
      </c>
      <c r="E49" s="152">
        <f>'Data 1'!C41</f>
        <v>70</v>
      </c>
      <c r="F49" s="152" t="str">
        <f>'Data 1'!D41</f>
        <v>CONT</v>
      </c>
      <c r="G49" s="152">
        <f t="shared" si="7"/>
        <v>0</v>
      </c>
      <c r="H49" s="152">
        <f>'Data 1'!J41</f>
        <v>0</v>
      </c>
      <c r="I49" s="4">
        <f t="shared" si="8"/>
        <v>0</v>
      </c>
      <c r="J49" s="6">
        <f t="shared" si="0"/>
        <v>0.14253940040479501</v>
      </c>
      <c r="K49" s="6">
        <f t="shared" si="1"/>
        <v>0.85746059959520493</v>
      </c>
      <c r="L49" s="6">
        <f t="shared" si="9"/>
        <v>-0.1537800489916136</v>
      </c>
      <c r="M49" s="54">
        <f t="shared" si="2"/>
        <v>0</v>
      </c>
      <c r="N49" s="54">
        <f t="shared" si="3"/>
        <v>1</v>
      </c>
      <c r="P49" s="6">
        <f t="shared" si="12"/>
        <v>0.32000000000000012</v>
      </c>
      <c r="Q49" s="6">
        <f t="shared" si="4"/>
        <v>0</v>
      </c>
      <c r="R49" s="6">
        <f t="shared" si="5"/>
        <v>0</v>
      </c>
      <c r="S49" s="6">
        <f t="shared" si="10"/>
        <v>0</v>
      </c>
      <c r="T49" s="6">
        <f t="shared" si="6"/>
        <v>0</v>
      </c>
    </row>
    <row r="50" spans="4:20" x14ac:dyDescent="0.2">
      <c r="D50" s="4">
        <f t="shared" si="11"/>
        <v>33</v>
      </c>
      <c r="E50" s="150">
        <f>'Data 1'!C42</f>
        <v>73</v>
      </c>
      <c r="F50" s="150" t="str">
        <f>'Data 1'!D42</f>
        <v>CFNR</v>
      </c>
      <c r="G50" s="150">
        <f t="shared" si="7"/>
        <v>0</v>
      </c>
      <c r="H50" s="150">
        <f>'Data 1'!J42</f>
        <v>0</v>
      </c>
      <c r="I50" s="4">
        <f t="shared" si="8"/>
        <v>0</v>
      </c>
      <c r="J50" s="6">
        <f t="shared" ref="J50:J78" si="13">IF(H50=0,pcf_0,IF(H50=1,pcf_1,pcf_2))</f>
        <v>0.14253940040479501</v>
      </c>
      <c r="K50" s="6">
        <f t="shared" si="1"/>
        <v>0.85746059959520493</v>
      </c>
      <c r="L50" s="6">
        <f t="shared" si="9"/>
        <v>-0.1537800489916136</v>
      </c>
      <c r="M50" s="54">
        <f t="shared" ref="M50:M80" si="14">IF(AND(G50=1,J50&gt;=p_thresh),1,0)</f>
        <v>0</v>
      </c>
      <c r="N50" s="54">
        <f t="shared" ref="N50:N80" si="15">IF(AND(G50=0,J50&lt;p_thresh),1,0)</f>
        <v>1</v>
      </c>
      <c r="P50" s="6">
        <f t="shared" si="12"/>
        <v>0.33000000000000013</v>
      </c>
      <c r="Q50" s="6">
        <f t="shared" ref="Q50:Q81" si="16">COUNTIFS($G$18:$G$188,"1",$J$18:$J$188,"&gt;+"&amp;$P50)/CFT</f>
        <v>0</v>
      </c>
      <c r="R50" s="6">
        <f t="shared" ref="R50:R81" si="17">COUNTIFS($G$18:$G$188,"0",$J$18:$J$188,"&gt;+"&amp;$P50)/CONTT</f>
        <v>0</v>
      </c>
      <c r="S50" s="6">
        <f t="shared" si="10"/>
        <v>0</v>
      </c>
      <c r="T50" s="6">
        <f t="shared" si="6"/>
        <v>0</v>
      </c>
    </row>
    <row r="51" spans="4:20" x14ac:dyDescent="0.2">
      <c r="D51" s="4">
        <f t="shared" si="11"/>
        <v>34</v>
      </c>
      <c r="E51" s="155">
        <f>'Data 1'!C43</f>
        <v>76</v>
      </c>
      <c r="F51" s="155" t="str">
        <f>'Data 1'!D43</f>
        <v>CONT</v>
      </c>
      <c r="G51" s="155">
        <f t="shared" si="7"/>
        <v>0</v>
      </c>
      <c r="H51" s="155">
        <f>'Data 1'!J43</f>
        <v>0</v>
      </c>
      <c r="I51" s="4">
        <f t="shared" si="8"/>
        <v>0</v>
      </c>
      <c r="J51" s="6">
        <f t="shared" si="13"/>
        <v>0.14253940040479501</v>
      </c>
      <c r="K51" s="6">
        <f t="shared" si="1"/>
        <v>0.85746059959520493</v>
      </c>
      <c r="L51" s="6">
        <f t="shared" si="9"/>
        <v>-0.1537800489916136</v>
      </c>
      <c r="M51" s="54">
        <f t="shared" si="14"/>
        <v>0</v>
      </c>
      <c r="N51" s="54">
        <f t="shared" si="15"/>
        <v>1</v>
      </c>
      <c r="P51" s="6">
        <f t="shared" si="12"/>
        <v>0.34000000000000014</v>
      </c>
      <c r="Q51" s="6">
        <f t="shared" si="16"/>
        <v>0</v>
      </c>
      <c r="R51" s="6">
        <f t="shared" si="17"/>
        <v>0</v>
      </c>
      <c r="S51" s="6">
        <f t="shared" si="10"/>
        <v>0</v>
      </c>
      <c r="T51" s="6">
        <f t="shared" si="6"/>
        <v>0</v>
      </c>
    </row>
    <row r="52" spans="4:20" x14ac:dyDescent="0.2">
      <c r="D52" s="4">
        <f t="shared" si="11"/>
        <v>35</v>
      </c>
      <c r="E52" s="148">
        <f>'Data 1'!C44</f>
        <v>80</v>
      </c>
      <c r="F52" s="148" t="str">
        <f>'Data 1'!D44</f>
        <v>CF</v>
      </c>
      <c r="G52" s="148">
        <f t="shared" si="7"/>
        <v>1</v>
      </c>
      <c r="H52" s="148">
        <f>'Data 1'!J44</f>
        <v>1</v>
      </c>
      <c r="I52" s="4">
        <f t="shared" si="8"/>
        <v>1</v>
      </c>
      <c r="J52" s="6">
        <f t="shared" si="13"/>
        <v>0.14966254043651275</v>
      </c>
      <c r="K52" s="6">
        <f t="shared" si="1"/>
        <v>0.14966254043651275</v>
      </c>
      <c r="L52" s="6">
        <f t="shared" si="9"/>
        <v>-1.8993722497545444</v>
      </c>
      <c r="M52" s="54">
        <f t="shared" si="14"/>
        <v>0</v>
      </c>
      <c r="N52" s="54">
        <f t="shared" si="15"/>
        <v>0</v>
      </c>
      <c r="P52" s="6">
        <f t="shared" si="12"/>
        <v>0.35000000000000014</v>
      </c>
      <c r="Q52" s="6">
        <f t="shared" si="16"/>
        <v>0</v>
      </c>
      <c r="R52" s="6">
        <f t="shared" si="17"/>
        <v>0</v>
      </c>
      <c r="S52" s="6">
        <f t="shared" si="10"/>
        <v>0</v>
      </c>
      <c r="T52" s="6">
        <f t="shared" si="6"/>
        <v>0</v>
      </c>
    </row>
    <row r="53" spans="4:20" x14ac:dyDescent="0.2">
      <c r="D53" s="4">
        <f t="shared" si="11"/>
        <v>36</v>
      </c>
      <c r="E53" s="152">
        <f>'Data 1'!C45</f>
        <v>82</v>
      </c>
      <c r="F53" s="152" t="str">
        <f>'Data 1'!D45</f>
        <v>CONT</v>
      </c>
      <c r="G53" s="152">
        <f t="shared" si="7"/>
        <v>0</v>
      </c>
      <c r="H53" s="152">
        <f>'Data 1'!J45</f>
        <v>0</v>
      </c>
      <c r="I53" s="4">
        <f t="shared" si="8"/>
        <v>0</v>
      </c>
      <c r="J53" s="6">
        <f t="shared" si="13"/>
        <v>0.14253940040479501</v>
      </c>
      <c r="K53" s="6">
        <f t="shared" si="1"/>
        <v>0.85746059959520493</v>
      </c>
      <c r="L53" s="6">
        <f t="shared" si="9"/>
        <v>-0.1537800489916136</v>
      </c>
      <c r="M53" s="54">
        <f t="shared" si="14"/>
        <v>0</v>
      </c>
      <c r="N53" s="54">
        <f t="shared" si="15"/>
        <v>1</v>
      </c>
      <c r="P53" s="6">
        <f t="shared" si="12"/>
        <v>0.36000000000000015</v>
      </c>
      <c r="Q53" s="6">
        <f t="shared" si="16"/>
        <v>0</v>
      </c>
      <c r="R53" s="6">
        <f t="shared" si="17"/>
        <v>0</v>
      </c>
      <c r="S53" s="6">
        <f t="shared" si="10"/>
        <v>0</v>
      </c>
      <c r="T53" s="6">
        <f t="shared" si="6"/>
        <v>0</v>
      </c>
    </row>
    <row r="54" spans="4:20" x14ac:dyDescent="0.2">
      <c r="D54" s="4">
        <f t="shared" si="11"/>
        <v>37</v>
      </c>
      <c r="E54" s="152">
        <f>'Data 1'!C46</f>
        <v>85</v>
      </c>
      <c r="F54" s="152" t="str">
        <f>'Data 1'!D46</f>
        <v>CONT</v>
      </c>
      <c r="G54" s="152">
        <f t="shared" si="7"/>
        <v>0</v>
      </c>
      <c r="H54" s="152">
        <f>'Data 1'!J46</f>
        <v>0</v>
      </c>
      <c r="I54" s="4">
        <f t="shared" si="8"/>
        <v>0</v>
      </c>
      <c r="J54" s="6">
        <f t="shared" si="13"/>
        <v>0.14253940040479501</v>
      </c>
      <c r="K54" s="6">
        <f t="shared" si="1"/>
        <v>0.85746059959520493</v>
      </c>
      <c r="L54" s="6">
        <f t="shared" si="9"/>
        <v>-0.1537800489916136</v>
      </c>
      <c r="M54" s="54">
        <f t="shared" si="14"/>
        <v>0</v>
      </c>
      <c r="N54" s="54">
        <f t="shared" si="15"/>
        <v>1</v>
      </c>
      <c r="P54" s="6">
        <f t="shared" si="12"/>
        <v>0.37000000000000016</v>
      </c>
      <c r="Q54" s="6">
        <f t="shared" si="16"/>
        <v>0</v>
      </c>
      <c r="R54" s="6">
        <f t="shared" si="17"/>
        <v>0</v>
      </c>
      <c r="S54" s="6">
        <f t="shared" si="10"/>
        <v>0</v>
      </c>
      <c r="T54" s="6">
        <f t="shared" si="6"/>
        <v>0</v>
      </c>
    </row>
    <row r="55" spans="4:20" x14ac:dyDescent="0.2">
      <c r="D55" s="4">
        <f t="shared" si="11"/>
        <v>38</v>
      </c>
      <c r="E55" s="150">
        <f>'Data 1'!C47</f>
        <v>86</v>
      </c>
      <c r="F55" s="150" t="str">
        <f>'Data 1'!D47</f>
        <v>CFNR</v>
      </c>
      <c r="G55" s="150">
        <f t="shared" si="7"/>
        <v>0</v>
      </c>
      <c r="H55" s="150">
        <f>'Data 1'!J47</f>
        <v>1</v>
      </c>
      <c r="I55" s="4">
        <f t="shared" si="8"/>
        <v>0</v>
      </c>
      <c r="J55" s="6">
        <f t="shared" si="13"/>
        <v>0.14966254043651275</v>
      </c>
      <c r="K55" s="6">
        <f t="shared" si="1"/>
        <v>0.85033745956348727</v>
      </c>
      <c r="L55" s="6">
        <f t="shared" si="9"/>
        <v>-0.16212199703472771</v>
      </c>
      <c r="M55" s="54">
        <f t="shared" si="14"/>
        <v>0</v>
      </c>
      <c r="N55" s="54">
        <f t="shared" si="15"/>
        <v>1</v>
      </c>
      <c r="P55" s="6">
        <f t="shared" si="12"/>
        <v>0.38000000000000017</v>
      </c>
      <c r="Q55" s="6">
        <f t="shared" si="16"/>
        <v>0</v>
      </c>
      <c r="R55" s="6">
        <f t="shared" si="17"/>
        <v>0</v>
      </c>
      <c r="S55" s="6">
        <f t="shared" si="10"/>
        <v>0</v>
      </c>
      <c r="T55" s="6">
        <f t="shared" si="6"/>
        <v>0</v>
      </c>
    </row>
    <row r="56" spans="4:20" x14ac:dyDescent="0.2">
      <c r="D56" s="4">
        <f t="shared" si="11"/>
        <v>39</v>
      </c>
      <c r="E56" s="150">
        <f>'Data 1'!C48</f>
        <v>89</v>
      </c>
      <c r="F56" s="150" t="str">
        <f>'Data 1'!D48</f>
        <v>CFNR</v>
      </c>
      <c r="G56" s="150">
        <f t="shared" si="7"/>
        <v>0</v>
      </c>
      <c r="H56" s="150">
        <f>'Data 1'!J48</f>
        <v>0</v>
      </c>
      <c r="I56" s="4">
        <f t="shared" si="8"/>
        <v>0</v>
      </c>
      <c r="J56" s="6">
        <f t="shared" si="13"/>
        <v>0.14253940040479501</v>
      </c>
      <c r="K56" s="6">
        <f t="shared" si="1"/>
        <v>0.85746059959520493</v>
      </c>
      <c r="L56" s="6">
        <f t="shared" si="9"/>
        <v>-0.1537800489916136</v>
      </c>
      <c r="M56" s="54">
        <f t="shared" si="14"/>
        <v>0</v>
      </c>
      <c r="N56" s="54">
        <f t="shared" si="15"/>
        <v>1</v>
      </c>
      <c r="P56" s="6">
        <f t="shared" si="12"/>
        <v>0.39000000000000018</v>
      </c>
      <c r="Q56" s="6">
        <f t="shared" si="16"/>
        <v>0</v>
      </c>
      <c r="R56" s="6">
        <f t="shared" si="17"/>
        <v>0</v>
      </c>
      <c r="S56" s="6">
        <f t="shared" si="10"/>
        <v>0</v>
      </c>
      <c r="T56" s="6">
        <f t="shared" si="6"/>
        <v>0</v>
      </c>
    </row>
    <row r="57" spans="4:20" x14ac:dyDescent="0.2">
      <c r="D57" s="4">
        <f t="shared" si="11"/>
        <v>40</v>
      </c>
      <c r="E57" s="155">
        <f>'Data 1'!C49</f>
        <v>112</v>
      </c>
      <c r="F57" s="155" t="str">
        <f>'Data 1'!D49</f>
        <v>CONT</v>
      </c>
      <c r="G57" s="155">
        <f t="shared" si="7"/>
        <v>0</v>
      </c>
      <c r="H57" s="155">
        <f>'Data 1'!J49</f>
        <v>1</v>
      </c>
      <c r="I57" s="4">
        <f t="shared" si="8"/>
        <v>0</v>
      </c>
      <c r="J57" s="6">
        <f t="shared" si="13"/>
        <v>0.14966254043651275</v>
      </c>
      <c r="K57" s="6">
        <f t="shared" si="1"/>
        <v>0.85033745956348727</v>
      </c>
      <c r="L57" s="6">
        <f t="shared" si="9"/>
        <v>-0.16212199703472771</v>
      </c>
      <c r="M57" s="54">
        <f t="shared" si="14"/>
        <v>0</v>
      </c>
      <c r="N57" s="54">
        <f t="shared" si="15"/>
        <v>1</v>
      </c>
      <c r="P57" s="6">
        <f t="shared" si="12"/>
        <v>0.40000000000000019</v>
      </c>
      <c r="Q57" s="6">
        <f t="shared" si="16"/>
        <v>0</v>
      </c>
      <c r="R57" s="6">
        <f t="shared" si="17"/>
        <v>0</v>
      </c>
      <c r="S57" s="6">
        <f t="shared" si="10"/>
        <v>0</v>
      </c>
      <c r="T57" s="6">
        <f t="shared" si="6"/>
        <v>0</v>
      </c>
    </row>
    <row r="58" spans="4:20" x14ac:dyDescent="0.2">
      <c r="D58" s="4">
        <f t="shared" si="11"/>
        <v>41</v>
      </c>
      <c r="E58" s="150">
        <f>'Data 1'!C50</f>
        <v>117</v>
      </c>
      <c r="F58" s="150" t="str">
        <f>'Data 1'!D50</f>
        <v>CFNR</v>
      </c>
      <c r="G58" s="150">
        <f t="shared" si="7"/>
        <v>0</v>
      </c>
      <c r="H58" s="150">
        <f>'Data 1'!J50</f>
        <v>1</v>
      </c>
      <c r="I58" s="4">
        <f t="shared" si="8"/>
        <v>0</v>
      </c>
      <c r="J58" s="6">
        <f t="shared" si="13"/>
        <v>0.14966254043651275</v>
      </c>
      <c r="K58" s="6">
        <f t="shared" si="1"/>
        <v>0.85033745956348727</v>
      </c>
      <c r="L58" s="6">
        <f t="shared" si="9"/>
        <v>-0.16212199703472771</v>
      </c>
      <c r="M58" s="54">
        <f t="shared" si="14"/>
        <v>0</v>
      </c>
      <c r="N58" s="54">
        <f t="shared" si="15"/>
        <v>1</v>
      </c>
      <c r="P58" s="6">
        <f t="shared" si="12"/>
        <v>0.4100000000000002</v>
      </c>
      <c r="Q58" s="6">
        <f t="shared" si="16"/>
        <v>0</v>
      </c>
      <c r="R58" s="6">
        <f t="shared" si="17"/>
        <v>0</v>
      </c>
      <c r="S58" s="6">
        <f t="shared" si="10"/>
        <v>0</v>
      </c>
      <c r="T58" s="6">
        <f t="shared" si="6"/>
        <v>0</v>
      </c>
    </row>
    <row r="59" spans="4:20" x14ac:dyDescent="0.2">
      <c r="D59" s="4">
        <f t="shared" si="11"/>
        <v>42</v>
      </c>
      <c r="E59" s="155">
        <f>'Data 1'!C51</f>
        <v>118</v>
      </c>
      <c r="F59" s="155" t="str">
        <f>'Data 1'!D51</f>
        <v>CONT</v>
      </c>
      <c r="G59" s="155">
        <f t="shared" si="7"/>
        <v>0</v>
      </c>
      <c r="H59" s="155">
        <f>'Data 1'!J51</f>
        <v>0</v>
      </c>
      <c r="I59" s="4">
        <f t="shared" si="8"/>
        <v>0</v>
      </c>
      <c r="J59" s="6">
        <f t="shared" si="13"/>
        <v>0.14253940040479501</v>
      </c>
      <c r="K59" s="6">
        <f t="shared" si="1"/>
        <v>0.85746059959520493</v>
      </c>
      <c r="L59" s="6">
        <f t="shared" si="9"/>
        <v>-0.1537800489916136</v>
      </c>
      <c r="M59" s="54">
        <f t="shared" si="14"/>
        <v>0</v>
      </c>
      <c r="N59" s="54">
        <f t="shared" si="15"/>
        <v>1</v>
      </c>
      <c r="P59" s="6">
        <f t="shared" si="12"/>
        <v>0.42000000000000021</v>
      </c>
      <c r="Q59" s="6">
        <f t="shared" si="16"/>
        <v>0</v>
      </c>
      <c r="R59" s="6">
        <f t="shared" si="17"/>
        <v>0</v>
      </c>
      <c r="S59" s="6">
        <f t="shared" si="10"/>
        <v>0</v>
      </c>
      <c r="T59" s="6">
        <f t="shared" si="6"/>
        <v>0</v>
      </c>
    </row>
    <row r="60" spans="4:20" x14ac:dyDescent="0.2">
      <c r="D60" s="4">
        <f t="shared" si="11"/>
        <v>43</v>
      </c>
      <c r="E60" s="156">
        <f>'Data 1'!C52</f>
        <v>120</v>
      </c>
      <c r="F60" s="156" t="str">
        <f>'Data 1'!D52</f>
        <v>CONT</v>
      </c>
      <c r="G60" s="156">
        <f t="shared" si="7"/>
        <v>0</v>
      </c>
      <c r="H60" s="156">
        <f>'Data 1'!J52</f>
        <v>0</v>
      </c>
      <c r="I60" s="4">
        <f t="shared" si="8"/>
        <v>0</v>
      </c>
      <c r="J60" s="6">
        <f t="shared" si="13"/>
        <v>0.14253940040479501</v>
      </c>
      <c r="K60" s="6">
        <f t="shared" si="1"/>
        <v>0.85746059959520493</v>
      </c>
      <c r="L60" s="6">
        <f t="shared" si="9"/>
        <v>-0.1537800489916136</v>
      </c>
      <c r="M60" s="54">
        <f t="shared" si="14"/>
        <v>0</v>
      </c>
      <c r="N60" s="54">
        <f t="shared" si="15"/>
        <v>1</v>
      </c>
      <c r="P60" s="6">
        <f t="shared" si="12"/>
        <v>0.43000000000000022</v>
      </c>
      <c r="Q60" s="6">
        <f t="shared" si="16"/>
        <v>0</v>
      </c>
      <c r="R60" s="6">
        <f t="shared" si="17"/>
        <v>0</v>
      </c>
      <c r="S60" s="6">
        <f t="shared" si="10"/>
        <v>0</v>
      </c>
      <c r="T60" s="6">
        <f t="shared" si="6"/>
        <v>0</v>
      </c>
    </row>
    <row r="61" spans="4:20" x14ac:dyDescent="0.2">
      <c r="D61" s="4">
        <f t="shared" si="11"/>
        <v>44</v>
      </c>
      <c r="E61" s="150">
        <f>'Data 1'!C53</f>
        <v>121</v>
      </c>
      <c r="F61" s="150" t="str">
        <f>'Data 1'!D53</f>
        <v>CFNR</v>
      </c>
      <c r="G61" s="150">
        <f t="shared" si="7"/>
        <v>0</v>
      </c>
      <c r="H61" s="150">
        <f>'Data 1'!J53</f>
        <v>1</v>
      </c>
      <c r="I61" s="4">
        <f t="shared" si="8"/>
        <v>0</v>
      </c>
      <c r="J61" s="6">
        <f t="shared" si="13"/>
        <v>0.14966254043651275</v>
      </c>
      <c r="K61" s="6">
        <f t="shared" si="1"/>
        <v>0.85033745956348727</v>
      </c>
      <c r="L61" s="6">
        <f t="shared" si="9"/>
        <v>-0.16212199703472771</v>
      </c>
      <c r="M61" s="54">
        <f t="shared" si="14"/>
        <v>0</v>
      </c>
      <c r="N61" s="54">
        <f t="shared" si="15"/>
        <v>1</v>
      </c>
      <c r="P61" s="6">
        <f t="shared" si="12"/>
        <v>0.44000000000000022</v>
      </c>
      <c r="Q61" s="6">
        <f t="shared" si="16"/>
        <v>0</v>
      </c>
      <c r="R61" s="6">
        <f t="shared" si="17"/>
        <v>0</v>
      </c>
      <c r="S61" s="6">
        <f t="shared" si="10"/>
        <v>0</v>
      </c>
      <c r="T61" s="6">
        <f t="shared" si="6"/>
        <v>0</v>
      </c>
    </row>
    <row r="62" spans="4:20" x14ac:dyDescent="0.2">
      <c r="D62" s="4">
        <f t="shared" si="11"/>
        <v>45</v>
      </c>
      <c r="E62" s="152">
        <f>'Data 1'!C54</f>
        <v>123</v>
      </c>
      <c r="F62" s="152" t="str">
        <f>'Data 1'!D54</f>
        <v>CONT</v>
      </c>
      <c r="G62" s="152">
        <f t="shared" si="7"/>
        <v>0</v>
      </c>
      <c r="H62" s="152">
        <f>'Data 1'!J54</f>
        <v>0</v>
      </c>
      <c r="I62" s="4">
        <f t="shared" si="8"/>
        <v>0</v>
      </c>
      <c r="J62" s="6">
        <f t="shared" si="13"/>
        <v>0.14253940040479501</v>
      </c>
      <c r="K62" s="6">
        <f t="shared" si="1"/>
        <v>0.85746059959520493</v>
      </c>
      <c r="L62" s="6">
        <f t="shared" si="9"/>
        <v>-0.1537800489916136</v>
      </c>
      <c r="M62" s="54">
        <f t="shared" si="14"/>
        <v>0</v>
      </c>
      <c r="N62" s="54">
        <f t="shared" si="15"/>
        <v>1</v>
      </c>
      <c r="P62" s="6">
        <f t="shared" si="12"/>
        <v>0.45000000000000023</v>
      </c>
      <c r="Q62" s="6">
        <f t="shared" si="16"/>
        <v>0</v>
      </c>
      <c r="R62" s="6">
        <f t="shared" si="17"/>
        <v>0</v>
      </c>
      <c r="S62" s="6">
        <f t="shared" si="10"/>
        <v>0</v>
      </c>
      <c r="T62" s="6">
        <f t="shared" si="6"/>
        <v>0</v>
      </c>
    </row>
    <row r="63" spans="4:20" x14ac:dyDescent="0.2">
      <c r="D63" s="4">
        <f t="shared" si="11"/>
        <v>46</v>
      </c>
      <c r="E63" s="148">
        <f>'Data 1'!C55</f>
        <v>130</v>
      </c>
      <c r="F63" s="148" t="str">
        <f>'Data 1'!D55</f>
        <v>CFNR</v>
      </c>
      <c r="G63" s="148">
        <f t="shared" si="7"/>
        <v>0</v>
      </c>
      <c r="H63" s="148">
        <f>'Data 1'!J55</f>
        <v>0</v>
      </c>
      <c r="I63" s="4">
        <f t="shared" si="8"/>
        <v>0</v>
      </c>
      <c r="J63" s="6">
        <f t="shared" si="13"/>
        <v>0.14253940040479501</v>
      </c>
      <c r="K63" s="6">
        <f t="shared" si="1"/>
        <v>0.85746059959520493</v>
      </c>
      <c r="L63" s="6">
        <f t="shared" si="9"/>
        <v>-0.1537800489916136</v>
      </c>
      <c r="M63" s="54">
        <f t="shared" si="14"/>
        <v>0</v>
      </c>
      <c r="N63" s="54">
        <f t="shared" si="15"/>
        <v>1</v>
      </c>
      <c r="P63" s="6">
        <f t="shared" si="12"/>
        <v>0.46000000000000024</v>
      </c>
      <c r="Q63" s="6">
        <f t="shared" si="16"/>
        <v>0</v>
      </c>
      <c r="R63" s="6">
        <f t="shared" si="17"/>
        <v>0</v>
      </c>
      <c r="S63" s="6">
        <f t="shared" si="10"/>
        <v>0</v>
      </c>
      <c r="T63" s="6">
        <f t="shared" si="6"/>
        <v>0</v>
      </c>
    </row>
    <row r="64" spans="4:20" x14ac:dyDescent="0.2">
      <c r="D64" s="4">
        <f t="shared" si="11"/>
        <v>47</v>
      </c>
      <c r="E64" s="150">
        <f>'Data 1'!C56</f>
        <v>132</v>
      </c>
      <c r="F64" s="150" t="str">
        <f>'Data 1'!D56</f>
        <v>CF</v>
      </c>
      <c r="G64" s="150">
        <f t="shared" si="7"/>
        <v>1</v>
      </c>
      <c r="H64" s="150">
        <f>'Data 1'!J56</f>
        <v>1</v>
      </c>
      <c r="I64" s="4">
        <f t="shared" si="8"/>
        <v>1</v>
      </c>
      <c r="J64" s="6">
        <f t="shared" si="13"/>
        <v>0.14966254043651275</v>
      </c>
      <c r="K64" s="6">
        <f t="shared" si="1"/>
        <v>0.14966254043651275</v>
      </c>
      <c r="L64" s="6">
        <f t="shared" si="9"/>
        <v>-1.8993722497545444</v>
      </c>
      <c r="M64" s="54">
        <f t="shared" si="14"/>
        <v>0</v>
      </c>
      <c r="N64" s="54">
        <f t="shared" si="15"/>
        <v>0</v>
      </c>
      <c r="P64" s="6">
        <f t="shared" si="12"/>
        <v>0.47000000000000025</v>
      </c>
      <c r="Q64" s="6">
        <f t="shared" si="16"/>
        <v>0</v>
      </c>
      <c r="R64" s="6">
        <f t="shared" si="17"/>
        <v>0</v>
      </c>
      <c r="S64" s="6">
        <f t="shared" si="10"/>
        <v>0</v>
      </c>
      <c r="T64" s="6">
        <f t="shared" si="6"/>
        <v>0</v>
      </c>
    </row>
    <row r="65" spans="4:20" x14ac:dyDescent="0.2">
      <c r="D65" s="4">
        <f t="shared" si="11"/>
        <v>48</v>
      </c>
      <c r="E65" s="148">
        <f>'Data 1'!C57</f>
        <v>136</v>
      </c>
      <c r="F65" s="148" t="str">
        <f>'Data 1'!D57</f>
        <v>CFNR</v>
      </c>
      <c r="G65" s="148">
        <f t="shared" si="7"/>
        <v>0</v>
      </c>
      <c r="H65" s="148">
        <f>'Data 1'!J57</f>
        <v>1</v>
      </c>
      <c r="I65" s="4">
        <f t="shared" si="8"/>
        <v>0</v>
      </c>
      <c r="J65" s="6">
        <f t="shared" si="13"/>
        <v>0.14966254043651275</v>
      </c>
      <c r="K65" s="6">
        <f t="shared" si="1"/>
        <v>0.85033745956348727</v>
      </c>
      <c r="L65" s="6">
        <f t="shared" si="9"/>
        <v>-0.16212199703472771</v>
      </c>
      <c r="M65" s="54">
        <f t="shared" si="14"/>
        <v>0</v>
      </c>
      <c r="N65" s="54">
        <f t="shared" si="15"/>
        <v>1</v>
      </c>
      <c r="P65" s="6">
        <f t="shared" si="12"/>
        <v>0.48000000000000026</v>
      </c>
      <c r="Q65" s="6">
        <f t="shared" si="16"/>
        <v>0</v>
      </c>
      <c r="R65" s="6">
        <f t="shared" si="17"/>
        <v>0</v>
      </c>
      <c r="S65" s="6">
        <f t="shared" si="10"/>
        <v>0</v>
      </c>
      <c r="T65" s="6">
        <f t="shared" si="6"/>
        <v>0</v>
      </c>
    </row>
    <row r="66" spans="4:20" x14ac:dyDescent="0.2">
      <c r="D66" s="4">
        <f t="shared" si="11"/>
        <v>49</v>
      </c>
      <c r="E66" s="150">
        <f>'Data 1'!C58</f>
        <v>138</v>
      </c>
      <c r="F66" s="150" t="str">
        <f>'Data 1'!D58</f>
        <v>CFNR</v>
      </c>
      <c r="G66" s="150">
        <f t="shared" si="7"/>
        <v>0</v>
      </c>
      <c r="H66" s="150">
        <f>'Data 1'!J58</f>
        <v>0</v>
      </c>
      <c r="I66" s="4">
        <f t="shared" si="8"/>
        <v>0</v>
      </c>
      <c r="J66" s="6">
        <f t="shared" si="13"/>
        <v>0.14253940040479501</v>
      </c>
      <c r="K66" s="6">
        <f t="shared" si="1"/>
        <v>0.85746059959520493</v>
      </c>
      <c r="L66" s="6">
        <f t="shared" si="9"/>
        <v>-0.1537800489916136</v>
      </c>
      <c r="M66" s="54">
        <f t="shared" si="14"/>
        <v>0</v>
      </c>
      <c r="N66" s="54">
        <f t="shared" si="15"/>
        <v>1</v>
      </c>
      <c r="P66" s="6">
        <f t="shared" si="12"/>
        <v>0.49000000000000027</v>
      </c>
      <c r="Q66" s="6">
        <f t="shared" si="16"/>
        <v>0</v>
      </c>
      <c r="R66" s="6">
        <f t="shared" si="17"/>
        <v>0</v>
      </c>
      <c r="S66" s="6">
        <f t="shared" si="10"/>
        <v>0</v>
      </c>
      <c r="T66" s="6">
        <f t="shared" si="6"/>
        <v>0</v>
      </c>
    </row>
    <row r="67" spans="4:20" x14ac:dyDescent="0.2">
      <c r="D67" s="4">
        <f t="shared" si="11"/>
        <v>50</v>
      </c>
      <c r="E67" s="150">
        <f>'Data 1'!C59</f>
        <v>142</v>
      </c>
      <c r="F67" s="150" t="str">
        <f>'Data 1'!D59</f>
        <v>CFNR</v>
      </c>
      <c r="G67" s="150">
        <f t="shared" si="7"/>
        <v>0</v>
      </c>
      <c r="H67" s="150">
        <f>'Data 1'!J59</f>
        <v>0</v>
      </c>
      <c r="I67" s="4">
        <f t="shared" si="8"/>
        <v>0</v>
      </c>
      <c r="J67" s="6">
        <f t="shared" si="13"/>
        <v>0.14253940040479501</v>
      </c>
      <c r="K67" s="6">
        <f t="shared" si="1"/>
        <v>0.85746059959520493</v>
      </c>
      <c r="L67" s="6">
        <f t="shared" si="9"/>
        <v>-0.1537800489916136</v>
      </c>
      <c r="M67" s="54">
        <f t="shared" si="14"/>
        <v>0</v>
      </c>
      <c r="N67" s="54">
        <f t="shared" si="15"/>
        <v>1</v>
      </c>
      <c r="P67" s="6">
        <f t="shared" si="12"/>
        <v>0.50000000000000022</v>
      </c>
      <c r="Q67" s="6">
        <f t="shared" si="16"/>
        <v>0</v>
      </c>
      <c r="R67" s="6">
        <f t="shared" si="17"/>
        <v>0</v>
      </c>
      <c r="S67" s="6">
        <f t="shared" si="10"/>
        <v>0</v>
      </c>
      <c r="T67" s="6">
        <f t="shared" si="6"/>
        <v>0</v>
      </c>
    </row>
    <row r="68" spans="4:20" x14ac:dyDescent="0.2">
      <c r="D68" s="4">
        <f t="shared" si="11"/>
        <v>51</v>
      </c>
      <c r="E68" s="150">
        <f>'Data 1'!C60</f>
        <v>148</v>
      </c>
      <c r="F68" s="150" t="str">
        <f>'Data 1'!D60</f>
        <v>CFNR</v>
      </c>
      <c r="G68" s="150">
        <f t="shared" si="7"/>
        <v>0</v>
      </c>
      <c r="H68" s="150">
        <f>'Data 1'!J60</f>
        <v>1</v>
      </c>
      <c r="I68" s="4">
        <f t="shared" si="8"/>
        <v>0</v>
      </c>
      <c r="J68" s="6">
        <f t="shared" si="13"/>
        <v>0.14966254043651275</v>
      </c>
      <c r="K68" s="6">
        <f t="shared" si="1"/>
        <v>0.85033745956348727</v>
      </c>
      <c r="L68" s="6">
        <f t="shared" si="9"/>
        <v>-0.16212199703472771</v>
      </c>
      <c r="M68" s="54">
        <f t="shared" si="14"/>
        <v>0</v>
      </c>
      <c r="N68" s="54">
        <f t="shared" si="15"/>
        <v>1</v>
      </c>
      <c r="P68" s="6">
        <f t="shared" si="12"/>
        <v>0.51000000000000023</v>
      </c>
      <c r="Q68" s="6">
        <f t="shared" si="16"/>
        <v>0</v>
      </c>
      <c r="R68" s="6">
        <f t="shared" si="17"/>
        <v>0</v>
      </c>
      <c r="S68" s="6">
        <f t="shared" si="10"/>
        <v>0</v>
      </c>
      <c r="T68" s="6">
        <f t="shared" si="6"/>
        <v>0</v>
      </c>
    </row>
    <row r="69" spans="4:20" x14ac:dyDescent="0.2">
      <c r="D69" s="4">
        <f t="shared" si="11"/>
        <v>52</v>
      </c>
      <c r="E69" s="150">
        <f>'Data 1'!C61</f>
        <v>149</v>
      </c>
      <c r="F69" s="150" t="str">
        <f>'Data 1'!D61</f>
        <v>CFNR</v>
      </c>
      <c r="G69" s="150">
        <f t="shared" si="7"/>
        <v>0</v>
      </c>
      <c r="H69" s="150">
        <f>'Data 1'!J61</f>
        <v>1</v>
      </c>
      <c r="I69" s="4">
        <f t="shared" si="8"/>
        <v>0</v>
      </c>
      <c r="J69" s="6">
        <f t="shared" si="13"/>
        <v>0.14966254043651275</v>
      </c>
      <c r="K69" s="6">
        <f t="shared" si="1"/>
        <v>0.85033745956348727</v>
      </c>
      <c r="L69" s="6">
        <f t="shared" si="9"/>
        <v>-0.16212199703472771</v>
      </c>
      <c r="M69" s="54">
        <f t="shared" si="14"/>
        <v>0</v>
      </c>
      <c r="N69" s="54">
        <f t="shared" si="15"/>
        <v>1</v>
      </c>
      <c r="P69" s="6">
        <f t="shared" si="12"/>
        <v>0.52000000000000024</v>
      </c>
      <c r="Q69" s="6">
        <f t="shared" si="16"/>
        <v>0</v>
      </c>
      <c r="R69" s="6">
        <f t="shared" si="17"/>
        <v>0</v>
      </c>
      <c r="S69" s="6">
        <f t="shared" si="10"/>
        <v>0</v>
      </c>
      <c r="T69" s="6">
        <f t="shared" si="6"/>
        <v>0</v>
      </c>
    </row>
    <row r="70" spans="4:20" x14ac:dyDescent="0.2">
      <c r="D70" s="4">
        <f t="shared" si="11"/>
        <v>53</v>
      </c>
      <c r="E70" s="150">
        <f>'Data 1'!C62</f>
        <v>154</v>
      </c>
      <c r="F70" s="150" t="str">
        <f>'Data 1'!D62</f>
        <v>CFNR</v>
      </c>
      <c r="G70" s="150">
        <f t="shared" si="7"/>
        <v>0</v>
      </c>
      <c r="H70" s="150">
        <f>'Data 1'!J62</f>
        <v>0</v>
      </c>
      <c r="I70" s="4">
        <f t="shared" si="8"/>
        <v>0</v>
      </c>
      <c r="J70" s="6">
        <f t="shared" si="13"/>
        <v>0.14253940040479501</v>
      </c>
      <c r="K70" s="6">
        <f t="shared" si="1"/>
        <v>0.85746059959520493</v>
      </c>
      <c r="L70" s="6">
        <f t="shared" si="9"/>
        <v>-0.1537800489916136</v>
      </c>
      <c r="M70" s="54">
        <f t="shared" si="14"/>
        <v>0</v>
      </c>
      <c r="N70" s="54">
        <f t="shared" si="15"/>
        <v>1</v>
      </c>
      <c r="P70" s="6">
        <f t="shared" si="12"/>
        <v>0.53000000000000025</v>
      </c>
      <c r="Q70" s="6">
        <f t="shared" si="16"/>
        <v>0</v>
      </c>
      <c r="R70" s="6">
        <f t="shared" si="17"/>
        <v>0</v>
      </c>
      <c r="S70" s="6">
        <f t="shared" si="10"/>
        <v>0</v>
      </c>
      <c r="T70" s="6">
        <f t="shared" si="6"/>
        <v>0</v>
      </c>
    </row>
    <row r="71" spans="4:20" x14ac:dyDescent="0.2">
      <c r="D71" s="4">
        <f t="shared" si="11"/>
        <v>54</v>
      </c>
      <c r="E71" s="150">
        <f>'Data 1'!C63</f>
        <v>155</v>
      </c>
      <c r="F71" s="150" t="str">
        <f>'Data 1'!D63</f>
        <v>CFNR</v>
      </c>
      <c r="G71" s="150">
        <f t="shared" si="7"/>
        <v>0</v>
      </c>
      <c r="H71" s="150">
        <f>'Data 1'!J63</f>
        <v>1</v>
      </c>
      <c r="I71" s="4">
        <f t="shared" si="8"/>
        <v>0</v>
      </c>
      <c r="J71" s="6">
        <f t="shared" si="13"/>
        <v>0.14966254043651275</v>
      </c>
      <c r="K71" s="6">
        <f t="shared" si="1"/>
        <v>0.85033745956348727</v>
      </c>
      <c r="L71" s="6">
        <f t="shared" si="9"/>
        <v>-0.16212199703472771</v>
      </c>
      <c r="M71" s="54">
        <f t="shared" si="14"/>
        <v>0</v>
      </c>
      <c r="N71" s="54">
        <f t="shared" si="15"/>
        <v>1</v>
      </c>
      <c r="P71" s="6">
        <f t="shared" si="12"/>
        <v>0.54000000000000026</v>
      </c>
      <c r="Q71" s="6">
        <f t="shared" si="16"/>
        <v>0</v>
      </c>
      <c r="R71" s="6">
        <f t="shared" si="17"/>
        <v>0</v>
      </c>
      <c r="S71" s="6">
        <f t="shared" si="10"/>
        <v>0</v>
      </c>
      <c r="T71" s="6">
        <f t="shared" si="6"/>
        <v>0</v>
      </c>
    </row>
    <row r="72" spans="4:20" x14ac:dyDescent="0.2">
      <c r="D72" s="4">
        <f t="shared" si="11"/>
        <v>55</v>
      </c>
      <c r="E72" s="150">
        <f>'Data 1'!C64</f>
        <v>160</v>
      </c>
      <c r="F72" s="150" t="str">
        <f>'Data 1'!D64</f>
        <v>CF</v>
      </c>
      <c r="G72" s="150">
        <f t="shared" si="7"/>
        <v>1</v>
      </c>
      <c r="H72" s="150">
        <f>'Data 1'!J64</f>
        <v>0</v>
      </c>
      <c r="I72" s="4">
        <f t="shared" si="8"/>
        <v>0</v>
      </c>
      <c r="J72" s="6">
        <f t="shared" si="13"/>
        <v>0.14253940040479501</v>
      </c>
      <c r="K72" s="6">
        <f t="shared" si="1"/>
        <v>0.14253940040479501</v>
      </c>
      <c r="L72" s="6">
        <f t="shared" si="9"/>
        <v>-1.9481368234221355</v>
      </c>
      <c r="M72" s="54">
        <f t="shared" si="14"/>
        <v>0</v>
      </c>
      <c r="N72" s="54">
        <f t="shared" si="15"/>
        <v>0</v>
      </c>
      <c r="P72" s="6">
        <f t="shared" si="12"/>
        <v>0.55000000000000027</v>
      </c>
      <c r="Q72" s="6">
        <f t="shared" si="16"/>
        <v>0</v>
      </c>
      <c r="R72" s="6">
        <f t="shared" si="17"/>
        <v>0</v>
      </c>
      <c r="S72" s="6">
        <f t="shared" si="10"/>
        <v>0</v>
      </c>
      <c r="T72" s="6">
        <f t="shared" si="6"/>
        <v>0</v>
      </c>
    </row>
    <row r="73" spans="4:20" x14ac:dyDescent="0.2">
      <c r="D73" s="4">
        <f t="shared" si="11"/>
        <v>56</v>
      </c>
      <c r="E73" s="148">
        <f>'Data 1'!C65</f>
        <v>166</v>
      </c>
      <c r="F73" s="148" t="str">
        <f>'Data 1'!D65</f>
        <v>CFNR</v>
      </c>
      <c r="G73" s="148">
        <f t="shared" si="7"/>
        <v>0</v>
      </c>
      <c r="H73" s="148">
        <f>'Data 1'!J65</f>
        <v>1</v>
      </c>
      <c r="I73" s="4">
        <f t="shared" si="8"/>
        <v>0</v>
      </c>
      <c r="J73" s="6">
        <f t="shared" si="13"/>
        <v>0.14966254043651275</v>
      </c>
      <c r="K73" s="6">
        <f t="shared" si="1"/>
        <v>0.85033745956348727</v>
      </c>
      <c r="L73" s="6">
        <f t="shared" si="9"/>
        <v>-0.16212199703472771</v>
      </c>
      <c r="M73" s="54">
        <f t="shared" si="14"/>
        <v>0</v>
      </c>
      <c r="N73" s="54">
        <f t="shared" si="15"/>
        <v>1</v>
      </c>
      <c r="P73" s="6">
        <f t="shared" si="12"/>
        <v>0.56000000000000028</v>
      </c>
      <c r="Q73" s="6">
        <f t="shared" si="16"/>
        <v>0</v>
      </c>
      <c r="R73" s="6">
        <f t="shared" si="17"/>
        <v>0</v>
      </c>
      <c r="S73" s="6">
        <f t="shared" si="10"/>
        <v>0</v>
      </c>
      <c r="T73" s="6">
        <f t="shared" si="6"/>
        <v>0</v>
      </c>
    </row>
    <row r="74" spans="4:20" x14ac:dyDescent="0.2">
      <c r="D74" s="4">
        <f t="shared" si="11"/>
        <v>57</v>
      </c>
      <c r="E74" s="150">
        <f>'Data 1'!C66</f>
        <v>167</v>
      </c>
      <c r="F74" s="150" t="str">
        <f>'Data 1'!D66</f>
        <v>CF</v>
      </c>
      <c r="G74" s="150">
        <f t="shared" si="7"/>
        <v>1</v>
      </c>
      <c r="H74" s="150">
        <f>'Data 1'!J66</f>
        <v>0</v>
      </c>
      <c r="I74" s="4">
        <f t="shared" si="8"/>
        <v>0</v>
      </c>
      <c r="J74" s="6">
        <f t="shared" si="13"/>
        <v>0.14253940040479501</v>
      </c>
      <c r="K74" s="6">
        <f t="shared" si="1"/>
        <v>0.14253940040479501</v>
      </c>
      <c r="L74" s="6">
        <f t="shared" si="9"/>
        <v>-1.9481368234221355</v>
      </c>
      <c r="M74" s="54">
        <f t="shared" si="14"/>
        <v>0</v>
      </c>
      <c r="N74" s="54">
        <f t="shared" si="15"/>
        <v>0</v>
      </c>
      <c r="P74" s="6">
        <f t="shared" si="12"/>
        <v>0.57000000000000028</v>
      </c>
      <c r="Q74" s="6">
        <f t="shared" si="16"/>
        <v>0</v>
      </c>
      <c r="R74" s="6">
        <f t="shared" si="17"/>
        <v>0</v>
      </c>
      <c r="S74" s="6">
        <f t="shared" si="10"/>
        <v>0</v>
      </c>
      <c r="T74" s="6">
        <f t="shared" si="6"/>
        <v>0</v>
      </c>
    </row>
    <row r="75" spans="4:20" x14ac:dyDescent="0.2">
      <c r="D75" s="4">
        <f t="shared" si="11"/>
        <v>58</v>
      </c>
      <c r="E75" s="148">
        <f>'Data 1'!C67</f>
        <v>170</v>
      </c>
      <c r="F75" s="148" t="str">
        <f>'Data 1'!D67</f>
        <v>CF</v>
      </c>
      <c r="G75" s="148">
        <f t="shared" si="7"/>
        <v>1</v>
      </c>
      <c r="H75" s="148">
        <f>'Data 1'!J67</f>
        <v>0</v>
      </c>
      <c r="I75" s="4">
        <f t="shared" si="8"/>
        <v>0</v>
      </c>
      <c r="J75" s="6">
        <f t="shared" si="13"/>
        <v>0.14253940040479501</v>
      </c>
      <c r="K75" s="6">
        <f t="shared" si="1"/>
        <v>0.14253940040479501</v>
      </c>
      <c r="L75" s="6">
        <f t="shared" si="9"/>
        <v>-1.9481368234221355</v>
      </c>
      <c r="M75" s="54">
        <f t="shared" si="14"/>
        <v>0</v>
      </c>
      <c r="N75" s="54">
        <f t="shared" si="15"/>
        <v>0</v>
      </c>
      <c r="P75" s="6">
        <f t="shared" si="12"/>
        <v>0.58000000000000029</v>
      </c>
      <c r="Q75" s="6">
        <f t="shared" si="16"/>
        <v>0</v>
      </c>
      <c r="R75" s="6">
        <f t="shared" si="17"/>
        <v>0</v>
      </c>
      <c r="S75" s="6">
        <f t="shared" si="10"/>
        <v>0</v>
      </c>
      <c r="T75" s="6">
        <f t="shared" si="6"/>
        <v>0</v>
      </c>
    </row>
    <row r="76" spans="4:20" x14ac:dyDescent="0.2">
      <c r="D76" s="4">
        <f t="shared" si="11"/>
        <v>59</v>
      </c>
      <c r="E76" s="148">
        <f>'Data 1'!C68</f>
        <v>203</v>
      </c>
      <c r="F76" s="148" t="str">
        <f>'Data 1'!D68</f>
        <v>CFNR</v>
      </c>
      <c r="G76" s="148">
        <f t="shared" si="7"/>
        <v>0</v>
      </c>
      <c r="H76" s="148">
        <f>'Data 1'!J68</f>
        <v>0</v>
      </c>
      <c r="I76" s="4">
        <f t="shared" si="8"/>
        <v>0</v>
      </c>
      <c r="J76" s="6">
        <f t="shared" si="13"/>
        <v>0.14253940040479501</v>
      </c>
      <c r="K76" s="6">
        <f t="shared" si="1"/>
        <v>0.85746059959520493</v>
      </c>
      <c r="L76" s="6">
        <f t="shared" si="9"/>
        <v>-0.1537800489916136</v>
      </c>
      <c r="M76" s="54">
        <f t="shared" si="14"/>
        <v>0</v>
      </c>
      <c r="N76" s="54">
        <f t="shared" si="15"/>
        <v>1</v>
      </c>
      <c r="P76" s="6">
        <f t="shared" si="12"/>
        <v>0.5900000000000003</v>
      </c>
      <c r="Q76" s="6">
        <f t="shared" si="16"/>
        <v>0</v>
      </c>
      <c r="R76" s="6">
        <f t="shared" si="17"/>
        <v>0</v>
      </c>
      <c r="S76" s="6">
        <f t="shared" si="10"/>
        <v>0</v>
      </c>
      <c r="T76" s="6">
        <f t="shared" si="6"/>
        <v>0</v>
      </c>
    </row>
    <row r="77" spans="4:20" x14ac:dyDescent="0.2">
      <c r="D77" s="4">
        <f t="shared" si="11"/>
        <v>60</v>
      </c>
      <c r="E77" s="157">
        <f>'Data 1'!C69</f>
        <v>204</v>
      </c>
      <c r="F77" s="157" t="str">
        <f>'Data 1'!D69</f>
        <v>CFNR</v>
      </c>
      <c r="G77" s="157">
        <f t="shared" si="7"/>
        <v>0</v>
      </c>
      <c r="H77" s="157">
        <f>'Data 1'!J69</f>
        <v>0</v>
      </c>
      <c r="I77" s="4">
        <f t="shared" si="8"/>
        <v>0</v>
      </c>
      <c r="J77" s="6">
        <f t="shared" si="13"/>
        <v>0.14253940040479501</v>
      </c>
      <c r="K77" s="6">
        <f t="shared" si="1"/>
        <v>0.85746059959520493</v>
      </c>
      <c r="L77" s="6">
        <f t="shared" si="9"/>
        <v>-0.1537800489916136</v>
      </c>
      <c r="M77" s="54">
        <f t="shared" si="14"/>
        <v>0</v>
      </c>
      <c r="N77" s="54">
        <f t="shared" si="15"/>
        <v>1</v>
      </c>
      <c r="P77" s="6">
        <f t="shared" si="12"/>
        <v>0.60000000000000031</v>
      </c>
      <c r="Q77" s="6">
        <f t="shared" si="16"/>
        <v>0</v>
      </c>
      <c r="R77" s="6">
        <f t="shared" si="17"/>
        <v>0</v>
      </c>
      <c r="S77" s="6">
        <f t="shared" si="10"/>
        <v>0</v>
      </c>
      <c r="T77" s="6">
        <f t="shared" si="6"/>
        <v>0</v>
      </c>
    </row>
    <row r="78" spans="4:20" x14ac:dyDescent="0.2">
      <c r="D78" s="4">
        <f t="shared" si="11"/>
        <v>61</v>
      </c>
      <c r="E78" s="157">
        <f>'Data 1'!C70</f>
        <v>205</v>
      </c>
      <c r="F78" s="157" t="str">
        <f>'Data 1'!D70</f>
        <v>CFNR</v>
      </c>
      <c r="G78" s="157">
        <f t="shared" si="7"/>
        <v>0</v>
      </c>
      <c r="H78" s="157">
        <f>'Data 1'!J70</f>
        <v>0</v>
      </c>
      <c r="I78" s="4">
        <f t="shared" si="8"/>
        <v>0</v>
      </c>
      <c r="J78" s="6">
        <f t="shared" si="13"/>
        <v>0.14253940040479501</v>
      </c>
      <c r="K78" s="6">
        <f t="shared" si="1"/>
        <v>0.85746059959520493</v>
      </c>
      <c r="L78" s="6">
        <f t="shared" si="9"/>
        <v>-0.1537800489916136</v>
      </c>
      <c r="M78" s="54">
        <f t="shared" si="14"/>
        <v>0</v>
      </c>
      <c r="N78" s="54">
        <f t="shared" si="15"/>
        <v>1</v>
      </c>
      <c r="P78" s="6">
        <f t="shared" si="12"/>
        <v>0.61000000000000032</v>
      </c>
      <c r="Q78" s="6">
        <f t="shared" si="16"/>
        <v>0</v>
      </c>
      <c r="R78" s="6">
        <f t="shared" si="17"/>
        <v>0</v>
      </c>
      <c r="S78" s="6">
        <f t="shared" si="10"/>
        <v>0</v>
      </c>
      <c r="T78" s="6">
        <f t="shared" si="6"/>
        <v>0</v>
      </c>
    </row>
    <row r="79" spans="4:20" x14ac:dyDescent="0.2">
      <c r="D79" s="4">
        <f t="shared" si="11"/>
        <v>62</v>
      </c>
      <c r="E79" s="157">
        <f>'Data 1'!C71</f>
        <v>208</v>
      </c>
      <c r="F79" s="157" t="str">
        <f>'Data 1'!D71</f>
        <v>CFNR</v>
      </c>
      <c r="G79" s="157">
        <f t="shared" si="7"/>
        <v>0</v>
      </c>
      <c r="H79" s="157">
        <f>'Data 1'!J71</f>
        <v>0</v>
      </c>
      <c r="I79" s="4">
        <f t="shared" si="8"/>
        <v>0</v>
      </c>
      <c r="J79" s="6">
        <f t="shared" ref="J79:J103" si="18">IF(H79=0,pcf_0,IF(H79=1,pcf_1,pcf_2))</f>
        <v>0.14253940040479501</v>
      </c>
      <c r="K79" s="6">
        <f t="shared" si="1"/>
        <v>0.85746059959520493</v>
      </c>
      <c r="L79" s="6">
        <f t="shared" si="9"/>
        <v>-0.1537800489916136</v>
      </c>
      <c r="M79" s="54">
        <f t="shared" si="14"/>
        <v>0</v>
      </c>
      <c r="N79" s="54">
        <f t="shared" si="15"/>
        <v>1</v>
      </c>
      <c r="P79" s="6">
        <f t="shared" si="12"/>
        <v>0.62000000000000033</v>
      </c>
      <c r="Q79" s="6">
        <f t="shared" si="16"/>
        <v>0</v>
      </c>
      <c r="R79" s="6">
        <f t="shared" si="17"/>
        <v>0</v>
      </c>
      <c r="S79" s="6">
        <f t="shared" si="10"/>
        <v>0</v>
      </c>
      <c r="T79" s="6">
        <f t="shared" si="6"/>
        <v>0</v>
      </c>
    </row>
    <row r="80" spans="4:20" x14ac:dyDescent="0.2">
      <c r="D80" s="4">
        <f t="shared" si="11"/>
        <v>63</v>
      </c>
      <c r="E80" s="157">
        <f>'Data 1'!C72</f>
        <v>210</v>
      </c>
      <c r="F80" s="157" t="str">
        <f>'Data 1'!D72</f>
        <v>CONT</v>
      </c>
      <c r="G80" s="157">
        <f t="shared" si="7"/>
        <v>0</v>
      </c>
      <c r="H80" s="157">
        <f>'Data 1'!J72</f>
        <v>1</v>
      </c>
      <c r="I80" s="4">
        <f t="shared" si="8"/>
        <v>0</v>
      </c>
      <c r="J80" s="6">
        <f t="shared" si="18"/>
        <v>0.14966254043651275</v>
      </c>
      <c r="K80" s="6">
        <f t="shared" si="1"/>
        <v>0.85033745956348727</v>
      </c>
      <c r="L80" s="6">
        <f t="shared" si="9"/>
        <v>-0.16212199703472771</v>
      </c>
      <c r="M80" s="54">
        <f t="shared" si="14"/>
        <v>0</v>
      </c>
      <c r="N80" s="54">
        <f t="shared" si="15"/>
        <v>1</v>
      </c>
      <c r="P80" s="6">
        <f t="shared" si="12"/>
        <v>0.63000000000000034</v>
      </c>
      <c r="Q80" s="6">
        <f t="shared" si="16"/>
        <v>0</v>
      </c>
      <c r="R80" s="6">
        <f t="shared" si="17"/>
        <v>0</v>
      </c>
      <c r="S80" s="6">
        <f t="shared" si="10"/>
        <v>0</v>
      </c>
      <c r="T80" s="6">
        <f t="shared" si="6"/>
        <v>0</v>
      </c>
    </row>
    <row r="81" spans="4:20" x14ac:dyDescent="0.2">
      <c r="D81" s="4">
        <f t="shared" si="11"/>
        <v>64</v>
      </c>
      <c r="E81" s="152">
        <f>'Data 1'!C73</f>
        <v>211</v>
      </c>
      <c r="F81" s="152" t="str">
        <f>'Data 1'!D73</f>
        <v>CONT</v>
      </c>
      <c r="G81" s="152">
        <f t="shared" si="7"/>
        <v>0</v>
      </c>
      <c r="H81" s="152">
        <f>'Data 1'!J73</f>
        <v>1</v>
      </c>
      <c r="I81" s="4">
        <f t="shared" si="8"/>
        <v>0</v>
      </c>
      <c r="J81" s="6">
        <f t="shared" si="18"/>
        <v>0.14966254043651275</v>
      </c>
      <c r="K81" s="6">
        <f t="shared" ref="K81:K144" si="19">IF(G81=1,J81,1-J81)</f>
        <v>0.85033745956348727</v>
      </c>
      <c r="L81" s="6">
        <f t="shared" si="9"/>
        <v>-0.16212199703472771</v>
      </c>
      <c r="M81" s="54">
        <f t="shared" ref="M81:M103" si="20">IF(AND(G81=1,J81&gt;=p_thresh),1,0)</f>
        <v>0</v>
      </c>
      <c r="N81" s="54">
        <f t="shared" ref="N81:N103" si="21">IF(AND(G81=0,J81&lt;p_thresh),1,0)</f>
        <v>1</v>
      </c>
      <c r="P81" s="6">
        <f t="shared" si="12"/>
        <v>0.64000000000000035</v>
      </c>
      <c r="Q81" s="6">
        <f t="shared" si="16"/>
        <v>0</v>
      </c>
      <c r="R81" s="6">
        <f t="shared" si="17"/>
        <v>0</v>
      </c>
      <c r="S81" s="6">
        <f t="shared" si="10"/>
        <v>0</v>
      </c>
      <c r="T81" s="6">
        <f t="shared" si="6"/>
        <v>0</v>
      </c>
    </row>
    <row r="82" spans="4:20" x14ac:dyDescent="0.2">
      <c r="D82" s="4">
        <f t="shared" si="11"/>
        <v>65</v>
      </c>
      <c r="E82" s="152">
        <f>'Data 1'!C74</f>
        <v>214</v>
      </c>
      <c r="F82" s="152" t="str">
        <f>'Data 1'!D74</f>
        <v>CONT</v>
      </c>
      <c r="G82" s="152">
        <f t="shared" ref="G82:G101" si="22">IF(F82="CF",1,0)</f>
        <v>0</v>
      </c>
      <c r="H82" s="152">
        <f>'Data 1'!J74</f>
        <v>1</v>
      </c>
      <c r="I82" s="4">
        <f t="shared" ref="I82:I145" si="23">IF(AND(G82=1,H82=1),1,0)</f>
        <v>0</v>
      </c>
      <c r="J82" s="6">
        <f t="shared" si="18"/>
        <v>0.14966254043651275</v>
      </c>
      <c r="K82" s="6">
        <f t="shared" si="19"/>
        <v>0.85033745956348727</v>
      </c>
      <c r="L82" s="6">
        <f t="shared" ref="L82:L145" si="24">LN(K82)</f>
        <v>-0.16212199703472771</v>
      </c>
      <c r="M82" s="54">
        <f t="shared" si="20"/>
        <v>0</v>
      </c>
      <c r="N82" s="54">
        <f t="shared" si="21"/>
        <v>1</v>
      </c>
      <c r="P82" s="6">
        <f t="shared" si="12"/>
        <v>0.65000000000000036</v>
      </c>
      <c r="Q82" s="6">
        <f t="shared" ref="Q82:Q117" si="25">COUNTIFS($G$18:$G$188,"1",$J$18:$J$188,"&gt;+"&amp;$P82)/CFT</f>
        <v>0</v>
      </c>
      <c r="R82" s="6">
        <f t="shared" ref="R82:R117" si="26">COUNTIFS($G$18:$G$188,"0",$J$18:$J$188,"&gt;+"&amp;$P82)/CONTT</f>
        <v>0</v>
      </c>
      <c r="S82" s="6">
        <f t="shared" si="10"/>
        <v>0</v>
      </c>
      <c r="T82" s="6">
        <f t="shared" ref="T82:T115" si="27">-(R83-R82)</f>
        <v>0</v>
      </c>
    </row>
    <row r="83" spans="4:20" x14ac:dyDescent="0.2">
      <c r="D83" s="4">
        <f t="shared" ref="D83:D146" si="28">D82+1</f>
        <v>66</v>
      </c>
      <c r="E83" s="152">
        <f>'Data 1'!C75</f>
        <v>215</v>
      </c>
      <c r="F83" s="152" t="str">
        <f>'Data 1'!D75</f>
        <v>CFNR</v>
      </c>
      <c r="G83" s="152">
        <f t="shared" si="22"/>
        <v>0</v>
      </c>
      <c r="H83" s="152">
        <f>'Data 1'!J75</f>
        <v>1</v>
      </c>
      <c r="I83" s="4">
        <f t="shared" si="23"/>
        <v>0</v>
      </c>
      <c r="J83" s="6">
        <f t="shared" si="18"/>
        <v>0.14966254043651275</v>
      </c>
      <c r="K83" s="6">
        <f t="shared" si="19"/>
        <v>0.85033745956348727</v>
      </c>
      <c r="L83" s="6">
        <f t="shared" si="24"/>
        <v>-0.16212199703472771</v>
      </c>
      <c r="M83" s="54">
        <f t="shared" si="20"/>
        <v>0</v>
      </c>
      <c r="N83" s="54">
        <f t="shared" si="21"/>
        <v>1</v>
      </c>
      <c r="P83" s="6">
        <f t="shared" si="12"/>
        <v>0.66000000000000036</v>
      </c>
      <c r="Q83" s="6">
        <f t="shared" si="25"/>
        <v>0</v>
      </c>
      <c r="R83" s="6">
        <f t="shared" si="26"/>
        <v>0</v>
      </c>
      <c r="S83" s="6">
        <f t="shared" ref="S83:S115" si="29">(Q83+Q84)/2</f>
        <v>0</v>
      </c>
      <c r="T83" s="6">
        <f t="shared" si="27"/>
        <v>0</v>
      </c>
    </row>
    <row r="84" spans="4:20" x14ac:dyDescent="0.2">
      <c r="D84" s="4">
        <f t="shared" si="28"/>
        <v>67</v>
      </c>
      <c r="E84" s="157">
        <f>'Data 1'!C76</f>
        <v>218</v>
      </c>
      <c r="F84" s="157" t="str">
        <f>'Data 1'!D76</f>
        <v>CFNR</v>
      </c>
      <c r="G84" s="157">
        <f t="shared" si="22"/>
        <v>0</v>
      </c>
      <c r="H84" s="157">
        <f>'Data 1'!J76</f>
        <v>1</v>
      </c>
      <c r="I84" s="4">
        <f t="shared" si="23"/>
        <v>0</v>
      </c>
      <c r="J84" s="6">
        <f t="shared" si="18"/>
        <v>0.14966254043651275</v>
      </c>
      <c r="K84" s="6">
        <f t="shared" si="19"/>
        <v>0.85033745956348727</v>
      </c>
      <c r="L84" s="6">
        <f t="shared" si="24"/>
        <v>-0.16212199703472771</v>
      </c>
      <c r="M84" s="54">
        <f t="shared" si="20"/>
        <v>0</v>
      </c>
      <c r="N84" s="54">
        <f t="shared" si="21"/>
        <v>1</v>
      </c>
      <c r="P84" s="6">
        <f t="shared" ref="P84:P117" si="30">P83+0.01</f>
        <v>0.67000000000000037</v>
      </c>
      <c r="Q84" s="6">
        <f t="shared" si="25"/>
        <v>0</v>
      </c>
      <c r="R84" s="6">
        <f t="shared" si="26"/>
        <v>0</v>
      </c>
      <c r="S84" s="6">
        <f t="shared" si="29"/>
        <v>0</v>
      </c>
      <c r="T84" s="6">
        <f t="shared" si="27"/>
        <v>0</v>
      </c>
    </row>
    <row r="85" spans="4:20" x14ac:dyDescent="0.2">
      <c r="D85" s="4">
        <f t="shared" si="28"/>
        <v>68</v>
      </c>
      <c r="E85" s="157">
        <f>'Data 1'!C77</f>
        <v>219</v>
      </c>
      <c r="F85" s="157" t="str">
        <f>'Data 1'!D77</f>
        <v>CONT</v>
      </c>
      <c r="G85" s="157">
        <f t="shared" si="22"/>
        <v>0</v>
      </c>
      <c r="H85" s="157">
        <f>'Data 1'!J77</f>
        <v>0</v>
      </c>
      <c r="I85" s="4">
        <f t="shared" si="23"/>
        <v>0</v>
      </c>
      <c r="J85" s="6">
        <f t="shared" si="18"/>
        <v>0.14253940040479501</v>
      </c>
      <c r="K85" s="6">
        <f t="shared" si="19"/>
        <v>0.85746059959520493</v>
      </c>
      <c r="L85" s="6">
        <f t="shared" si="24"/>
        <v>-0.1537800489916136</v>
      </c>
      <c r="M85" s="54">
        <f t="shared" si="20"/>
        <v>0</v>
      </c>
      <c r="N85" s="54">
        <f t="shared" si="21"/>
        <v>1</v>
      </c>
      <c r="P85" s="6">
        <f t="shared" si="30"/>
        <v>0.68000000000000038</v>
      </c>
      <c r="Q85" s="6">
        <f t="shared" si="25"/>
        <v>0</v>
      </c>
      <c r="R85" s="6">
        <f t="shared" si="26"/>
        <v>0</v>
      </c>
      <c r="S85" s="6">
        <f t="shared" si="29"/>
        <v>0</v>
      </c>
      <c r="T85" s="6">
        <f t="shared" si="27"/>
        <v>0</v>
      </c>
    </row>
    <row r="86" spans="4:20" x14ac:dyDescent="0.2">
      <c r="D86" s="4">
        <f t="shared" si="28"/>
        <v>69</v>
      </c>
      <c r="E86" s="152">
        <f>'Data 1'!C78</f>
        <v>221</v>
      </c>
      <c r="F86" s="152" t="str">
        <f>'Data 1'!D78</f>
        <v>CONT</v>
      </c>
      <c r="G86" s="152">
        <f t="shared" si="22"/>
        <v>0</v>
      </c>
      <c r="H86" s="152">
        <f>'Data 1'!J78</f>
        <v>1</v>
      </c>
      <c r="I86" s="4">
        <f t="shared" si="23"/>
        <v>0</v>
      </c>
      <c r="J86" s="6">
        <f t="shared" si="18"/>
        <v>0.14966254043651275</v>
      </c>
      <c r="K86" s="6">
        <f t="shared" si="19"/>
        <v>0.85033745956348727</v>
      </c>
      <c r="L86" s="6">
        <f t="shared" si="24"/>
        <v>-0.16212199703472771</v>
      </c>
      <c r="M86" s="54">
        <f t="shared" si="20"/>
        <v>0</v>
      </c>
      <c r="N86" s="54">
        <f t="shared" si="21"/>
        <v>1</v>
      </c>
      <c r="P86" s="6">
        <f t="shared" si="30"/>
        <v>0.69000000000000039</v>
      </c>
      <c r="Q86" s="6">
        <f t="shared" si="25"/>
        <v>0</v>
      </c>
      <c r="R86" s="6">
        <f t="shared" si="26"/>
        <v>0</v>
      </c>
      <c r="S86" s="6">
        <f t="shared" si="29"/>
        <v>0</v>
      </c>
      <c r="T86" s="6">
        <f t="shared" si="27"/>
        <v>0</v>
      </c>
    </row>
    <row r="87" spans="4:20" x14ac:dyDescent="0.2">
      <c r="D87" s="4">
        <f t="shared" si="28"/>
        <v>70</v>
      </c>
      <c r="E87" s="152">
        <f>'Data 1'!C79</f>
        <v>222</v>
      </c>
      <c r="F87" s="152" t="str">
        <f>'Data 1'!D79</f>
        <v>CONT</v>
      </c>
      <c r="G87" s="152">
        <f t="shared" si="22"/>
        <v>0</v>
      </c>
      <c r="H87" s="152">
        <f>'Data 1'!J79</f>
        <v>1</v>
      </c>
      <c r="I87" s="4">
        <f t="shared" si="23"/>
        <v>0</v>
      </c>
      <c r="J87" s="6">
        <f t="shared" si="18"/>
        <v>0.14966254043651275</v>
      </c>
      <c r="K87" s="6">
        <f t="shared" si="19"/>
        <v>0.85033745956348727</v>
      </c>
      <c r="L87" s="6">
        <f t="shared" si="24"/>
        <v>-0.16212199703472771</v>
      </c>
      <c r="M87" s="54">
        <f t="shared" si="20"/>
        <v>0</v>
      </c>
      <c r="N87" s="54">
        <f t="shared" si="21"/>
        <v>1</v>
      </c>
      <c r="P87" s="6">
        <f t="shared" si="30"/>
        <v>0.7000000000000004</v>
      </c>
      <c r="Q87" s="6">
        <f t="shared" si="25"/>
        <v>0</v>
      </c>
      <c r="R87" s="6">
        <f t="shared" si="26"/>
        <v>0</v>
      </c>
      <c r="S87" s="6">
        <f t="shared" si="29"/>
        <v>0</v>
      </c>
      <c r="T87" s="6">
        <f t="shared" si="27"/>
        <v>0</v>
      </c>
    </row>
    <row r="88" spans="4:20" x14ac:dyDescent="0.2">
      <c r="D88" s="4">
        <f t="shared" si="28"/>
        <v>71</v>
      </c>
      <c r="E88" s="152">
        <f>'Data 1'!C80</f>
        <v>223</v>
      </c>
      <c r="F88" s="152" t="str">
        <f>'Data 1'!D80</f>
        <v>CFNR</v>
      </c>
      <c r="G88" s="152">
        <f t="shared" si="22"/>
        <v>0</v>
      </c>
      <c r="H88" s="152">
        <f>'Data 1'!J80</f>
        <v>0</v>
      </c>
      <c r="I88" s="4">
        <f t="shared" si="23"/>
        <v>0</v>
      </c>
      <c r="J88" s="6">
        <f t="shared" si="18"/>
        <v>0.14253940040479501</v>
      </c>
      <c r="K88" s="6">
        <f t="shared" si="19"/>
        <v>0.85746059959520493</v>
      </c>
      <c r="L88" s="6">
        <f t="shared" si="24"/>
        <v>-0.1537800489916136</v>
      </c>
      <c r="M88" s="54">
        <f t="shared" si="20"/>
        <v>0</v>
      </c>
      <c r="N88" s="54">
        <f t="shared" si="21"/>
        <v>1</v>
      </c>
      <c r="P88" s="6">
        <f t="shared" si="30"/>
        <v>0.71000000000000041</v>
      </c>
      <c r="Q88" s="6">
        <f t="shared" si="25"/>
        <v>0</v>
      </c>
      <c r="R88" s="6">
        <f t="shared" si="26"/>
        <v>0</v>
      </c>
      <c r="S88" s="6">
        <f t="shared" si="29"/>
        <v>0</v>
      </c>
      <c r="T88" s="6">
        <f t="shared" si="27"/>
        <v>0</v>
      </c>
    </row>
    <row r="89" spans="4:20" x14ac:dyDescent="0.2">
      <c r="D89" s="4">
        <f t="shared" si="28"/>
        <v>72</v>
      </c>
      <c r="E89" s="157">
        <f>'Data 1'!C81</f>
        <v>224</v>
      </c>
      <c r="F89" s="157" t="str">
        <f>'Data 1'!D81</f>
        <v>CONT</v>
      </c>
      <c r="G89" s="157">
        <f t="shared" si="22"/>
        <v>0</v>
      </c>
      <c r="H89" s="157">
        <f>'Data 1'!J81</f>
        <v>1</v>
      </c>
      <c r="I89" s="4">
        <f t="shared" si="23"/>
        <v>0</v>
      </c>
      <c r="J89" s="6">
        <f t="shared" si="18"/>
        <v>0.14966254043651275</v>
      </c>
      <c r="K89" s="6">
        <f t="shared" si="19"/>
        <v>0.85033745956348727</v>
      </c>
      <c r="L89" s="6">
        <f t="shared" si="24"/>
        <v>-0.16212199703472771</v>
      </c>
      <c r="M89" s="54">
        <f t="shared" si="20"/>
        <v>0</v>
      </c>
      <c r="N89" s="54">
        <f t="shared" si="21"/>
        <v>1</v>
      </c>
      <c r="P89" s="6">
        <f t="shared" si="30"/>
        <v>0.72000000000000042</v>
      </c>
      <c r="Q89" s="6">
        <f t="shared" si="25"/>
        <v>0</v>
      </c>
      <c r="R89" s="6">
        <f t="shared" si="26"/>
        <v>0</v>
      </c>
      <c r="S89" s="6">
        <f t="shared" si="29"/>
        <v>0</v>
      </c>
      <c r="T89" s="6">
        <f t="shared" si="27"/>
        <v>0</v>
      </c>
    </row>
    <row r="90" spans="4:20" x14ac:dyDescent="0.2">
      <c r="D90" s="4">
        <f t="shared" si="28"/>
        <v>73</v>
      </c>
      <c r="E90" s="152">
        <f>'Data 1'!C82</f>
        <v>226</v>
      </c>
      <c r="F90" s="152" t="str">
        <f>'Data 1'!D82</f>
        <v>CF</v>
      </c>
      <c r="G90" s="152">
        <f t="shared" si="22"/>
        <v>1</v>
      </c>
      <c r="H90" s="152">
        <f>'Data 1'!J82</f>
        <v>1</v>
      </c>
      <c r="I90" s="4">
        <f t="shared" si="23"/>
        <v>1</v>
      </c>
      <c r="J90" s="6">
        <f t="shared" si="18"/>
        <v>0.14966254043651275</v>
      </c>
      <c r="K90" s="6">
        <f t="shared" si="19"/>
        <v>0.14966254043651275</v>
      </c>
      <c r="L90" s="6">
        <f t="shared" si="24"/>
        <v>-1.8993722497545444</v>
      </c>
      <c r="M90" s="54">
        <f t="shared" si="20"/>
        <v>0</v>
      </c>
      <c r="N90" s="54">
        <f t="shared" si="21"/>
        <v>0</v>
      </c>
      <c r="P90" s="6">
        <f t="shared" si="30"/>
        <v>0.73000000000000043</v>
      </c>
      <c r="Q90" s="6">
        <f t="shared" si="25"/>
        <v>0</v>
      </c>
      <c r="R90" s="6">
        <f t="shared" si="26"/>
        <v>0</v>
      </c>
      <c r="S90" s="6">
        <f t="shared" si="29"/>
        <v>0</v>
      </c>
      <c r="T90" s="6">
        <f t="shared" si="27"/>
        <v>0</v>
      </c>
    </row>
    <row r="91" spans="4:20" x14ac:dyDescent="0.2">
      <c r="D91" s="4">
        <f t="shared" si="28"/>
        <v>74</v>
      </c>
      <c r="E91" s="148">
        <f>'Data 1'!C83</f>
        <v>227</v>
      </c>
      <c r="F91" s="148" t="str">
        <f>'Data 1'!D83</f>
        <v>CFNR</v>
      </c>
      <c r="G91" s="148">
        <f t="shared" si="22"/>
        <v>0</v>
      </c>
      <c r="H91" s="148">
        <f>'Data 1'!J83</f>
        <v>0</v>
      </c>
      <c r="I91" s="4">
        <f t="shared" si="23"/>
        <v>0</v>
      </c>
      <c r="J91" s="6">
        <f t="shared" si="18"/>
        <v>0.14253940040479501</v>
      </c>
      <c r="K91" s="6">
        <f t="shared" si="19"/>
        <v>0.85746059959520493</v>
      </c>
      <c r="L91" s="6">
        <f t="shared" si="24"/>
        <v>-0.1537800489916136</v>
      </c>
      <c r="M91" s="54">
        <f t="shared" si="20"/>
        <v>0</v>
      </c>
      <c r="N91" s="54">
        <f t="shared" si="21"/>
        <v>1</v>
      </c>
      <c r="P91" s="6">
        <f t="shared" si="30"/>
        <v>0.74000000000000044</v>
      </c>
      <c r="Q91" s="6">
        <f t="shared" si="25"/>
        <v>0</v>
      </c>
      <c r="R91" s="6">
        <f t="shared" si="26"/>
        <v>0</v>
      </c>
      <c r="S91" s="6">
        <f t="shared" si="29"/>
        <v>0</v>
      </c>
      <c r="T91" s="6">
        <f t="shared" si="27"/>
        <v>0</v>
      </c>
    </row>
    <row r="92" spans="4:20" x14ac:dyDescent="0.2">
      <c r="D92" s="4">
        <f t="shared" si="28"/>
        <v>75</v>
      </c>
      <c r="E92" s="157">
        <f>'Data 1'!C84</f>
        <v>229</v>
      </c>
      <c r="F92" s="157" t="str">
        <f>'Data 1'!D84</f>
        <v>CONT</v>
      </c>
      <c r="G92" s="157">
        <f t="shared" si="22"/>
        <v>0</v>
      </c>
      <c r="H92" s="157">
        <f>'Data 1'!J84</f>
        <v>0</v>
      </c>
      <c r="I92" s="4">
        <f t="shared" si="23"/>
        <v>0</v>
      </c>
      <c r="J92" s="6">
        <f t="shared" si="18"/>
        <v>0.14253940040479501</v>
      </c>
      <c r="K92" s="6">
        <f t="shared" si="19"/>
        <v>0.85746059959520493</v>
      </c>
      <c r="L92" s="6">
        <f t="shared" si="24"/>
        <v>-0.1537800489916136</v>
      </c>
      <c r="M92" s="54">
        <f t="shared" si="20"/>
        <v>0</v>
      </c>
      <c r="N92" s="54">
        <f t="shared" si="21"/>
        <v>1</v>
      </c>
      <c r="P92" s="6">
        <f t="shared" si="30"/>
        <v>0.75000000000000044</v>
      </c>
      <c r="Q92" s="6">
        <f t="shared" si="25"/>
        <v>0</v>
      </c>
      <c r="R92" s="6">
        <f t="shared" si="26"/>
        <v>0</v>
      </c>
      <c r="S92" s="6">
        <f t="shared" si="29"/>
        <v>0</v>
      </c>
      <c r="T92" s="6">
        <f t="shared" si="27"/>
        <v>0</v>
      </c>
    </row>
    <row r="93" spans="4:20" x14ac:dyDescent="0.2">
      <c r="D93" s="4">
        <f t="shared" si="28"/>
        <v>76</v>
      </c>
      <c r="E93" s="152">
        <f>'Data 1'!C85</f>
        <v>230</v>
      </c>
      <c r="F93" s="152" t="str">
        <f>'Data 1'!D85</f>
        <v>CF</v>
      </c>
      <c r="G93" s="152">
        <f t="shared" si="22"/>
        <v>1</v>
      </c>
      <c r="H93" s="152">
        <f>'Data 1'!J85</f>
        <v>1</v>
      </c>
      <c r="I93" s="4">
        <f t="shared" si="23"/>
        <v>1</v>
      </c>
      <c r="J93" s="6">
        <f t="shared" si="18"/>
        <v>0.14966254043651275</v>
      </c>
      <c r="K93" s="6">
        <f t="shared" si="19"/>
        <v>0.14966254043651275</v>
      </c>
      <c r="L93" s="6">
        <f t="shared" si="24"/>
        <v>-1.8993722497545444</v>
      </c>
      <c r="M93" s="54">
        <f t="shared" si="20"/>
        <v>0</v>
      </c>
      <c r="N93" s="54">
        <f t="shared" si="21"/>
        <v>0</v>
      </c>
      <c r="P93" s="6">
        <f t="shared" si="30"/>
        <v>0.76000000000000045</v>
      </c>
      <c r="Q93" s="6">
        <f t="shared" si="25"/>
        <v>0</v>
      </c>
      <c r="R93" s="6">
        <f t="shared" si="26"/>
        <v>0</v>
      </c>
      <c r="S93" s="6">
        <f t="shared" si="29"/>
        <v>0</v>
      </c>
      <c r="T93" s="6">
        <f t="shared" si="27"/>
        <v>0</v>
      </c>
    </row>
    <row r="94" spans="4:20" x14ac:dyDescent="0.2">
      <c r="D94" s="4">
        <f t="shared" si="28"/>
        <v>77</v>
      </c>
      <c r="E94" s="148">
        <f>'Data 1'!C86</f>
        <v>232</v>
      </c>
      <c r="F94" s="148" t="str">
        <f>'Data 1'!D86</f>
        <v>CFNR</v>
      </c>
      <c r="G94" s="148">
        <f t="shared" si="22"/>
        <v>0</v>
      </c>
      <c r="H94" s="148">
        <f>'Data 1'!J86</f>
        <v>1</v>
      </c>
      <c r="I94" s="4">
        <f t="shared" si="23"/>
        <v>0</v>
      </c>
      <c r="J94" s="6">
        <f t="shared" si="18"/>
        <v>0.14966254043651275</v>
      </c>
      <c r="K94" s="6">
        <f t="shared" si="19"/>
        <v>0.85033745956348727</v>
      </c>
      <c r="L94" s="6">
        <f t="shared" si="24"/>
        <v>-0.16212199703472771</v>
      </c>
      <c r="M94" s="54">
        <f t="shared" si="20"/>
        <v>0</v>
      </c>
      <c r="N94" s="54">
        <f t="shared" si="21"/>
        <v>1</v>
      </c>
      <c r="P94" s="6">
        <f t="shared" si="30"/>
        <v>0.77000000000000046</v>
      </c>
      <c r="Q94" s="6">
        <f t="shared" si="25"/>
        <v>0</v>
      </c>
      <c r="R94" s="6">
        <f t="shared" si="26"/>
        <v>0</v>
      </c>
      <c r="S94" s="6">
        <f t="shared" si="29"/>
        <v>0</v>
      </c>
      <c r="T94" s="6">
        <f t="shared" si="27"/>
        <v>0</v>
      </c>
    </row>
    <row r="95" spans="4:20" x14ac:dyDescent="0.2">
      <c r="D95" s="4">
        <f t="shared" si="28"/>
        <v>78</v>
      </c>
      <c r="E95" s="157">
        <f>'Data 1'!C87</f>
        <v>238</v>
      </c>
      <c r="F95" s="157" t="str">
        <f>'Data 1'!D87</f>
        <v>CONT</v>
      </c>
      <c r="G95" s="157">
        <f t="shared" si="22"/>
        <v>0</v>
      </c>
      <c r="H95" s="157">
        <f>'Data 1'!J87</f>
        <v>0</v>
      </c>
      <c r="I95" s="4">
        <f t="shared" si="23"/>
        <v>0</v>
      </c>
      <c r="J95" s="6">
        <f t="shared" si="18"/>
        <v>0.14253940040479501</v>
      </c>
      <c r="K95" s="6">
        <f t="shared" si="19"/>
        <v>0.85746059959520493</v>
      </c>
      <c r="L95" s="6">
        <f t="shared" si="24"/>
        <v>-0.1537800489916136</v>
      </c>
      <c r="M95" s="54">
        <f t="shared" si="20"/>
        <v>0</v>
      </c>
      <c r="N95" s="54">
        <f t="shared" si="21"/>
        <v>1</v>
      </c>
      <c r="P95" s="6">
        <f t="shared" si="30"/>
        <v>0.78000000000000047</v>
      </c>
      <c r="Q95" s="6">
        <f t="shared" si="25"/>
        <v>0</v>
      </c>
      <c r="R95" s="6">
        <f t="shared" si="26"/>
        <v>0</v>
      </c>
      <c r="S95" s="6">
        <f t="shared" si="29"/>
        <v>0</v>
      </c>
      <c r="T95" s="6">
        <f t="shared" si="27"/>
        <v>0</v>
      </c>
    </row>
    <row r="96" spans="4:20" x14ac:dyDescent="0.2">
      <c r="D96" s="4">
        <f t="shared" si="28"/>
        <v>79</v>
      </c>
      <c r="E96" s="152">
        <f>'Data 1'!C88</f>
        <v>240</v>
      </c>
      <c r="F96" s="152" t="str">
        <f>'Data 1'!D88</f>
        <v>CONT</v>
      </c>
      <c r="G96" s="152">
        <f t="shared" si="22"/>
        <v>0</v>
      </c>
      <c r="H96" s="152">
        <f>'Data 1'!J88</f>
        <v>1</v>
      </c>
      <c r="I96" s="4">
        <f t="shared" si="23"/>
        <v>0</v>
      </c>
      <c r="J96" s="6">
        <f t="shared" si="18"/>
        <v>0.14966254043651275</v>
      </c>
      <c r="K96" s="6">
        <f t="shared" si="19"/>
        <v>0.85033745956348727</v>
      </c>
      <c r="L96" s="6">
        <f t="shared" si="24"/>
        <v>-0.16212199703472771</v>
      </c>
      <c r="M96" s="54">
        <f t="shared" si="20"/>
        <v>0</v>
      </c>
      <c r="N96" s="54">
        <f t="shared" si="21"/>
        <v>1</v>
      </c>
      <c r="P96" s="6">
        <f t="shared" si="30"/>
        <v>0.79000000000000048</v>
      </c>
      <c r="Q96" s="6">
        <f t="shared" si="25"/>
        <v>0</v>
      </c>
      <c r="R96" s="6">
        <f t="shared" si="26"/>
        <v>0</v>
      </c>
      <c r="S96" s="6">
        <f t="shared" si="29"/>
        <v>0</v>
      </c>
      <c r="T96" s="6">
        <f t="shared" si="27"/>
        <v>0</v>
      </c>
    </row>
    <row r="97" spans="4:20" x14ac:dyDescent="0.2">
      <c r="D97" s="4">
        <f t="shared" si="28"/>
        <v>80</v>
      </c>
      <c r="E97" s="152">
        <f>'Data 1'!C89</f>
        <v>242</v>
      </c>
      <c r="F97" s="152" t="str">
        <f>'Data 1'!D89</f>
        <v>CONT</v>
      </c>
      <c r="G97" s="152">
        <f t="shared" si="22"/>
        <v>0</v>
      </c>
      <c r="H97" s="152">
        <f>'Data 1'!J89</f>
        <v>0</v>
      </c>
      <c r="I97" s="4">
        <f t="shared" si="23"/>
        <v>0</v>
      </c>
      <c r="J97" s="6">
        <f t="shared" si="18"/>
        <v>0.14253940040479501</v>
      </c>
      <c r="K97" s="6">
        <f t="shared" si="19"/>
        <v>0.85746059959520493</v>
      </c>
      <c r="L97" s="6">
        <f t="shared" si="24"/>
        <v>-0.1537800489916136</v>
      </c>
      <c r="M97" s="54">
        <f t="shared" si="20"/>
        <v>0</v>
      </c>
      <c r="N97" s="54">
        <f t="shared" si="21"/>
        <v>1</v>
      </c>
      <c r="P97" s="6">
        <f t="shared" si="30"/>
        <v>0.80000000000000049</v>
      </c>
      <c r="Q97" s="6">
        <f t="shared" si="25"/>
        <v>0</v>
      </c>
      <c r="R97" s="6">
        <f t="shared" si="26"/>
        <v>0</v>
      </c>
      <c r="S97" s="6">
        <f t="shared" si="29"/>
        <v>0</v>
      </c>
      <c r="T97" s="6">
        <f t="shared" si="27"/>
        <v>0</v>
      </c>
    </row>
    <row r="98" spans="4:20" x14ac:dyDescent="0.2">
      <c r="D98" s="4">
        <f t="shared" si="28"/>
        <v>81</v>
      </c>
      <c r="E98" s="152">
        <f>'Data 1'!C90</f>
        <v>243</v>
      </c>
      <c r="F98" s="152" t="str">
        <f>'Data 1'!D90</f>
        <v>CONT</v>
      </c>
      <c r="G98" s="152">
        <f t="shared" si="22"/>
        <v>0</v>
      </c>
      <c r="H98" s="152">
        <f>'Data 1'!J90</f>
        <v>1</v>
      </c>
      <c r="I98" s="4">
        <f t="shared" si="23"/>
        <v>0</v>
      </c>
      <c r="J98" s="6">
        <f t="shared" si="18"/>
        <v>0.14966254043651275</v>
      </c>
      <c r="K98" s="6">
        <f t="shared" si="19"/>
        <v>0.85033745956348727</v>
      </c>
      <c r="L98" s="6">
        <f t="shared" si="24"/>
        <v>-0.16212199703472771</v>
      </c>
      <c r="M98" s="54">
        <f t="shared" si="20"/>
        <v>0</v>
      </c>
      <c r="N98" s="54">
        <f t="shared" si="21"/>
        <v>1</v>
      </c>
      <c r="P98" s="6">
        <f t="shared" si="30"/>
        <v>0.8100000000000005</v>
      </c>
      <c r="Q98" s="6">
        <f t="shared" si="25"/>
        <v>0</v>
      </c>
      <c r="R98" s="6">
        <f t="shared" si="26"/>
        <v>0</v>
      </c>
      <c r="S98" s="6">
        <f t="shared" si="29"/>
        <v>0</v>
      </c>
      <c r="T98" s="6">
        <f t="shared" si="27"/>
        <v>0</v>
      </c>
    </row>
    <row r="99" spans="4:20" x14ac:dyDescent="0.2">
      <c r="D99" s="4">
        <f t="shared" si="28"/>
        <v>82</v>
      </c>
      <c r="E99" s="152">
        <f>'Data 1'!C91</f>
        <v>252</v>
      </c>
      <c r="F99" s="152" t="str">
        <f>'Data 1'!D91</f>
        <v>CFNR</v>
      </c>
      <c r="G99" s="152">
        <f t="shared" si="22"/>
        <v>0</v>
      </c>
      <c r="H99" s="152">
        <f>'Data 1'!J91</f>
        <v>0</v>
      </c>
      <c r="I99" s="4">
        <f t="shared" si="23"/>
        <v>0</v>
      </c>
      <c r="J99" s="6">
        <f t="shared" si="18"/>
        <v>0.14253940040479501</v>
      </c>
      <c r="K99" s="6">
        <f t="shared" si="19"/>
        <v>0.85746059959520493</v>
      </c>
      <c r="L99" s="6">
        <f t="shared" si="24"/>
        <v>-0.1537800489916136</v>
      </c>
      <c r="M99" s="54">
        <f t="shared" si="20"/>
        <v>0</v>
      </c>
      <c r="N99" s="54">
        <f t="shared" si="21"/>
        <v>1</v>
      </c>
      <c r="P99" s="6">
        <f t="shared" si="30"/>
        <v>0.82000000000000051</v>
      </c>
      <c r="Q99" s="6">
        <f t="shared" si="25"/>
        <v>0</v>
      </c>
      <c r="R99" s="6">
        <f t="shared" si="26"/>
        <v>0</v>
      </c>
      <c r="S99" s="6">
        <f t="shared" si="29"/>
        <v>0</v>
      </c>
      <c r="T99" s="6">
        <f t="shared" si="27"/>
        <v>0</v>
      </c>
    </row>
    <row r="100" spans="4:20" x14ac:dyDescent="0.2">
      <c r="D100" s="4">
        <f t="shared" si="28"/>
        <v>83</v>
      </c>
      <c r="E100" s="152">
        <f>'Data 1'!C92</f>
        <v>254</v>
      </c>
      <c r="F100" s="152" t="str">
        <f>'Data 1'!D92</f>
        <v>CONT</v>
      </c>
      <c r="G100" s="152">
        <f t="shared" si="22"/>
        <v>0</v>
      </c>
      <c r="H100" s="152">
        <f>'Data 1'!J92</f>
        <v>1</v>
      </c>
      <c r="I100" s="4">
        <f t="shared" si="23"/>
        <v>0</v>
      </c>
      <c r="J100" s="6">
        <f t="shared" si="18"/>
        <v>0.14966254043651275</v>
      </c>
      <c r="K100" s="6">
        <f t="shared" si="19"/>
        <v>0.85033745956348727</v>
      </c>
      <c r="L100" s="6">
        <f t="shared" si="24"/>
        <v>-0.16212199703472771</v>
      </c>
      <c r="M100" s="54">
        <f t="shared" si="20"/>
        <v>0</v>
      </c>
      <c r="N100" s="54">
        <f t="shared" si="21"/>
        <v>1</v>
      </c>
      <c r="P100" s="6">
        <f t="shared" si="30"/>
        <v>0.83000000000000052</v>
      </c>
      <c r="Q100" s="6">
        <f t="shared" si="25"/>
        <v>0</v>
      </c>
      <c r="R100" s="6">
        <f t="shared" si="26"/>
        <v>0</v>
      </c>
      <c r="S100" s="6">
        <f t="shared" si="29"/>
        <v>0</v>
      </c>
      <c r="T100" s="6">
        <f t="shared" si="27"/>
        <v>0</v>
      </c>
    </row>
    <row r="101" spans="4:20" x14ac:dyDescent="0.2">
      <c r="D101" s="4">
        <f t="shared" si="28"/>
        <v>84</v>
      </c>
      <c r="E101" s="152">
        <f>'Data 1'!C93</f>
        <v>255</v>
      </c>
      <c r="F101" s="234" t="str">
        <f>'Data 1'!D93</f>
        <v>CONT</v>
      </c>
      <c r="G101" s="152">
        <f t="shared" si="22"/>
        <v>0</v>
      </c>
      <c r="H101" s="234">
        <f>'Data 1'!J93</f>
        <v>1</v>
      </c>
      <c r="I101" s="4">
        <f t="shared" si="23"/>
        <v>0</v>
      </c>
      <c r="J101" s="6">
        <f t="shared" si="18"/>
        <v>0.14966254043651275</v>
      </c>
      <c r="K101" s="6">
        <f t="shared" si="19"/>
        <v>0.85033745956348727</v>
      </c>
      <c r="L101" s="6">
        <f t="shared" si="24"/>
        <v>-0.16212199703472771</v>
      </c>
      <c r="M101" s="54">
        <f t="shared" si="20"/>
        <v>0</v>
      </c>
      <c r="N101" s="54">
        <f t="shared" si="21"/>
        <v>1</v>
      </c>
      <c r="P101" s="6">
        <f t="shared" si="30"/>
        <v>0.84000000000000052</v>
      </c>
      <c r="Q101" s="6">
        <f t="shared" si="25"/>
        <v>0</v>
      </c>
      <c r="R101" s="6">
        <f t="shared" si="26"/>
        <v>0</v>
      </c>
      <c r="S101" s="6">
        <f t="shared" si="29"/>
        <v>0</v>
      </c>
      <c r="T101" s="6">
        <f t="shared" si="27"/>
        <v>0</v>
      </c>
    </row>
    <row r="102" spans="4:20" x14ac:dyDescent="0.2">
      <c r="D102" s="4">
        <f t="shared" si="28"/>
        <v>85</v>
      </c>
      <c r="E102" s="150">
        <v>3</v>
      </c>
      <c r="F102" s="150" t="s">
        <v>78</v>
      </c>
      <c r="G102" s="150">
        <f t="shared" ref="G102:G165" si="31">IF(F102="CF",1,0)</f>
        <v>0</v>
      </c>
      <c r="H102" s="150">
        <f>'Data 1'!J94</f>
        <v>1</v>
      </c>
      <c r="I102" s="4">
        <f t="shared" si="23"/>
        <v>0</v>
      </c>
      <c r="J102" s="6">
        <f t="shared" si="18"/>
        <v>0.14966254043651275</v>
      </c>
      <c r="K102" s="6">
        <f t="shared" si="19"/>
        <v>0.85033745956348727</v>
      </c>
      <c r="L102" s="6">
        <f t="shared" si="24"/>
        <v>-0.16212199703472771</v>
      </c>
      <c r="M102" s="54">
        <f t="shared" si="20"/>
        <v>0</v>
      </c>
      <c r="N102" s="54">
        <f t="shared" si="21"/>
        <v>1</v>
      </c>
      <c r="P102" s="6">
        <f t="shared" si="30"/>
        <v>0.85000000000000053</v>
      </c>
      <c r="Q102" s="6">
        <f t="shared" si="25"/>
        <v>0</v>
      </c>
      <c r="R102" s="6">
        <f t="shared" si="26"/>
        <v>0</v>
      </c>
      <c r="S102" s="6">
        <f t="shared" si="29"/>
        <v>0</v>
      </c>
      <c r="T102" s="6">
        <f t="shared" si="27"/>
        <v>0</v>
      </c>
    </row>
    <row r="103" spans="4:20" x14ac:dyDescent="0.2">
      <c r="D103" s="4">
        <f t="shared" si="28"/>
        <v>86</v>
      </c>
      <c r="E103" s="150">
        <v>6</v>
      </c>
      <c r="F103" s="150" t="s">
        <v>78</v>
      </c>
      <c r="G103" s="150">
        <f t="shared" si="31"/>
        <v>0</v>
      </c>
      <c r="H103" s="150">
        <f>'Data 1'!J95</f>
        <v>1</v>
      </c>
      <c r="I103" s="4">
        <f t="shared" si="23"/>
        <v>0</v>
      </c>
      <c r="J103" s="6">
        <f t="shared" si="18"/>
        <v>0.14966254043651275</v>
      </c>
      <c r="K103" s="6">
        <f t="shared" si="19"/>
        <v>0.85033745956348727</v>
      </c>
      <c r="L103" s="6">
        <f t="shared" si="24"/>
        <v>-0.16212199703472771</v>
      </c>
      <c r="M103" s="54">
        <f t="shared" si="20"/>
        <v>0</v>
      </c>
      <c r="N103" s="54">
        <f t="shared" si="21"/>
        <v>1</v>
      </c>
      <c r="P103" s="6">
        <f t="shared" si="30"/>
        <v>0.86000000000000054</v>
      </c>
      <c r="Q103" s="6">
        <f t="shared" si="25"/>
        <v>0</v>
      </c>
      <c r="R103" s="6">
        <f t="shared" si="26"/>
        <v>0</v>
      </c>
      <c r="S103" s="6">
        <f t="shared" si="29"/>
        <v>0</v>
      </c>
      <c r="T103" s="6">
        <f t="shared" si="27"/>
        <v>0</v>
      </c>
    </row>
    <row r="104" spans="4:20" x14ac:dyDescent="0.2">
      <c r="D104" s="4">
        <f t="shared" si="28"/>
        <v>87</v>
      </c>
      <c r="E104" s="150">
        <v>8</v>
      </c>
      <c r="F104" s="150" t="s">
        <v>78</v>
      </c>
      <c r="G104" s="150">
        <f t="shared" si="31"/>
        <v>0</v>
      </c>
      <c r="H104" s="150">
        <f>'Data 1'!J96</f>
        <v>0</v>
      </c>
      <c r="I104" s="4">
        <f t="shared" si="23"/>
        <v>0</v>
      </c>
      <c r="J104" s="6">
        <f>IF(H104=0,pcf_0,IF(H104=1,pcf_1,pcf_2))</f>
        <v>0.14253940040479501</v>
      </c>
      <c r="K104" s="6">
        <f t="shared" si="19"/>
        <v>0.85746059959520493</v>
      </c>
      <c r="L104" s="6">
        <f t="shared" si="24"/>
        <v>-0.1537800489916136</v>
      </c>
      <c r="M104" s="54">
        <f>IF(AND(G104=1,J104&gt;=p_thresh),1,0)</f>
        <v>0</v>
      </c>
      <c r="N104" s="54">
        <f>IF(AND(G104=0,J104&lt;p_thresh),1,0)</f>
        <v>1</v>
      </c>
      <c r="P104" s="6">
        <f t="shared" si="30"/>
        <v>0.87000000000000055</v>
      </c>
      <c r="Q104" s="6">
        <f t="shared" si="25"/>
        <v>0</v>
      </c>
      <c r="R104" s="6">
        <f t="shared" si="26"/>
        <v>0</v>
      </c>
      <c r="S104" s="6">
        <f t="shared" si="29"/>
        <v>0</v>
      </c>
      <c r="T104" s="6">
        <f t="shared" si="27"/>
        <v>0</v>
      </c>
    </row>
    <row r="105" spans="4:20" x14ac:dyDescent="0.2">
      <c r="D105" s="4">
        <f t="shared" si="28"/>
        <v>88</v>
      </c>
      <c r="E105" s="150">
        <v>10</v>
      </c>
      <c r="F105" s="150" t="s">
        <v>78</v>
      </c>
      <c r="G105" s="150">
        <f t="shared" si="31"/>
        <v>0</v>
      </c>
      <c r="H105" s="150">
        <f>'Data 1'!J97</f>
        <v>1</v>
      </c>
      <c r="I105" s="4">
        <f t="shared" si="23"/>
        <v>0</v>
      </c>
      <c r="J105" s="6">
        <f t="shared" ref="J105:J168" si="32">IF(H105=0,pcf_0,IF(H105=1,pcf_1,pcf_2))</f>
        <v>0.14966254043651275</v>
      </c>
      <c r="K105" s="6">
        <f t="shared" si="19"/>
        <v>0.85033745956348727</v>
      </c>
      <c r="L105" s="6">
        <f t="shared" si="24"/>
        <v>-0.16212199703472771</v>
      </c>
      <c r="M105" s="54">
        <f t="shared" ref="M105:M168" si="33">IF(AND(G105=1,J105&gt;=p_thresh),1,0)</f>
        <v>0</v>
      </c>
      <c r="N105" s="54">
        <f t="shared" ref="N105:N168" si="34">IF(AND(G105=0,J105&lt;p_thresh),1,0)</f>
        <v>1</v>
      </c>
      <c r="P105" s="6">
        <f t="shared" si="30"/>
        <v>0.88000000000000056</v>
      </c>
      <c r="Q105" s="6">
        <f t="shared" si="25"/>
        <v>0</v>
      </c>
      <c r="R105" s="6">
        <f t="shared" si="26"/>
        <v>0</v>
      </c>
      <c r="S105" s="6">
        <f t="shared" si="29"/>
        <v>0</v>
      </c>
      <c r="T105" s="6">
        <f t="shared" si="27"/>
        <v>0</v>
      </c>
    </row>
    <row r="106" spans="4:20" x14ac:dyDescent="0.2">
      <c r="D106" s="4">
        <f t="shared" si="28"/>
        <v>89</v>
      </c>
      <c r="E106" s="151">
        <v>11</v>
      </c>
      <c r="F106" s="151" t="s">
        <v>77</v>
      </c>
      <c r="G106" s="151">
        <f t="shared" si="31"/>
        <v>1</v>
      </c>
      <c r="H106" s="151">
        <f>'Data 1'!J98</f>
        <v>1</v>
      </c>
      <c r="I106" s="4">
        <f t="shared" si="23"/>
        <v>1</v>
      </c>
      <c r="J106" s="6">
        <f t="shared" si="32"/>
        <v>0.14966254043651275</v>
      </c>
      <c r="K106" s="6">
        <f t="shared" si="19"/>
        <v>0.14966254043651275</v>
      </c>
      <c r="L106" s="6">
        <f t="shared" si="24"/>
        <v>-1.8993722497545444</v>
      </c>
      <c r="M106" s="54">
        <f t="shared" si="33"/>
        <v>0</v>
      </c>
      <c r="N106" s="54">
        <f t="shared" si="34"/>
        <v>0</v>
      </c>
      <c r="P106" s="6">
        <f t="shared" si="30"/>
        <v>0.89000000000000057</v>
      </c>
      <c r="Q106" s="6">
        <f t="shared" si="25"/>
        <v>0</v>
      </c>
      <c r="R106" s="6">
        <f t="shared" si="26"/>
        <v>0</v>
      </c>
      <c r="S106" s="6">
        <f t="shared" si="29"/>
        <v>0</v>
      </c>
      <c r="T106" s="6">
        <f t="shared" si="27"/>
        <v>0</v>
      </c>
    </row>
    <row r="107" spans="4:20" x14ac:dyDescent="0.2">
      <c r="D107" s="4">
        <f t="shared" si="28"/>
        <v>90</v>
      </c>
      <c r="E107" s="150">
        <v>13</v>
      </c>
      <c r="F107" s="150" t="s">
        <v>78</v>
      </c>
      <c r="G107" s="150">
        <f t="shared" si="31"/>
        <v>0</v>
      </c>
      <c r="H107" s="150">
        <f>'Data 1'!J99</f>
        <v>1</v>
      </c>
      <c r="I107" s="4">
        <f t="shared" si="23"/>
        <v>0</v>
      </c>
      <c r="J107" s="6">
        <f t="shared" si="32"/>
        <v>0.14966254043651275</v>
      </c>
      <c r="K107" s="6">
        <f t="shared" si="19"/>
        <v>0.85033745956348727</v>
      </c>
      <c r="L107" s="6">
        <f t="shared" si="24"/>
        <v>-0.16212199703472771</v>
      </c>
      <c r="M107" s="54">
        <f t="shared" si="33"/>
        <v>0</v>
      </c>
      <c r="N107" s="54">
        <f t="shared" si="34"/>
        <v>1</v>
      </c>
      <c r="P107" s="6">
        <f t="shared" si="30"/>
        <v>0.90000000000000058</v>
      </c>
      <c r="Q107" s="6">
        <f t="shared" si="25"/>
        <v>0</v>
      </c>
      <c r="R107" s="6">
        <f t="shared" si="26"/>
        <v>0</v>
      </c>
      <c r="S107" s="6">
        <f t="shared" si="29"/>
        <v>0</v>
      </c>
      <c r="T107" s="6">
        <f t="shared" si="27"/>
        <v>0</v>
      </c>
    </row>
    <row r="108" spans="4:20" x14ac:dyDescent="0.2">
      <c r="D108" s="4">
        <f t="shared" si="28"/>
        <v>91</v>
      </c>
      <c r="E108" s="150">
        <v>19</v>
      </c>
      <c r="F108" s="150" t="s">
        <v>78</v>
      </c>
      <c r="G108" s="150">
        <f t="shared" si="31"/>
        <v>0</v>
      </c>
      <c r="H108" s="150">
        <f>'Data 1'!J100</f>
        <v>0</v>
      </c>
      <c r="I108" s="4">
        <f t="shared" si="23"/>
        <v>0</v>
      </c>
      <c r="J108" s="6">
        <f t="shared" si="32"/>
        <v>0.14253940040479501</v>
      </c>
      <c r="K108" s="6">
        <f t="shared" si="19"/>
        <v>0.85746059959520493</v>
      </c>
      <c r="L108" s="6">
        <f t="shared" si="24"/>
        <v>-0.1537800489916136</v>
      </c>
      <c r="M108" s="54">
        <f t="shared" si="33"/>
        <v>0</v>
      </c>
      <c r="N108" s="54">
        <f t="shared" si="34"/>
        <v>1</v>
      </c>
      <c r="P108" s="6">
        <f t="shared" si="30"/>
        <v>0.91000000000000059</v>
      </c>
      <c r="Q108" s="6">
        <f t="shared" si="25"/>
        <v>0</v>
      </c>
      <c r="R108" s="6">
        <f t="shared" si="26"/>
        <v>0</v>
      </c>
      <c r="S108" s="6">
        <f t="shared" si="29"/>
        <v>0</v>
      </c>
      <c r="T108" s="6">
        <f t="shared" si="27"/>
        <v>0</v>
      </c>
    </row>
    <row r="109" spans="4:20" x14ac:dyDescent="0.2">
      <c r="D109" s="4">
        <f t="shared" si="28"/>
        <v>92</v>
      </c>
      <c r="E109" s="150">
        <v>20</v>
      </c>
      <c r="F109" s="150" t="s">
        <v>78</v>
      </c>
      <c r="G109" s="150">
        <f t="shared" si="31"/>
        <v>0</v>
      </c>
      <c r="H109" s="150">
        <f>'Data 1'!J101</f>
        <v>0</v>
      </c>
      <c r="I109" s="4">
        <f t="shared" si="23"/>
        <v>0</v>
      </c>
      <c r="J109" s="6">
        <f t="shared" si="32"/>
        <v>0.14253940040479501</v>
      </c>
      <c r="K109" s="6">
        <f t="shared" si="19"/>
        <v>0.85746059959520493</v>
      </c>
      <c r="L109" s="6">
        <f t="shared" si="24"/>
        <v>-0.1537800489916136</v>
      </c>
      <c r="M109" s="54">
        <f t="shared" si="33"/>
        <v>0</v>
      </c>
      <c r="N109" s="54">
        <f t="shared" si="34"/>
        <v>1</v>
      </c>
      <c r="P109" s="6">
        <f t="shared" si="30"/>
        <v>0.9200000000000006</v>
      </c>
      <c r="Q109" s="6">
        <f t="shared" si="25"/>
        <v>0</v>
      </c>
      <c r="R109" s="6">
        <f t="shared" si="26"/>
        <v>0</v>
      </c>
      <c r="S109" s="6">
        <f t="shared" si="29"/>
        <v>0</v>
      </c>
      <c r="T109" s="6">
        <f t="shared" si="27"/>
        <v>0</v>
      </c>
    </row>
    <row r="110" spans="4:20" x14ac:dyDescent="0.2">
      <c r="D110" s="4">
        <f t="shared" si="28"/>
        <v>93</v>
      </c>
      <c r="E110" s="151">
        <v>21</v>
      </c>
      <c r="F110" s="151" t="s">
        <v>77</v>
      </c>
      <c r="G110" s="151">
        <f t="shared" si="31"/>
        <v>1</v>
      </c>
      <c r="H110" s="151">
        <f>'Data 1'!J102</f>
        <v>1</v>
      </c>
      <c r="I110" s="4">
        <f t="shared" si="23"/>
        <v>1</v>
      </c>
      <c r="J110" s="6">
        <f t="shared" si="32"/>
        <v>0.14966254043651275</v>
      </c>
      <c r="K110" s="6">
        <f t="shared" si="19"/>
        <v>0.14966254043651275</v>
      </c>
      <c r="L110" s="6">
        <f t="shared" si="24"/>
        <v>-1.8993722497545444</v>
      </c>
      <c r="M110" s="54">
        <f t="shared" si="33"/>
        <v>0</v>
      </c>
      <c r="N110" s="54">
        <f t="shared" si="34"/>
        <v>0</v>
      </c>
      <c r="P110" s="6">
        <f t="shared" si="30"/>
        <v>0.9300000000000006</v>
      </c>
      <c r="Q110" s="6">
        <f t="shared" si="25"/>
        <v>0</v>
      </c>
      <c r="R110" s="6">
        <f t="shared" si="26"/>
        <v>0</v>
      </c>
      <c r="S110" s="6">
        <f t="shared" si="29"/>
        <v>0</v>
      </c>
      <c r="T110" s="6">
        <f t="shared" si="27"/>
        <v>0</v>
      </c>
    </row>
    <row r="111" spans="4:20" x14ac:dyDescent="0.2">
      <c r="D111" s="4">
        <f t="shared" si="28"/>
        <v>94</v>
      </c>
      <c r="E111" s="151">
        <v>23</v>
      </c>
      <c r="F111" s="151" t="s">
        <v>77</v>
      </c>
      <c r="G111" s="151">
        <f t="shared" si="31"/>
        <v>1</v>
      </c>
      <c r="H111" s="151">
        <f>'Data 1'!J103</f>
        <v>1</v>
      </c>
      <c r="I111" s="4">
        <f t="shared" si="23"/>
        <v>1</v>
      </c>
      <c r="J111" s="6">
        <f t="shared" si="32"/>
        <v>0.14966254043651275</v>
      </c>
      <c r="K111" s="6">
        <f t="shared" si="19"/>
        <v>0.14966254043651275</v>
      </c>
      <c r="L111" s="6">
        <f t="shared" si="24"/>
        <v>-1.8993722497545444</v>
      </c>
      <c r="M111" s="54">
        <f t="shared" si="33"/>
        <v>0</v>
      </c>
      <c r="N111" s="54">
        <f t="shared" si="34"/>
        <v>0</v>
      </c>
      <c r="P111" s="6">
        <f t="shared" si="30"/>
        <v>0.94000000000000061</v>
      </c>
      <c r="Q111" s="6">
        <f t="shared" si="25"/>
        <v>0</v>
      </c>
      <c r="R111" s="6">
        <f t="shared" si="26"/>
        <v>0</v>
      </c>
      <c r="S111" s="6">
        <f t="shared" si="29"/>
        <v>0</v>
      </c>
      <c r="T111" s="6">
        <f t="shared" si="27"/>
        <v>0</v>
      </c>
    </row>
    <row r="112" spans="4:20" x14ac:dyDescent="0.2">
      <c r="D112" s="4">
        <f t="shared" si="28"/>
        <v>95</v>
      </c>
      <c r="E112" s="152">
        <v>28</v>
      </c>
      <c r="F112" s="152" t="s">
        <v>79</v>
      </c>
      <c r="G112" s="152">
        <f t="shared" si="31"/>
        <v>0</v>
      </c>
      <c r="H112" s="152">
        <f>'Data 1'!J104</f>
        <v>1</v>
      </c>
      <c r="I112" s="4">
        <f t="shared" si="23"/>
        <v>0</v>
      </c>
      <c r="J112" s="6">
        <f t="shared" si="32"/>
        <v>0.14966254043651275</v>
      </c>
      <c r="K112" s="6">
        <f t="shared" si="19"/>
        <v>0.85033745956348727</v>
      </c>
      <c r="L112" s="6">
        <f t="shared" si="24"/>
        <v>-0.16212199703472771</v>
      </c>
      <c r="M112" s="54">
        <f t="shared" si="33"/>
        <v>0</v>
      </c>
      <c r="N112" s="54">
        <f t="shared" si="34"/>
        <v>1</v>
      </c>
      <c r="P112" s="6">
        <f t="shared" si="30"/>
        <v>0.95000000000000062</v>
      </c>
      <c r="Q112" s="6">
        <f t="shared" si="25"/>
        <v>0</v>
      </c>
      <c r="R112" s="6">
        <f t="shared" si="26"/>
        <v>0</v>
      </c>
      <c r="S112" s="6">
        <f t="shared" si="29"/>
        <v>0</v>
      </c>
      <c r="T112" s="6">
        <f t="shared" si="27"/>
        <v>0</v>
      </c>
    </row>
    <row r="113" spans="4:22" x14ac:dyDescent="0.2">
      <c r="D113" s="4">
        <f t="shared" si="28"/>
        <v>96</v>
      </c>
      <c r="E113" s="152">
        <v>31</v>
      </c>
      <c r="F113" s="152" t="s">
        <v>79</v>
      </c>
      <c r="G113" s="152">
        <f t="shared" si="31"/>
        <v>0</v>
      </c>
      <c r="H113" s="152">
        <f>'Data 1'!J105</f>
        <v>1</v>
      </c>
      <c r="I113" s="4">
        <f t="shared" si="23"/>
        <v>0</v>
      </c>
      <c r="J113" s="6">
        <f t="shared" si="32"/>
        <v>0.14966254043651275</v>
      </c>
      <c r="K113" s="6">
        <f t="shared" si="19"/>
        <v>0.85033745956348727</v>
      </c>
      <c r="L113" s="6">
        <f t="shared" si="24"/>
        <v>-0.16212199703472771</v>
      </c>
      <c r="M113" s="54">
        <f t="shared" si="33"/>
        <v>0</v>
      </c>
      <c r="N113" s="54">
        <f t="shared" si="34"/>
        <v>1</v>
      </c>
      <c r="P113" s="6">
        <f t="shared" si="30"/>
        <v>0.96000000000000063</v>
      </c>
      <c r="Q113" s="6">
        <f t="shared" si="25"/>
        <v>0</v>
      </c>
      <c r="R113" s="6">
        <f t="shared" si="26"/>
        <v>0</v>
      </c>
      <c r="S113" s="6">
        <f t="shared" si="29"/>
        <v>0</v>
      </c>
      <c r="T113" s="6">
        <f t="shared" si="27"/>
        <v>0</v>
      </c>
    </row>
    <row r="114" spans="4:22" x14ac:dyDescent="0.2">
      <c r="D114" s="4">
        <f t="shared" si="28"/>
        <v>97</v>
      </c>
      <c r="E114" s="151">
        <v>34</v>
      </c>
      <c r="F114" s="151" t="s">
        <v>77</v>
      </c>
      <c r="G114" s="151">
        <f t="shared" si="31"/>
        <v>1</v>
      </c>
      <c r="H114" s="151">
        <f>'Data 1'!J106</f>
        <v>1</v>
      </c>
      <c r="I114" s="4">
        <f t="shared" si="23"/>
        <v>1</v>
      </c>
      <c r="J114" s="6">
        <f t="shared" si="32"/>
        <v>0.14966254043651275</v>
      </c>
      <c r="K114" s="6">
        <f t="shared" si="19"/>
        <v>0.14966254043651275</v>
      </c>
      <c r="L114" s="6">
        <f t="shared" si="24"/>
        <v>-1.8993722497545444</v>
      </c>
      <c r="M114" s="54">
        <f t="shared" si="33"/>
        <v>0</v>
      </c>
      <c r="N114" s="54">
        <f t="shared" si="34"/>
        <v>0</v>
      </c>
      <c r="P114" s="6">
        <f t="shared" si="30"/>
        <v>0.97000000000000064</v>
      </c>
      <c r="Q114" s="6">
        <f t="shared" si="25"/>
        <v>0</v>
      </c>
      <c r="R114" s="6">
        <f t="shared" si="26"/>
        <v>0</v>
      </c>
      <c r="S114" s="6">
        <f t="shared" si="29"/>
        <v>0</v>
      </c>
      <c r="T114" s="6">
        <f t="shared" si="27"/>
        <v>0</v>
      </c>
    </row>
    <row r="115" spans="4:22" x14ac:dyDescent="0.2">
      <c r="D115" s="4">
        <f t="shared" si="28"/>
        <v>98</v>
      </c>
      <c r="E115" s="150">
        <v>35</v>
      </c>
      <c r="F115" s="150" t="s">
        <v>78</v>
      </c>
      <c r="G115" s="150">
        <f t="shared" si="31"/>
        <v>0</v>
      </c>
      <c r="H115" s="150">
        <f>'Data 1'!J107</f>
        <v>1</v>
      </c>
      <c r="I115" s="4">
        <f t="shared" si="23"/>
        <v>0</v>
      </c>
      <c r="J115" s="6">
        <f t="shared" si="32"/>
        <v>0.14966254043651275</v>
      </c>
      <c r="K115" s="6">
        <f t="shared" si="19"/>
        <v>0.85033745956348727</v>
      </c>
      <c r="L115" s="6">
        <f t="shared" si="24"/>
        <v>-0.16212199703472771</v>
      </c>
      <c r="M115" s="54">
        <f t="shared" si="33"/>
        <v>0</v>
      </c>
      <c r="N115" s="54">
        <f t="shared" si="34"/>
        <v>1</v>
      </c>
      <c r="P115" s="6">
        <f t="shared" si="30"/>
        <v>0.98000000000000065</v>
      </c>
      <c r="Q115" s="6">
        <f t="shared" si="25"/>
        <v>0</v>
      </c>
      <c r="R115" s="6">
        <f t="shared" si="26"/>
        <v>0</v>
      </c>
      <c r="S115" s="6">
        <f t="shared" si="29"/>
        <v>0</v>
      </c>
      <c r="T115" s="6">
        <f t="shared" si="27"/>
        <v>0</v>
      </c>
      <c r="U115" s="6"/>
      <c r="V115" s="6"/>
    </row>
    <row r="116" spans="4:22" x14ac:dyDescent="0.2">
      <c r="D116" s="4">
        <f t="shared" si="28"/>
        <v>99</v>
      </c>
      <c r="E116" s="152">
        <v>42</v>
      </c>
      <c r="F116" s="152" t="s">
        <v>79</v>
      </c>
      <c r="G116" s="152">
        <f t="shared" si="31"/>
        <v>0</v>
      </c>
      <c r="H116" s="152">
        <f>'Data 1'!J108</f>
        <v>1</v>
      </c>
      <c r="I116" s="4">
        <f t="shared" si="23"/>
        <v>0</v>
      </c>
      <c r="J116" s="6">
        <f t="shared" si="32"/>
        <v>0.14966254043651275</v>
      </c>
      <c r="K116" s="6">
        <f t="shared" si="19"/>
        <v>0.85033745956348727</v>
      </c>
      <c r="L116" s="6">
        <f t="shared" si="24"/>
        <v>-0.16212199703472771</v>
      </c>
      <c r="M116" s="54">
        <f t="shared" si="33"/>
        <v>0</v>
      </c>
      <c r="N116" s="54">
        <f t="shared" si="34"/>
        <v>1</v>
      </c>
      <c r="P116" s="6">
        <f t="shared" si="30"/>
        <v>0.99000000000000066</v>
      </c>
      <c r="Q116" s="6">
        <f t="shared" si="25"/>
        <v>0</v>
      </c>
      <c r="R116" s="6">
        <f t="shared" si="26"/>
        <v>0</v>
      </c>
      <c r="S116" s="6">
        <f>(Q116+Q117)/2</f>
        <v>0</v>
      </c>
      <c r="T116" s="6">
        <f>-(R117-R116)</f>
        <v>0</v>
      </c>
    </row>
    <row r="117" spans="4:22" x14ac:dyDescent="0.2">
      <c r="D117" s="4">
        <f t="shared" si="28"/>
        <v>100</v>
      </c>
      <c r="E117" s="152">
        <v>49</v>
      </c>
      <c r="F117" s="152" t="s">
        <v>79</v>
      </c>
      <c r="G117" s="152">
        <f t="shared" si="31"/>
        <v>0</v>
      </c>
      <c r="H117" s="152">
        <f>'Data 1'!J109</f>
        <v>0</v>
      </c>
      <c r="I117" s="4">
        <f t="shared" si="23"/>
        <v>0</v>
      </c>
      <c r="J117" s="6">
        <f t="shared" si="32"/>
        <v>0.14253940040479501</v>
      </c>
      <c r="K117" s="6">
        <f t="shared" si="19"/>
        <v>0.85746059959520493</v>
      </c>
      <c r="L117" s="6">
        <f t="shared" si="24"/>
        <v>-0.1537800489916136</v>
      </c>
      <c r="M117" s="54">
        <f t="shared" si="33"/>
        <v>0</v>
      </c>
      <c r="N117" s="54">
        <f t="shared" si="34"/>
        <v>1</v>
      </c>
      <c r="P117" s="6">
        <f t="shared" si="30"/>
        <v>1.0000000000000007</v>
      </c>
      <c r="Q117" s="6">
        <f t="shared" si="25"/>
        <v>0</v>
      </c>
      <c r="R117" s="6">
        <f t="shared" si="26"/>
        <v>0</v>
      </c>
      <c r="S117" s="6">
        <f>(Q117+Q118)/2</f>
        <v>0</v>
      </c>
      <c r="T117" s="6">
        <f>-(R118-R117)</f>
        <v>0</v>
      </c>
    </row>
    <row r="118" spans="4:22" x14ac:dyDescent="0.2">
      <c r="D118" s="4">
        <f t="shared" si="28"/>
        <v>101</v>
      </c>
      <c r="E118" s="151">
        <v>62</v>
      </c>
      <c r="F118" s="151" t="s">
        <v>77</v>
      </c>
      <c r="G118" s="151">
        <f t="shared" si="31"/>
        <v>1</v>
      </c>
      <c r="H118" s="151">
        <f>'Data 1'!J110</f>
        <v>1</v>
      </c>
      <c r="I118" s="4">
        <f t="shared" si="23"/>
        <v>1</v>
      </c>
      <c r="J118" s="6">
        <f t="shared" si="32"/>
        <v>0.14966254043651275</v>
      </c>
      <c r="K118" s="6">
        <f t="shared" si="19"/>
        <v>0.14966254043651275</v>
      </c>
      <c r="L118" s="6">
        <f t="shared" si="24"/>
        <v>-1.8993722497545444</v>
      </c>
      <c r="M118" s="54">
        <f t="shared" si="33"/>
        <v>0</v>
      </c>
      <c r="N118" s="54">
        <f t="shared" si="34"/>
        <v>0</v>
      </c>
    </row>
    <row r="119" spans="4:22" x14ac:dyDescent="0.2">
      <c r="D119" s="4">
        <f t="shared" si="28"/>
        <v>102</v>
      </c>
      <c r="E119" s="150">
        <v>63</v>
      </c>
      <c r="F119" s="150" t="s">
        <v>78</v>
      </c>
      <c r="G119" s="150">
        <f t="shared" si="31"/>
        <v>0</v>
      </c>
      <c r="H119" s="150">
        <f>'Data 1'!J111</f>
        <v>0</v>
      </c>
      <c r="I119" s="4">
        <f t="shared" si="23"/>
        <v>0</v>
      </c>
      <c r="J119" s="6">
        <f t="shared" si="32"/>
        <v>0.14253940040479501</v>
      </c>
      <c r="K119" s="6">
        <f t="shared" si="19"/>
        <v>0.85746059959520493</v>
      </c>
      <c r="L119" s="6">
        <f t="shared" si="24"/>
        <v>-0.1537800489916136</v>
      </c>
      <c r="M119" s="54">
        <f t="shared" si="33"/>
        <v>0</v>
      </c>
      <c r="N119" s="54">
        <f t="shared" si="34"/>
        <v>1</v>
      </c>
    </row>
    <row r="120" spans="4:22" x14ac:dyDescent="0.2">
      <c r="D120" s="4">
        <f t="shared" si="28"/>
        <v>103</v>
      </c>
      <c r="E120" s="152">
        <v>71</v>
      </c>
      <c r="F120" s="152" t="s">
        <v>79</v>
      </c>
      <c r="G120" s="152">
        <f t="shared" si="31"/>
        <v>0</v>
      </c>
      <c r="H120" s="152">
        <f>'Data 1'!J112</f>
        <v>1</v>
      </c>
      <c r="I120" s="4">
        <f t="shared" si="23"/>
        <v>0</v>
      </c>
      <c r="J120" s="6">
        <f t="shared" si="32"/>
        <v>0.14966254043651275</v>
      </c>
      <c r="K120" s="6">
        <f t="shared" si="19"/>
        <v>0.85033745956348727</v>
      </c>
      <c r="L120" s="6">
        <f t="shared" si="24"/>
        <v>-0.16212199703472771</v>
      </c>
      <c r="M120" s="54">
        <f t="shared" si="33"/>
        <v>0</v>
      </c>
      <c r="N120" s="54">
        <f t="shared" si="34"/>
        <v>1</v>
      </c>
    </row>
    <row r="121" spans="4:22" x14ac:dyDescent="0.2">
      <c r="D121" s="4">
        <f t="shared" si="28"/>
        <v>104</v>
      </c>
      <c r="E121" s="152">
        <v>72</v>
      </c>
      <c r="F121" s="152" t="s">
        <v>79</v>
      </c>
      <c r="G121" s="152">
        <f t="shared" si="31"/>
        <v>0</v>
      </c>
      <c r="H121" s="152">
        <f>'Data 1'!J113</f>
        <v>0</v>
      </c>
      <c r="I121" s="4">
        <f t="shared" si="23"/>
        <v>0</v>
      </c>
      <c r="J121" s="6">
        <f t="shared" si="32"/>
        <v>0.14253940040479501</v>
      </c>
      <c r="K121" s="6">
        <f t="shared" si="19"/>
        <v>0.85746059959520493</v>
      </c>
      <c r="L121" s="6">
        <f t="shared" si="24"/>
        <v>-0.1537800489916136</v>
      </c>
      <c r="M121" s="54">
        <f t="shared" si="33"/>
        <v>0</v>
      </c>
      <c r="N121" s="54">
        <f t="shared" si="34"/>
        <v>1</v>
      </c>
    </row>
    <row r="122" spans="4:22" x14ac:dyDescent="0.2">
      <c r="D122" s="4">
        <f t="shared" si="28"/>
        <v>105</v>
      </c>
      <c r="E122" s="186">
        <v>74</v>
      </c>
      <c r="F122" s="186" t="s">
        <v>79</v>
      </c>
      <c r="G122" s="186">
        <f t="shared" si="31"/>
        <v>0</v>
      </c>
      <c r="H122" s="186">
        <f>'Data 1'!J114</f>
        <v>1</v>
      </c>
      <c r="I122" s="4">
        <f t="shared" si="23"/>
        <v>0</v>
      </c>
      <c r="J122" s="6">
        <f t="shared" si="32"/>
        <v>0.14966254043651275</v>
      </c>
      <c r="K122" s="6">
        <f t="shared" si="19"/>
        <v>0.85033745956348727</v>
      </c>
      <c r="L122" s="6">
        <f t="shared" si="24"/>
        <v>-0.16212199703472771</v>
      </c>
      <c r="M122" s="54">
        <f t="shared" si="33"/>
        <v>0</v>
      </c>
      <c r="N122" s="54">
        <f t="shared" si="34"/>
        <v>1</v>
      </c>
    </row>
    <row r="123" spans="4:22" x14ac:dyDescent="0.2">
      <c r="D123" s="4">
        <f t="shared" si="28"/>
        <v>106</v>
      </c>
      <c r="E123" s="214">
        <v>77</v>
      </c>
      <c r="F123" s="214" t="s">
        <v>79</v>
      </c>
      <c r="G123" s="214">
        <f t="shared" si="31"/>
        <v>0</v>
      </c>
      <c r="H123" s="214">
        <f>'Data 1'!J115</f>
        <v>1</v>
      </c>
      <c r="I123" s="4">
        <f t="shared" si="23"/>
        <v>0</v>
      </c>
      <c r="J123" s="6">
        <f t="shared" si="32"/>
        <v>0.14966254043651275</v>
      </c>
      <c r="K123" s="6">
        <f t="shared" si="19"/>
        <v>0.85033745956348727</v>
      </c>
      <c r="L123" s="6">
        <f t="shared" si="24"/>
        <v>-0.16212199703472771</v>
      </c>
      <c r="M123" s="54">
        <f t="shared" si="33"/>
        <v>0</v>
      </c>
      <c r="N123" s="54">
        <f t="shared" si="34"/>
        <v>1</v>
      </c>
    </row>
    <row r="124" spans="4:22" x14ac:dyDescent="0.2">
      <c r="D124" s="4">
        <f t="shared" si="28"/>
        <v>107</v>
      </c>
      <c r="E124" s="152">
        <v>78</v>
      </c>
      <c r="F124" s="152" t="s">
        <v>79</v>
      </c>
      <c r="G124" s="152">
        <f t="shared" si="31"/>
        <v>0</v>
      </c>
      <c r="H124" s="152">
        <f>'Data 1'!J116</f>
        <v>1</v>
      </c>
      <c r="I124" s="4">
        <f t="shared" si="23"/>
        <v>0</v>
      </c>
      <c r="J124" s="6">
        <f t="shared" si="32"/>
        <v>0.14966254043651275</v>
      </c>
      <c r="K124" s="6">
        <f t="shared" si="19"/>
        <v>0.85033745956348727</v>
      </c>
      <c r="L124" s="6">
        <f t="shared" si="24"/>
        <v>-0.16212199703472771</v>
      </c>
      <c r="M124" s="54">
        <f t="shared" si="33"/>
        <v>0</v>
      </c>
      <c r="N124" s="54">
        <f t="shared" si="34"/>
        <v>1</v>
      </c>
    </row>
    <row r="125" spans="4:22" x14ac:dyDescent="0.2">
      <c r="D125" s="4">
        <f t="shared" si="28"/>
        <v>108</v>
      </c>
      <c r="E125" s="155">
        <v>91</v>
      </c>
      <c r="F125" s="155" t="s">
        <v>79</v>
      </c>
      <c r="G125" s="155">
        <f t="shared" si="31"/>
        <v>0</v>
      </c>
      <c r="H125" s="155">
        <f>'Data 1'!J117</f>
        <v>0</v>
      </c>
      <c r="I125" s="4">
        <f t="shared" si="23"/>
        <v>0</v>
      </c>
      <c r="J125" s="6">
        <f t="shared" si="32"/>
        <v>0.14253940040479501</v>
      </c>
      <c r="K125" s="6">
        <f t="shared" si="19"/>
        <v>0.85746059959520493</v>
      </c>
      <c r="L125" s="6">
        <f t="shared" si="24"/>
        <v>-0.1537800489916136</v>
      </c>
      <c r="M125" s="54">
        <f t="shared" si="33"/>
        <v>0</v>
      </c>
      <c r="N125" s="54">
        <f t="shared" si="34"/>
        <v>1</v>
      </c>
    </row>
    <row r="126" spans="4:22" x14ac:dyDescent="0.2">
      <c r="D126" s="4">
        <f t="shared" si="28"/>
        <v>109</v>
      </c>
      <c r="E126" s="150">
        <v>109</v>
      </c>
      <c r="F126" s="150" t="s">
        <v>78</v>
      </c>
      <c r="G126" s="150">
        <f t="shared" si="31"/>
        <v>0</v>
      </c>
      <c r="H126" s="150">
        <f>'Data 1'!J118</f>
        <v>1</v>
      </c>
      <c r="I126" s="4">
        <f t="shared" si="23"/>
        <v>0</v>
      </c>
      <c r="J126" s="6">
        <f t="shared" si="32"/>
        <v>0.14966254043651275</v>
      </c>
      <c r="K126" s="6">
        <f t="shared" si="19"/>
        <v>0.85033745956348727</v>
      </c>
      <c r="L126" s="6">
        <f t="shared" si="24"/>
        <v>-0.16212199703472771</v>
      </c>
      <c r="M126" s="54">
        <f t="shared" si="33"/>
        <v>0</v>
      </c>
      <c r="N126" s="54">
        <f t="shared" si="34"/>
        <v>1</v>
      </c>
    </row>
    <row r="127" spans="4:22" x14ac:dyDescent="0.2">
      <c r="D127" s="4">
        <f t="shared" si="28"/>
        <v>110</v>
      </c>
      <c r="E127" s="155">
        <v>113</v>
      </c>
      <c r="F127" s="155" t="s">
        <v>79</v>
      </c>
      <c r="G127" s="155">
        <f t="shared" si="31"/>
        <v>0</v>
      </c>
      <c r="H127" s="155">
        <f>'Data 1'!J119</f>
        <v>0</v>
      </c>
      <c r="I127" s="4">
        <f t="shared" si="23"/>
        <v>0</v>
      </c>
      <c r="J127" s="6">
        <f t="shared" si="32"/>
        <v>0.14253940040479501</v>
      </c>
      <c r="K127" s="6">
        <f t="shared" si="19"/>
        <v>0.85746059959520493</v>
      </c>
      <c r="L127" s="6">
        <f t="shared" si="24"/>
        <v>-0.1537800489916136</v>
      </c>
      <c r="M127" s="54">
        <f t="shared" si="33"/>
        <v>0</v>
      </c>
      <c r="N127" s="54">
        <f t="shared" si="34"/>
        <v>1</v>
      </c>
    </row>
    <row r="128" spans="4:22" x14ac:dyDescent="0.2">
      <c r="D128" s="4">
        <f t="shared" si="28"/>
        <v>111</v>
      </c>
      <c r="E128" s="150">
        <v>115</v>
      </c>
      <c r="F128" s="150" t="s">
        <v>78</v>
      </c>
      <c r="G128" s="150">
        <f t="shared" si="31"/>
        <v>0</v>
      </c>
      <c r="H128" s="150">
        <f>'Data 1'!J120</f>
        <v>1</v>
      </c>
      <c r="I128" s="4">
        <f t="shared" si="23"/>
        <v>0</v>
      </c>
      <c r="J128" s="6">
        <f t="shared" si="32"/>
        <v>0.14966254043651275</v>
      </c>
      <c r="K128" s="6">
        <f t="shared" si="19"/>
        <v>0.85033745956348727</v>
      </c>
      <c r="L128" s="6">
        <f t="shared" si="24"/>
        <v>-0.16212199703472771</v>
      </c>
      <c r="M128" s="54">
        <f t="shared" si="33"/>
        <v>0</v>
      </c>
      <c r="N128" s="54">
        <f t="shared" si="34"/>
        <v>1</v>
      </c>
    </row>
    <row r="129" spans="4:14" x14ac:dyDescent="0.2">
      <c r="D129" s="4">
        <f t="shared" si="28"/>
        <v>112</v>
      </c>
      <c r="E129" s="155">
        <v>116</v>
      </c>
      <c r="F129" s="155" t="s">
        <v>79</v>
      </c>
      <c r="G129" s="155">
        <f t="shared" si="31"/>
        <v>0</v>
      </c>
      <c r="H129" s="155">
        <f>'Data 1'!J121</f>
        <v>1</v>
      </c>
      <c r="I129" s="4">
        <f t="shared" si="23"/>
        <v>0</v>
      </c>
      <c r="J129" s="6">
        <f t="shared" si="32"/>
        <v>0.14966254043651275</v>
      </c>
      <c r="K129" s="6">
        <f t="shared" si="19"/>
        <v>0.85033745956348727</v>
      </c>
      <c r="L129" s="6">
        <f t="shared" si="24"/>
        <v>-0.16212199703472771</v>
      </c>
      <c r="M129" s="54">
        <f t="shared" si="33"/>
        <v>0</v>
      </c>
      <c r="N129" s="54">
        <f t="shared" si="34"/>
        <v>1</v>
      </c>
    </row>
    <row r="130" spans="4:14" x14ac:dyDescent="0.2">
      <c r="D130" s="4">
        <f t="shared" si="28"/>
        <v>113</v>
      </c>
      <c r="E130" s="149">
        <v>122</v>
      </c>
      <c r="F130" s="149" t="s">
        <v>77</v>
      </c>
      <c r="G130" s="149">
        <f t="shared" si="31"/>
        <v>1</v>
      </c>
      <c r="H130" s="149">
        <f>'Data 1'!J122</f>
        <v>0</v>
      </c>
      <c r="I130" s="4">
        <f t="shared" si="23"/>
        <v>0</v>
      </c>
      <c r="J130" s="6">
        <f t="shared" si="32"/>
        <v>0.14253940040479501</v>
      </c>
      <c r="K130" s="6">
        <f t="shared" si="19"/>
        <v>0.14253940040479501</v>
      </c>
      <c r="L130" s="6">
        <f t="shared" si="24"/>
        <v>-1.9481368234221355</v>
      </c>
      <c r="M130" s="54">
        <f t="shared" si="33"/>
        <v>0</v>
      </c>
      <c r="N130" s="54">
        <f t="shared" si="34"/>
        <v>0</v>
      </c>
    </row>
    <row r="131" spans="4:14" x14ac:dyDescent="0.2">
      <c r="D131" s="4">
        <f t="shared" si="28"/>
        <v>114</v>
      </c>
      <c r="E131" s="151">
        <v>124</v>
      </c>
      <c r="F131" s="151" t="s">
        <v>77</v>
      </c>
      <c r="G131" s="151">
        <f t="shared" si="31"/>
        <v>1</v>
      </c>
      <c r="H131" s="151">
        <f>'Data 1'!J123</f>
        <v>0</v>
      </c>
      <c r="I131" s="4">
        <f t="shared" si="23"/>
        <v>0</v>
      </c>
      <c r="J131" s="6">
        <f t="shared" si="32"/>
        <v>0.14253940040479501</v>
      </c>
      <c r="K131" s="6">
        <f t="shared" si="19"/>
        <v>0.14253940040479501</v>
      </c>
      <c r="L131" s="6">
        <f t="shared" si="24"/>
        <v>-1.9481368234221355</v>
      </c>
      <c r="M131" s="54">
        <f t="shared" si="33"/>
        <v>0</v>
      </c>
      <c r="N131" s="54">
        <f t="shared" si="34"/>
        <v>0</v>
      </c>
    </row>
    <row r="132" spans="4:14" x14ac:dyDescent="0.2">
      <c r="D132" s="4">
        <f t="shared" si="28"/>
        <v>115</v>
      </c>
      <c r="E132" s="150">
        <v>126</v>
      </c>
      <c r="F132" s="150" t="s">
        <v>78</v>
      </c>
      <c r="G132" s="150">
        <f t="shared" si="31"/>
        <v>0</v>
      </c>
      <c r="H132" s="150">
        <f>'Data 1'!J124</f>
        <v>1</v>
      </c>
      <c r="I132" s="4">
        <f t="shared" si="23"/>
        <v>0</v>
      </c>
      <c r="J132" s="6">
        <f t="shared" si="32"/>
        <v>0.14966254043651275</v>
      </c>
      <c r="K132" s="6">
        <f t="shared" si="19"/>
        <v>0.85033745956348727</v>
      </c>
      <c r="L132" s="6">
        <f t="shared" si="24"/>
        <v>-0.16212199703472771</v>
      </c>
      <c r="M132" s="54">
        <f t="shared" si="33"/>
        <v>0</v>
      </c>
      <c r="N132" s="54">
        <f t="shared" si="34"/>
        <v>1</v>
      </c>
    </row>
    <row r="133" spans="4:14" x14ac:dyDescent="0.2">
      <c r="D133" s="4">
        <f t="shared" si="28"/>
        <v>116</v>
      </c>
      <c r="E133" s="150">
        <v>127</v>
      </c>
      <c r="F133" s="150" t="s">
        <v>78</v>
      </c>
      <c r="G133" s="150">
        <f t="shared" si="31"/>
        <v>0</v>
      </c>
      <c r="H133" s="150">
        <f>'Data 1'!J125</f>
        <v>1</v>
      </c>
      <c r="I133" s="4">
        <f t="shared" si="23"/>
        <v>0</v>
      </c>
      <c r="J133" s="6">
        <f t="shared" si="32"/>
        <v>0.14966254043651275</v>
      </c>
      <c r="K133" s="6">
        <f t="shared" si="19"/>
        <v>0.85033745956348727</v>
      </c>
      <c r="L133" s="6">
        <f t="shared" si="24"/>
        <v>-0.16212199703472771</v>
      </c>
      <c r="M133" s="54">
        <f t="shared" si="33"/>
        <v>0</v>
      </c>
      <c r="N133" s="54">
        <f t="shared" si="34"/>
        <v>1</v>
      </c>
    </row>
    <row r="134" spans="4:14" x14ac:dyDescent="0.2">
      <c r="D134" s="4">
        <f t="shared" si="28"/>
        <v>117</v>
      </c>
      <c r="E134" s="150">
        <v>128</v>
      </c>
      <c r="F134" s="150" t="s">
        <v>78</v>
      </c>
      <c r="G134" s="150">
        <f t="shared" si="31"/>
        <v>0</v>
      </c>
      <c r="H134" s="150">
        <f>'Data 1'!J126</f>
        <v>1</v>
      </c>
      <c r="I134" s="4">
        <f t="shared" si="23"/>
        <v>0</v>
      </c>
      <c r="J134" s="6">
        <f t="shared" si="32"/>
        <v>0.14966254043651275</v>
      </c>
      <c r="K134" s="6">
        <f t="shared" si="19"/>
        <v>0.85033745956348727</v>
      </c>
      <c r="L134" s="6">
        <f t="shared" si="24"/>
        <v>-0.16212199703472771</v>
      </c>
      <c r="M134" s="54">
        <f t="shared" si="33"/>
        <v>0</v>
      </c>
      <c r="N134" s="54">
        <f t="shared" si="34"/>
        <v>1</v>
      </c>
    </row>
    <row r="135" spans="4:14" x14ac:dyDescent="0.2">
      <c r="D135" s="4">
        <f t="shared" si="28"/>
        <v>118</v>
      </c>
      <c r="E135" s="150">
        <v>129</v>
      </c>
      <c r="F135" s="150" t="s">
        <v>78</v>
      </c>
      <c r="G135" s="150">
        <f t="shared" si="31"/>
        <v>0</v>
      </c>
      <c r="H135" s="150">
        <f>'Data 1'!J127</f>
        <v>1</v>
      </c>
      <c r="I135" s="4">
        <f t="shared" si="23"/>
        <v>0</v>
      </c>
      <c r="J135" s="6">
        <f t="shared" si="32"/>
        <v>0.14966254043651275</v>
      </c>
      <c r="K135" s="6">
        <f t="shared" si="19"/>
        <v>0.85033745956348727</v>
      </c>
      <c r="L135" s="6">
        <f t="shared" si="24"/>
        <v>-0.16212199703472771</v>
      </c>
      <c r="M135" s="54">
        <f t="shared" si="33"/>
        <v>0</v>
      </c>
      <c r="N135" s="54">
        <f t="shared" si="34"/>
        <v>1</v>
      </c>
    </row>
    <row r="136" spans="4:14" x14ac:dyDescent="0.2">
      <c r="D136" s="4">
        <f t="shared" si="28"/>
        <v>119</v>
      </c>
      <c r="E136" s="150">
        <v>134</v>
      </c>
      <c r="F136" s="150" t="s">
        <v>78</v>
      </c>
      <c r="G136" s="150">
        <f t="shared" si="31"/>
        <v>0</v>
      </c>
      <c r="H136" s="150">
        <f>'Data 1'!J128</f>
        <v>1</v>
      </c>
      <c r="I136" s="4">
        <f t="shared" si="23"/>
        <v>0</v>
      </c>
      <c r="J136" s="6">
        <f t="shared" si="32"/>
        <v>0.14966254043651275</v>
      </c>
      <c r="K136" s="6">
        <f t="shared" si="19"/>
        <v>0.85033745956348727</v>
      </c>
      <c r="L136" s="6">
        <f t="shared" si="24"/>
        <v>-0.16212199703472771</v>
      </c>
      <c r="M136" s="54">
        <f t="shared" si="33"/>
        <v>0</v>
      </c>
      <c r="N136" s="54">
        <f t="shared" si="34"/>
        <v>1</v>
      </c>
    </row>
    <row r="137" spans="4:14" x14ac:dyDescent="0.2">
      <c r="D137" s="4">
        <f t="shared" si="28"/>
        <v>120</v>
      </c>
      <c r="E137" s="150">
        <v>135</v>
      </c>
      <c r="F137" s="150" t="s">
        <v>78</v>
      </c>
      <c r="G137" s="150">
        <f t="shared" si="31"/>
        <v>0</v>
      </c>
      <c r="H137" s="150">
        <f>'Data 1'!J129</f>
        <v>1</v>
      </c>
      <c r="I137" s="4">
        <f t="shared" si="23"/>
        <v>0</v>
      </c>
      <c r="J137" s="6">
        <f t="shared" si="32"/>
        <v>0.14966254043651275</v>
      </c>
      <c r="K137" s="6">
        <f t="shared" si="19"/>
        <v>0.85033745956348727</v>
      </c>
      <c r="L137" s="6">
        <f t="shared" si="24"/>
        <v>-0.16212199703472771</v>
      </c>
      <c r="M137" s="54">
        <f t="shared" si="33"/>
        <v>0</v>
      </c>
      <c r="N137" s="54">
        <f t="shared" si="34"/>
        <v>1</v>
      </c>
    </row>
    <row r="138" spans="4:14" x14ac:dyDescent="0.2">
      <c r="D138" s="4">
        <f t="shared" si="28"/>
        <v>121</v>
      </c>
      <c r="E138" s="150">
        <v>137</v>
      </c>
      <c r="F138" s="150" t="s">
        <v>78</v>
      </c>
      <c r="G138" s="150">
        <f t="shared" si="31"/>
        <v>0</v>
      </c>
      <c r="H138" s="150">
        <f>'Data 1'!J130</f>
        <v>1</v>
      </c>
      <c r="I138" s="4">
        <f t="shared" si="23"/>
        <v>0</v>
      </c>
      <c r="J138" s="6">
        <f t="shared" si="32"/>
        <v>0.14966254043651275</v>
      </c>
      <c r="K138" s="6">
        <f t="shared" si="19"/>
        <v>0.85033745956348727</v>
      </c>
      <c r="L138" s="6">
        <f t="shared" si="24"/>
        <v>-0.16212199703472771</v>
      </c>
      <c r="M138" s="54">
        <f t="shared" si="33"/>
        <v>0</v>
      </c>
      <c r="N138" s="54">
        <f t="shared" si="34"/>
        <v>1</v>
      </c>
    </row>
    <row r="139" spans="4:14" x14ac:dyDescent="0.2">
      <c r="D139" s="4">
        <f t="shared" si="28"/>
        <v>122</v>
      </c>
      <c r="E139" s="150">
        <v>139</v>
      </c>
      <c r="F139" s="150" t="s">
        <v>78</v>
      </c>
      <c r="G139" s="150">
        <f t="shared" si="31"/>
        <v>0</v>
      </c>
      <c r="H139" s="150">
        <f>'Data 1'!J131</f>
        <v>1</v>
      </c>
      <c r="I139" s="4">
        <f t="shared" si="23"/>
        <v>0</v>
      </c>
      <c r="J139" s="6">
        <f t="shared" si="32"/>
        <v>0.14966254043651275</v>
      </c>
      <c r="K139" s="6">
        <f t="shared" si="19"/>
        <v>0.85033745956348727</v>
      </c>
      <c r="L139" s="6">
        <f t="shared" si="24"/>
        <v>-0.16212199703472771</v>
      </c>
      <c r="M139" s="54">
        <f t="shared" si="33"/>
        <v>0</v>
      </c>
      <c r="N139" s="54">
        <f t="shared" si="34"/>
        <v>1</v>
      </c>
    </row>
    <row r="140" spans="4:14" x14ac:dyDescent="0.2">
      <c r="D140" s="4">
        <f t="shared" si="28"/>
        <v>123</v>
      </c>
      <c r="E140" s="150">
        <v>140</v>
      </c>
      <c r="F140" s="150" t="s">
        <v>78</v>
      </c>
      <c r="G140" s="150">
        <f t="shared" si="31"/>
        <v>0</v>
      </c>
      <c r="H140" s="150">
        <f>'Data 1'!J132</f>
        <v>1</v>
      </c>
      <c r="I140" s="4">
        <f t="shared" si="23"/>
        <v>0</v>
      </c>
      <c r="J140" s="6">
        <f t="shared" si="32"/>
        <v>0.14966254043651275</v>
      </c>
      <c r="K140" s="6">
        <f t="shared" si="19"/>
        <v>0.85033745956348727</v>
      </c>
      <c r="L140" s="6">
        <f t="shared" si="24"/>
        <v>-0.16212199703472771</v>
      </c>
      <c r="M140" s="54">
        <f t="shared" si="33"/>
        <v>0</v>
      </c>
      <c r="N140" s="54">
        <f t="shared" si="34"/>
        <v>1</v>
      </c>
    </row>
    <row r="141" spans="4:14" x14ac:dyDescent="0.2">
      <c r="D141" s="4">
        <f t="shared" si="28"/>
        <v>124</v>
      </c>
      <c r="E141" s="150">
        <v>141</v>
      </c>
      <c r="F141" s="150" t="s">
        <v>78</v>
      </c>
      <c r="G141" s="150">
        <f t="shared" si="31"/>
        <v>0</v>
      </c>
      <c r="H141" s="150">
        <f>'Data 1'!J133</f>
        <v>0</v>
      </c>
      <c r="I141" s="4">
        <f t="shared" si="23"/>
        <v>0</v>
      </c>
      <c r="J141" s="6">
        <f t="shared" si="32"/>
        <v>0.14253940040479501</v>
      </c>
      <c r="K141" s="6">
        <f t="shared" si="19"/>
        <v>0.85746059959520493</v>
      </c>
      <c r="L141" s="6">
        <f t="shared" si="24"/>
        <v>-0.1537800489916136</v>
      </c>
      <c r="M141" s="54">
        <f t="shared" si="33"/>
        <v>0</v>
      </c>
      <c r="N141" s="54">
        <f t="shared" si="34"/>
        <v>1</v>
      </c>
    </row>
    <row r="142" spans="4:14" x14ac:dyDescent="0.2">
      <c r="D142" s="4">
        <f t="shared" si="28"/>
        <v>125</v>
      </c>
      <c r="E142" s="150">
        <v>145</v>
      </c>
      <c r="F142" s="150" t="s">
        <v>78</v>
      </c>
      <c r="G142" s="150">
        <f t="shared" si="31"/>
        <v>0</v>
      </c>
      <c r="H142" s="150">
        <f>'Data 1'!J134</f>
        <v>0</v>
      </c>
      <c r="I142" s="4">
        <f t="shared" si="23"/>
        <v>0</v>
      </c>
      <c r="J142" s="6">
        <f t="shared" si="32"/>
        <v>0.14253940040479501</v>
      </c>
      <c r="K142" s="6">
        <f t="shared" si="19"/>
        <v>0.85746059959520493</v>
      </c>
      <c r="L142" s="6">
        <f t="shared" si="24"/>
        <v>-0.1537800489916136</v>
      </c>
      <c r="M142" s="54">
        <f t="shared" si="33"/>
        <v>0</v>
      </c>
      <c r="N142" s="54">
        <f t="shared" si="34"/>
        <v>1</v>
      </c>
    </row>
    <row r="143" spans="4:14" x14ac:dyDescent="0.2">
      <c r="D143" s="4">
        <f t="shared" si="28"/>
        <v>126</v>
      </c>
      <c r="E143" s="150">
        <v>147</v>
      </c>
      <c r="F143" s="150" t="s">
        <v>78</v>
      </c>
      <c r="G143" s="150">
        <f t="shared" si="31"/>
        <v>0</v>
      </c>
      <c r="H143" s="150">
        <f>'Data 1'!J135</f>
        <v>1</v>
      </c>
      <c r="I143" s="4">
        <f t="shared" si="23"/>
        <v>0</v>
      </c>
      <c r="J143" s="6">
        <f t="shared" si="32"/>
        <v>0.14966254043651275</v>
      </c>
      <c r="K143" s="6">
        <f t="shared" si="19"/>
        <v>0.85033745956348727</v>
      </c>
      <c r="L143" s="6">
        <f t="shared" si="24"/>
        <v>-0.16212199703472771</v>
      </c>
      <c r="M143" s="54">
        <f t="shared" si="33"/>
        <v>0</v>
      </c>
      <c r="N143" s="54">
        <f t="shared" si="34"/>
        <v>1</v>
      </c>
    </row>
    <row r="144" spans="4:14" x14ac:dyDescent="0.2">
      <c r="D144" s="4">
        <f t="shared" si="28"/>
        <v>127</v>
      </c>
      <c r="E144" s="156">
        <v>150</v>
      </c>
      <c r="F144" s="156" t="s">
        <v>79</v>
      </c>
      <c r="G144" s="156">
        <f t="shared" si="31"/>
        <v>0</v>
      </c>
      <c r="H144" s="156">
        <f>'Data 1'!J136</f>
        <v>0</v>
      </c>
      <c r="I144" s="4">
        <f t="shared" si="23"/>
        <v>0</v>
      </c>
      <c r="J144" s="6">
        <f t="shared" si="32"/>
        <v>0.14253940040479501</v>
      </c>
      <c r="K144" s="6">
        <f t="shared" si="19"/>
        <v>0.85746059959520493</v>
      </c>
      <c r="L144" s="6">
        <f t="shared" si="24"/>
        <v>-0.1537800489916136</v>
      </c>
      <c r="M144" s="54">
        <f t="shared" si="33"/>
        <v>0</v>
      </c>
      <c r="N144" s="54">
        <f t="shared" si="34"/>
        <v>1</v>
      </c>
    </row>
    <row r="145" spans="3:14" x14ac:dyDescent="0.2">
      <c r="D145" s="4">
        <f t="shared" si="28"/>
        <v>128</v>
      </c>
      <c r="E145" s="152">
        <v>151</v>
      </c>
      <c r="F145" s="152" t="s">
        <v>79</v>
      </c>
      <c r="G145" s="152">
        <f t="shared" si="31"/>
        <v>0</v>
      </c>
      <c r="H145" s="152">
        <f>'Data 1'!J137</f>
        <v>1</v>
      </c>
      <c r="I145" s="4">
        <f t="shared" si="23"/>
        <v>0</v>
      </c>
      <c r="J145" s="6">
        <f t="shared" si="32"/>
        <v>0.14966254043651275</v>
      </c>
      <c r="K145" s="6">
        <f t="shared" ref="K145:K188" si="35">IF(G145=1,J145,1-J145)</f>
        <v>0.85033745956348727</v>
      </c>
      <c r="L145" s="6">
        <f t="shared" si="24"/>
        <v>-0.16212199703472771</v>
      </c>
      <c r="M145" s="54">
        <f t="shared" si="33"/>
        <v>0</v>
      </c>
      <c r="N145" s="54">
        <f t="shared" si="34"/>
        <v>1</v>
      </c>
    </row>
    <row r="146" spans="3:14" x14ac:dyDescent="0.2">
      <c r="D146" s="4">
        <f t="shared" si="28"/>
        <v>129</v>
      </c>
      <c r="E146" s="151">
        <v>152</v>
      </c>
      <c r="F146" s="151" t="s">
        <v>77</v>
      </c>
      <c r="G146" s="151">
        <f t="shared" si="31"/>
        <v>1</v>
      </c>
      <c r="H146" s="151">
        <f>'Data 1'!J138</f>
        <v>0</v>
      </c>
      <c r="I146" s="4">
        <f t="shared" ref="I146:I188" si="36">IF(AND(G146=1,H146=1),1,0)</f>
        <v>0</v>
      </c>
      <c r="J146" s="6">
        <f t="shared" si="32"/>
        <v>0.14253940040479501</v>
      </c>
      <c r="K146" s="6">
        <f t="shared" si="35"/>
        <v>0.14253940040479501</v>
      </c>
      <c r="L146" s="6">
        <f t="shared" ref="L146:L188" si="37">LN(K146)</f>
        <v>-1.9481368234221355</v>
      </c>
      <c r="M146" s="54">
        <f t="shared" si="33"/>
        <v>0</v>
      </c>
      <c r="N146" s="54">
        <f t="shared" si="34"/>
        <v>0</v>
      </c>
    </row>
    <row r="147" spans="3:14" x14ac:dyDescent="0.2">
      <c r="D147" s="4">
        <f t="shared" ref="D147:D188" si="38">D146+1</f>
        <v>130</v>
      </c>
      <c r="E147" s="150">
        <v>153</v>
      </c>
      <c r="F147" s="150" t="s">
        <v>78</v>
      </c>
      <c r="G147" s="150">
        <f t="shared" si="31"/>
        <v>0</v>
      </c>
      <c r="H147" s="150">
        <f>'Data 1'!J139</f>
        <v>0</v>
      </c>
      <c r="I147" s="4">
        <f t="shared" si="36"/>
        <v>0</v>
      </c>
      <c r="J147" s="6">
        <f t="shared" si="32"/>
        <v>0.14253940040479501</v>
      </c>
      <c r="K147" s="6">
        <f t="shared" si="35"/>
        <v>0.85746059959520493</v>
      </c>
      <c r="L147" s="6">
        <f t="shared" si="37"/>
        <v>-0.1537800489916136</v>
      </c>
      <c r="M147" s="54">
        <f t="shared" si="33"/>
        <v>0</v>
      </c>
      <c r="N147" s="54">
        <f t="shared" si="34"/>
        <v>1</v>
      </c>
    </row>
    <row r="148" spans="3:14" x14ac:dyDescent="0.2">
      <c r="D148" s="4">
        <f t="shared" si="38"/>
        <v>131</v>
      </c>
      <c r="E148" s="152">
        <v>156</v>
      </c>
      <c r="F148" s="152" t="s">
        <v>79</v>
      </c>
      <c r="G148" s="152">
        <f t="shared" si="31"/>
        <v>0</v>
      </c>
      <c r="H148" s="152">
        <f>'Data 1'!J140</f>
        <v>1</v>
      </c>
      <c r="I148" s="4">
        <f t="shared" si="36"/>
        <v>0</v>
      </c>
      <c r="J148" s="6">
        <f t="shared" si="32"/>
        <v>0.14966254043651275</v>
      </c>
      <c r="K148" s="6">
        <f t="shared" si="35"/>
        <v>0.85033745956348727</v>
      </c>
      <c r="L148" s="6">
        <f t="shared" si="37"/>
        <v>-0.16212199703472771</v>
      </c>
      <c r="M148" s="54">
        <f t="shared" si="33"/>
        <v>0</v>
      </c>
      <c r="N148" s="54">
        <f t="shared" si="34"/>
        <v>1</v>
      </c>
    </row>
    <row r="149" spans="3:14" x14ac:dyDescent="0.2">
      <c r="D149" s="4">
        <f t="shared" si="38"/>
        <v>132</v>
      </c>
      <c r="E149" s="155">
        <v>157</v>
      </c>
      <c r="F149" s="155" t="s">
        <v>79</v>
      </c>
      <c r="G149" s="155">
        <f t="shared" si="31"/>
        <v>0</v>
      </c>
      <c r="H149" s="155">
        <f>'Data 1'!J141</f>
        <v>1</v>
      </c>
      <c r="I149" s="4">
        <f t="shared" si="36"/>
        <v>0</v>
      </c>
      <c r="J149" s="6">
        <f t="shared" si="32"/>
        <v>0.14966254043651275</v>
      </c>
      <c r="K149" s="6">
        <f t="shared" si="35"/>
        <v>0.85033745956348727</v>
      </c>
      <c r="L149" s="6">
        <f t="shared" si="37"/>
        <v>-0.16212199703472771</v>
      </c>
      <c r="M149" s="54">
        <f t="shared" si="33"/>
        <v>0</v>
      </c>
      <c r="N149" s="54">
        <f t="shared" si="34"/>
        <v>1</v>
      </c>
    </row>
    <row r="150" spans="3:14" x14ac:dyDescent="0.2">
      <c r="D150" s="4">
        <f t="shared" si="38"/>
        <v>133</v>
      </c>
      <c r="E150" s="152">
        <v>158</v>
      </c>
      <c r="F150" s="152" t="s">
        <v>79</v>
      </c>
      <c r="G150" s="152">
        <f t="shared" si="31"/>
        <v>0</v>
      </c>
      <c r="H150" s="152">
        <f>'Data 1'!J142</f>
        <v>1</v>
      </c>
      <c r="I150" s="4">
        <f t="shared" si="36"/>
        <v>0</v>
      </c>
      <c r="J150" s="6">
        <f t="shared" si="32"/>
        <v>0.14966254043651275</v>
      </c>
      <c r="K150" s="6">
        <f t="shared" si="35"/>
        <v>0.85033745956348727</v>
      </c>
      <c r="L150" s="6">
        <f t="shared" si="37"/>
        <v>-0.16212199703472771</v>
      </c>
      <c r="M150" s="54">
        <f t="shared" si="33"/>
        <v>0</v>
      </c>
      <c r="N150" s="54">
        <f t="shared" si="34"/>
        <v>1</v>
      </c>
    </row>
    <row r="151" spans="3:14" x14ac:dyDescent="0.2">
      <c r="D151" s="4">
        <f t="shared" si="38"/>
        <v>134</v>
      </c>
      <c r="E151" s="152">
        <v>159</v>
      </c>
      <c r="F151" s="152" t="s">
        <v>79</v>
      </c>
      <c r="G151" s="152">
        <f t="shared" si="31"/>
        <v>0</v>
      </c>
      <c r="H151" s="152">
        <f>'Data 1'!J143</f>
        <v>1</v>
      </c>
      <c r="I151" s="4">
        <f t="shared" si="36"/>
        <v>0</v>
      </c>
      <c r="J151" s="6">
        <f t="shared" si="32"/>
        <v>0.14966254043651275</v>
      </c>
      <c r="K151" s="6">
        <f t="shared" si="35"/>
        <v>0.85033745956348727</v>
      </c>
      <c r="L151" s="6">
        <f t="shared" si="37"/>
        <v>-0.16212199703472771</v>
      </c>
      <c r="M151" s="54">
        <f t="shared" si="33"/>
        <v>0</v>
      </c>
      <c r="N151" s="54">
        <f t="shared" si="34"/>
        <v>1</v>
      </c>
    </row>
    <row r="152" spans="3:14" x14ac:dyDescent="0.2">
      <c r="C152" s="5"/>
      <c r="D152" s="4">
        <f t="shared" si="38"/>
        <v>135</v>
      </c>
      <c r="E152" s="152">
        <v>161</v>
      </c>
      <c r="F152" s="152" t="s">
        <v>79</v>
      </c>
      <c r="G152" s="152">
        <f t="shared" si="31"/>
        <v>0</v>
      </c>
      <c r="H152" s="152">
        <f>'Data 1'!J144</f>
        <v>1</v>
      </c>
      <c r="I152" s="4">
        <f t="shared" si="36"/>
        <v>0</v>
      </c>
      <c r="J152" s="6">
        <f t="shared" si="32"/>
        <v>0.14966254043651275</v>
      </c>
      <c r="K152" s="6">
        <f t="shared" si="35"/>
        <v>0.85033745956348727</v>
      </c>
      <c r="L152" s="6">
        <f t="shared" si="37"/>
        <v>-0.16212199703472771</v>
      </c>
      <c r="M152" s="54">
        <f t="shared" si="33"/>
        <v>0</v>
      </c>
      <c r="N152" s="54">
        <f t="shared" si="34"/>
        <v>1</v>
      </c>
    </row>
    <row r="153" spans="3:14" x14ac:dyDescent="0.2">
      <c r="C153" s="5"/>
      <c r="D153" s="4">
        <f t="shared" si="38"/>
        <v>136</v>
      </c>
      <c r="E153" s="151">
        <v>162</v>
      </c>
      <c r="F153" s="151" t="s">
        <v>77</v>
      </c>
      <c r="G153" s="151">
        <f t="shared" si="31"/>
        <v>1</v>
      </c>
      <c r="H153" s="151">
        <f>'Data 1'!J145</f>
        <v>1</v>
      </c>
      <c r="I153" s="4">
        <f t="shared" si="36"/>
        <v>1</v>
      </c>
      <c r="J153" s="6">
        <f t="shared" si="32"/>
        <v>0.14966254043651275</v>
      </c>
      <c r="K153" s="6">
        <f t="shared" si="35"/>
        <v>0.14966254043651275</v>
      </c>
      <c r="L153" s="6">
        <f t="shared" si="37"/>
        <v>-1.8993722497545444</v>
      </c>
      <c r="M153" s="54">
        <f t="shared" si="33"/>
        <v>0</v>
      </c>
      <c r="N153" s="54">
        <f t="shared" si="34"/>
        <v>0</v>
      </c>
    </row>
    <row r="154" spans="3:14" x14ac:dyDescent="0.2">
      <c r="D154" s="4">
        <f t="shared" si="38"/>
        <v>137</v>
      </c>
      <c r="E154" s="150">
        <v>164</v>
      </c>
      <c r="F154" s="150" t="s">
        <v>78</v>
      </c>
      <c r="G154" s="150">
        <f t="shared" si="31"/>
        <v>0</v>
      </c>
      <c r="H154" s="150">
        <f>'Data 1'!J146</f>
        <v>0</v>
      </c>
      <c r="I154" s="4">
        <f t="shared" si="36"/>
        <v>0</v>
      </c>
      <c r="J154" s="6">
        <f t="shared" si="32"/>
        <v>0.14253940040479501</v>
      </c>
      <c r="K154" s="6">
        <f t="shared" si="35"/>
        <v>0.85746059959520493</v>
      </c>
      <c r="L154" s="6">
        <f t="shared" si="37"/>
        <v>-0.1537800489916136</v>
      </c>
      <c r="M154" s="54">
        <f t="shared" si="33"/>
        <v>0</v>
      </c>
      <c r="N154" s="54">
        <f t="shared" si="34"/>
        <v>1</v>
      </c>
    </row>
    <row r="155" spans="3:14" x14ac:dyDescent="0.2">
      <c r="D155" s="4">
        <f t="shared" si="38"/>
        <v>138</v>
      </c>
      <c r="E155" s="150">
        <v>165</v>
      </c>
      <c r="F155" s="150" t="s">
        <v>78</v>
      </c>
      <c r="G155" s="150">
        <f t="shared" si="31"/>
        <v>0</v>
      </c>
      <c r="H155" s="150">
        <f>'Data 1'!J147</f>
        <v>0</v>
      </c>
      <c r="I155" s="4">
        <f t="shared" si="36"/>
        <v>0</v>
      </c>
      <c r="J155" s="6">
        <f t="shared" si="32"/>
        <v>0.14253940040479501</v>
      </c>
      <c r="K155" s="6">
        <f t="shared" si="35"/>
        <v>0.85746059959520493</v>
      </c>
      <c r="L155" s="6">
        <f t="shared" si="37"/>
        <v>-0.1537800489916136</v>
      </c>
      <c r="M155" s="54">
        <f t="shared" si="33"/>
        <v>0</v>
      </c>
      <c r="N155" s="54">
        <f t="shared" si="34"/>
        <v>1</v>
      </c>
    </row>
    <row r="156" spans="3:14" x14ac:dyDescent="0.2">
      <c r="D156" s="4">
        <f t="shared" si="38"/>
        <v>139</v>
      </c>
      <c r="E156" s="151">
        <v>168</v>
      </c>
      <c r="F156" s="151" t="s">
        <v>77</v>
      </c>
      <c r="G156" s="151">
        <f t="shared" si="31"/>
        <v>1</v>
      </c>
      <c r="H156" s="151">
        <f>'Data 1'!J148</f>
        <v>0</v>
      </c>
      <c r="I156" s="4">
        <f t="shared" si="36"/>
        <v>0</v>
      </c>
      <c r="J156" s="6">
        <f t="shared" si="32"/>
        <v>0.14253940040479501</v>
      </c>
      <c r="K156" s="6">
        <f t="shared" si="35"/>
        <v>0.14253940040479501</v>
      </c>
      <c r="L156" s="6">
        <f t="shared" si="37"/>
        <v>-1.9481368234221355</v>
      </c>
      <c r="M156" s="54">
        <f t="shared" si="33"/>
        <v>0</v>
      </c>
      <c r="N156" s="54">
        <f t="shared" si="34"/>
        <v>0</v>
      </c>
    </row>
    <row r="157" spans="3:14" x14ac:dyDescent="0.2">
      <c r="D157" s="4">
        <f t="shared" si="38"/>
        <v>140</v>
      </c>
      <c r="E157" s="152">
        <v>169</v>
      </c>
      <c r="F157" s="152" t="s">
        <v>79</v>
      </c>
      <c r="G157" s="152">
        <f t="shared" si="31"/>
        <v>0</v>
      </c>
      <c r="H157" s="152">
        <f>'Data 1'!J149</f>
        <v>0</v>
      </c>
      <c r="I157" s="4">
        <f t="shared" si="36"/>
        <v>0</v>
      </c>
      <c r="J157" s="6">
        <f t="shared" si="32"/>
        <v>0.14253940040479501</v>
      </c>
      <c r="K157" s="6">
        <f t="shared" si="35"/>
        <v>0.85746059959520493</v>
      </c>
      <c r="L157" s="6">
        <f t="shared" si="37"/>
        <v>-0.1537800489916136</v>
      </c>
      <c r="M157" s="54">
        <f t="shared" si="33"/>
        <v>0</v>
      </c>
      <c r="N157" s="54">
        <f t="shared" si="34"/>
        <v>1</v>
      </c>
    </row>
    <row r="158" spans="3:14" x14ac:dyDescent="0.2">
      <c r="D158" s="4">
        <f t="shared" si="38"/>
        <v>141</v>
      </c>
      <c r="E158" s="150">
        <v>171</v>
      </c>
      <c r="F158" s="150" t="s">
        <v>78</v>
      </c>
      <c r="G158" s="150">
        <f t="shared" si="31"/>
        <v>0</v>
      </c>
      <c r="H158" s="150">
        <f>'Data 1'!J150</f>
        <v>0</v>
      </c>
      <c r="I158" s="4">
        <f t="shared" si="36"/>
        <v>0</v>
      </c>
      <c r="J158" s="6">
        <f t="shared" si="32"/>
        <v>0.14253940040479501</v>
      </c>
      <c r="K158" s="6">
        <f t="shared" si="35"/>
        <v>0.85746059959520493</v>
      </c>
      <c r="L158" s="6">
        <f t="shared" si="37"/>
        <v>-0.1537800489916136</v>
      </c>
      <c r="M158" s="54">
        <f t="shared" si="33"/>
        <v>0</v>
      </c>
      <c r="N158" s="54">
        <f t="shared" si="34"/>
        <v>1</v>
      </c>
    </row>
    <row r="159" spans="3:14" x14ac:dyDescent="0.2">
      <c r="D159" s="4">
        <f t="shared" si="38"/>
        <v>142</v>
      </c>
      <c r="E159" s="152">
        <v>172</v>
      </c>
      <c r="F159" s="152" t="s">
        <v>79</v>
      </c>
      <c r="G159" s="152">
        <f t="shared" si="31"/>
        <v>0</v>
      </c>
      <c r="H159" s="152">
        <f>'Data 1'!J151</f>
        <v>1</v>
      </c>
      <c r="I159" s="4">
        <f t="shared" si="36"/>
        <v>0</v>
      </c>
      <c r="J159" s="6">
        <f t="shared" si="32"/>
        <v>0.14966254043651275</v>
      </c>
      <c r="K159" s="6">
        <f t="shared" si="35"/>
        <v>0.85033745956348727</v>
      </c>
      <c r="L159" s="6">
        <f t="shared" si="37"/>
        <v>-0.16212199703472771</v>
      </c>
      <c r="M159" s="54">
        <f t="shared" si="33"/>
        <v>0</v>
      </c>
      <c r="N159" s="54">
        <f t="shared" si="34"/>
        <v>1</v>
      </c>
    </row>
    <row r="160" spans="3:14" x14ac:dyDescent="0.2">
      <c r="D160" s="4">
        <f t="shared" si="38"/>
        <v>143</v>
      </c>
      <c r="E160" s="186">
        <v>200</v>
      </c>
      <c r="F160" s="186" t="s">
        <v>79</v>
      </c>
      <c r="G160" s="186">
        <f t="shared" si="31"/>
        <v>0</v>
      </c>
      <c r="H160" s="186">
        <f>'Data 1'!J152</f>
        <v>0</v>
      </c>
      <c r="I160" s="4">
        <f t="shared" si="36"/>
        <v>0</v>
      </c>
      <c r="J160" s="6">
        <f t="shared" si="32"/>
        <v>0.14253940040479501</v>
      </c>
      <c r="K160" s="6">
        <f t="shared" si="35"/>
        <v>0.85746059959520493</v>
      </c>
      <c r="L160" s="6">
        <f t="shared" si="37"/>
        <v>-0.1537800489916136</v>
      </c>
      <c r="M160" s="54">
        <f t="shared" si="33"/>
        <v>0</v>
      </c>
      <c r="N160" s="54">
        <f t="shared" si="34"/>
        <v>1</v>
      </c>
    </row>
    <row r="161" spans="4:14" x14ac:dyDescent="0.2">
      <c r="D161" s="4">
        <f t="shared" si="38"/>
        <v>144</v>
      </c>
      <c r="E161" s="207">
        <v>201</v>
      </c>
      <c r="F161" s="207" t="s">
        <v>78</v>
      </c>
      <c r="G161" s="207">
        <f t="shared" si="31"/>
        <v>0</v>
      </c>
      <c r="H161" s="207">
        <f>'Data 1'!J153</f>
        <v>0</v>
      </c>
      <c r="I161" s="4">
        <f t="shared" si="36"/>
        <v>0</v>
      </c>
      <c r="J161" s="6">
        <f t="shared" si="32"/>
        <v>0.14253940040479501</v>
      </c>
      <c r="K161" s="6">
        <f t="shared" si="35"/>
        <v>0.85746059959520493</v>
      </c>
      <c r="L161" s="6">
        <f t="shared" si="37"/>
        <v>-0.1537800489916136</v>
      </c>
      <c r="M161" s="54">
        <f t="shared" si="33"/>
        <v>0</v>
      </c>
      <c r="N161" s="54">
        <f t="shared" si="34"/>
        <v>1</v>
      </c>
    </row>
    <row r="162" spans="4:14" x14ac:dyDescent="0.2">
      <c r="D162" s="4">
        <f t="shared" si="38"/>
        <v>145</v>
      </c>
      <c r="E162" s="152">
        <v>202</v>
      </c>
      <c r="F162" s="152" t="s">
        <v>79</v>
      </c>
      <c r="G162" s="152">
        <f t="shared" si="31"/>
        <v>0</v>
      </c>
      <c r="H162" s="152">
        <f>'Data 1'!J154</f>
        <v>1</v>
      </c>
      <c r="I162" s="4">
        <f t="shared" si="36"/>
        <v>0</v>
      </c>
      <c r="J162" s="6">
        <f t="shared" si="32"/>
        <v>0.14966254043651275</v>
      </c>
      <c r="K162" s="6">
        <f t="shared" si="35"/>
        <v>0.85033745956348727</v>
      </c>
      <c r="L162" s="6">
        <f t="shared" si="37"/>
        <v>-0.16212199703472771</v>
      </c>
      <c r="M162" s="54">
        <f t="shared" si="33"/>
        <v>0</v>
      </c>
      <c r="N162" s="54">
        <f t="shared" si="34"/>
        <v>1</v>
      </c>
    </row>
    <row r="163" spans="4:14" x14ac:dyDescent="0.2">
      <c r="D163" s="4">
        <f t="shared" si="38"/>
        <v>146</v>
      </c>
      <c r="E163" s="152">
        <v>206</v>
      </c>
      <c r="F163" s="152" t="s">
        <v>79</v>
      </c>
      <c r="G163" s="152">
        <f t="shared" si="31"/>
        <v>0</v>
      </c>
      <c r="H163" s="152">
        <f>'Data 1'!J155</f>
        <v>1</v>
      </c>
      <c r="I163" s="4">
        <f t="shared" si="36"/>
        <v>0</v>
      </c>
      <c r="J163" s="6">
        <f t="shared" si="32"/>
        <v>0.14966254043651275</v>
      </c>
      <c r="K163" s="6">
        <f t="shared" si="35"/>
        <v>0.85033745956348727</v>
      </c>
      <c r="L163" s="6">
        <f t="shared" si="37"/>
        <v>-0.16212199703472771</v>
      </c>
      <c r="M163" s="54">
        <f t="shared" si="33"/>
        <v>0</v>
      </c>
      <c r="N163" s="54">
        <f t="shared" si="34"/>
        <v>1</v>
      </c>
    </row>
    <row r="164" spans="4:14" x14ac:dyDescent="0.2">
      <c r="D164" s="4">
        <f t="shared" si="38"/>
        <v>147</v>
      </c>
      <c r="E164" s="157">
        <v>207</v>
      </c>
      <c r="F164" s="157" t="s">
        <v>78</v>
      </c>
      <c r="G164" s="157">
        <f t="shared" si="31"/>
        <v>0</v>
      </c>
      <c r="H164" s="157">
        <f>'Data 1'!J156</f>
        <v>0</v>
      </c>
      <c r="I164" s="4">
        <f t="shared" si="36"/>
        <v>0</v>
      </c>
      <c r="J164" s="6">
        <f t="shared" si="32"/>
        <v>0.14253940040479501</v>
      </c>
      <c r="K164" s="6">
        <f t="shared" si="35"/>
        <v>0.85746059959520493</v>
      </c>
      <c r="L164" s="6">
        <f t="shared" si="37"/>
        <v>-0.1537800489916136</v>
      </c>
      <c r="M164" s="54">
        <f t="shared" si="33"/>
        <v>0</v>
      </c>
      <c r="N164" s="54">
        <f t="shared" si="34"/>
        <v>1</v>
      </c>
    </row>
    <row r="165" spans="4:14" x14ac:dyDescent="0.2">
      <c r="D165" s="4">
        <f t="shared" si="38"/>
        <v>148</v>
      </c>
      <c r="E165" s="157">
        <v>209</v>
      </c>
      <c r="F165" s="157" t="s">
        <v>78</v>
      </c>
      <c r="G165" s="157">
        <f t="shared" si="31"/>
        <v>0</v>
      </c>
      <c r="H165" s="157">
        <f>'Data 1'!J157</f>
        <v>0</v>
      </c>
      <c r="I165" s="4">
        <f t="shared" si="36"/>
        <v>0</v>
      </c>
      <c r="J165" s="6">
        <f t="shared" si="32"/>
        <v>0.14253940040479501</v>
      </c>
      <c r="K165" s="6">
        <f t="shared" si="35"/>
        <v>0.85746059959520493</v>
      </c>
      <c r="L165" s="6">
        <f t="shared" si="37"/>
        <v>-0.1537800489916136</v>
      </c>
      <c r="M165" s="54">
        <f t="shared" si="33"/>
        <v>0</v>
      </c>
      <c r="N165" s="54">
        <f t="shared" si="34"/>
        <v>1</v>
      </c>
    </row>
    <row r="166" spans="4:14" x14ac:dyDescent="0.2">
      <c r="D166" s="4">
        <f t="shared" si="38"/>
        <v>149</v>
      </c>
      <c r="E166" s="152">
        <v>212</v>
      </c>
      <c r="F166" s="152" t="s">
        <v>79</v>
      </c>
      <c r="G166" s="152">
        <f t="shared" ref="G166:G188" si="39">IF(F166="CF",1,0)</f>
        <v>0</v>
      </c>
      <c r="H166" s="152">
        <f>'Data 1'!J158</f>
        <v>1</v>
      </c>
      <c r="I166" s="4">
        <f t="shared" si="36"/>
        <v>0</v>
      </c>
      <c r="J166" s="6">
        <f t="shared" si="32"/>
        <v>0.14966254043651275</v>
      </c>
      <c r="K166" s="6">
        <f t="shared" si="35"/>
        <v>0.85033745956348727</v>
      </c>
      <c r="L166" s="6">
        <f t="shared" si="37"/>
        <v>-0.16212199703472771</v>
      </c>
      <c r="M166" s="54">
        <f t="shared" si="33"/>
        <v>0</v>
      </c>
      <c r="N166" s="54">
        <f t="shared" si="34"/>
        <v>1</v>
      </c>
    </row>
    <row r="167" spans="4:14" x14ac:dyDescent="0.2">
      <c r="D167" s="4">
        <f t="shared" si="38"/>
        <v>150</v>
      </c>
      <c r="E167" s="150">
        <v>213</v>
      </c>
      <c r="F167" s="150" t="s">
        <v>78</v>
      </c>
      <c r="G167" s="150">
        <f t="shared" si="39"/>
        <v>0</v>
      </c>
      <c r="H167" s="150">
        <f>'Data 1'!J159</f>
        <v>0</v>
      </c>
      <c r="I167" s="4">
        <f t="shared" si="36"/>
        <v>0</v>
      </c>
      <c r="J167" s="6">
        <f t="shared" si="32"/>
        <v>0.14253940040479501</v>
      </c>
      <c r="K167" s="6">
        <f t="shared" si="35"/>
        <v>0.85746059959520493</v>
      </c>
      <c r="L167" s="6">
        <f t="shared" si="37"/>
        <v>-0.1537800489916136</v>
      </c>
      <c r="M167" s="54">
        <f t="shared" si="33"/>
        <v>0</v>
      </c>
      <c r="N167" s="54">
        <f t="shared" si="34"/>
        <v>1</v>
      </c>
    </row>
    <row r="168" spans="4:14" x14ac:dyDescent="0.2">
      <c r="D168" s="4">
        <f t="shared" si="38"/>
        <v>151</v>
      </c>
      <c r="E168" s="150">
        <v>216</v>
      </c>
      <c r="F168" s="150" t="s">
        <v>78</v>
      </c>
      <c r="G168" s="150">
        <f t="shared" si="39"/>
        <v>0</v>
      </c>
      <c r="H168" s="150">
        <f>'Data 1'!J160</f>
        <v>1</v>
      </c>
      <c r="I168" s="4">
        <f t="shared" si="36"/>
        <v>0</v>
      </c>
      <c r="J168" s="6">
        <f t="shared" si="32"/>
        <v>0.14966254043651275</v>
      </c>
      <c r="K168" s="6">
        <f t="shared" si="35"/>
        <v>0.85033745956348727</v>
      </c>
      <c r="L168" s="6">
        <f t="shared" si="37"/>
        <v>-0.16212199703472771</v>
      </c>
      <c r="M168" s="54">
        <f t="shared" si="33"/>
        <v>0</v>
      </c>
      <c r="N168" s="54">
        <f t="shared" si="34"/>
        <v>1</v>
      </c>
    </row>
    <row r="169" spans="4:14" x14ac:dyDescent="0.2">
      <c r="D169" s="4">
        <f t="shared" si="38"/>
        <v>152</v>
      </c>
      <c r="E169" s="157">
        <v>217</v>
      </c>
      <c r="F169" s="157" t="s">
        <v>78</v>
      </c>
      <c r="G169" s="157">
        <f t="shared" si="39"/>
        <v>0</v>
      </c>
      <c r="H169" s="157">
        <f>'Data 1'!J161</f>
        <v>1</v>
      </c>
      <c r="I169" s="4">
        <f t="shared" si="36"/>
        <v>0</v>
      </c>
      <c r="J169" s="6">
        <f t="shared" ref="J169:J188" si="40">IF(H169=0,pcf_0,IF(H169=1,pcf_1,pcf_2))</f>
        <v>0.14966254043651275</v>
      </c>
      <c r="K169" s="6">
        <f t="shared" si="35"/>
        <v>0.85033745956348727</v>
      </c>
      <c r="L169" s="6">
        <f t="shared" si="37"/>
        <v>-0.16212199703472771</v>
      </c>
      <c r="M169" s="54">
        <f t="shared" ref="M169:M188" si="41">IF(AND(G169=1,J169&gt;=p_thresh),1,0)</f>
        <v>0</v>
      </c>
      <c r="N169" s="54">
        <f t="shared" ref="N169:N188" si="42">IF(AND(G169=0,J169&lt;p_thresh),1,0)</f>
        <v>1</v>
      </c>
    </row>
    <row r="170" spans="4:14" x14ac:dyDescent="0.2">
      <c r="D170" s="4">
        <f t="shared" si="38"/>
        <v>153</v>
      </c>
      <c r="E170" s="157">
        <v>220</v>
      </c>
      <c r="F170" s="157" t="s">
        <v>78</v>
      </c>
      <c r="G170" s="157">
        <f t="shared" si="39"/>
        <v>0</v>
      </c>
      <c r="H170" s="157">
        <f>'Data 1'!J162</f>
        <v>0</v>
      </c>
      <c r="I170" s="4">
        <f t="shared" si="36"/>
        <v>0</v>
      </c>
      <c r="J170" s="6">
        <f t="shared" si="40"/>
        <v>0.14253940040479501</v>
      </c>
      <c r="K170" s="6">
        <f t="shared" si="35"/>
        <v>0.85746059959520493</v>
      </c>
      <c r="L170" s="6">
        <f t="shared" si="37"/>
        <v>-0.1537800489916136</v>
      </c>
      <c r="M170" s="54">
        <f t="shared" si="41"/>
        <v>0</v>
      </c>
      <c r="N170" s="54">
        <f t="shared" si="42"/>
        <v>1</v>
      </c>
    </row>
    <row r="171" spans="4:14" x14ac:dyDescent="0.2">
      <c r="D171" s="4">
        <f t="shared" si="38"/>
        <v>154</v>
      </c>
      <c r="E171" s="152">
        <v>225</v>
      </c>
      <c r="F171" s="152" t="s">
        <v>79</v>
      </c>
      <c r="G171" s="152">
        <f t="shared" si="39"/>
        <v>0</v>
      </c>
      <c r="H171" s="152">
        <f>'Data 1'!J163</f>
        <v>1</v>
      </c>
      <c r="I171" s="4">
        <f t="shared" si="36"/>
        <v>0</v>
      </c>
      <c r="J171" s="6">
        <f t="shared" si="40"/>
        <v>0.14966254043651275</v>
      </c>
      <c r="K171" s="6">
        <f t="shared" si="35"/>
        <v>0.85033745956348727</v>
      </c>
      <c r="L171" s="6">
        <f t="shared" si="37"/>
        <v>-0.16212199703472771</v>
      </c>
      <c r="M171" s="54">
        <f t="shared" si="41"/>
        <v>0</v>
      </c>
      <c r="N171" s="54">
        <f t="shared" si="42"/>
        <v>1</v>
      </c>
    </row>
    <row r="172" spans="4:14" x14ac:dyDescent="0.2">
      <c r="D172" s="4">
        <f t="shared" si="38"/>
        <v>155</v>
      </c>
      <c r="E172" s="151">
        <v>228</v>
      </c>
      <c r="F172" s="151" t="s">
        <v>77</v>
      </c>
      <c r="G172" s="151">
        <f t="shared" si="39"/>
        <v>1</v>
      </c>
      <c r="H172" s="151">
        <f>'Data 1'!J164</f>
        <v>0</v>
      </c>
      <c r="I172" s="4">
        <f t="shared" si="36"/>
        <v>0</v>
      </c>
      <c r="J172" s="6">
        <f t="shared" si="40"/>
        <v>0.14253940040479501</v>
      </c>
      <c r="K172" s="6">
        <f t="shared" si="35"/>
        <v>0.14253940040479501</v>
      </c>
      <c r="L172" s="6">
        <f t="shared" si="37"/>
        <v>-1.9481368234221355</v>
      </c>
      <c r="M172" s="54">
        <f t="shared" si="41"/>
        <v>0</v>
      </c>
      <c r="N172" s="54">
        <f t="shared" si="42"/>
        <v>0</v>
      </c>
    </row>
    <row r="173" spans="4:14" x14ac:dyDescent="0.2">
      <c r="D173" s="4">
        <f t="shared" si="38"/>
        <v>156</v>
      </c>
      <c r="E173" s="150">
        <v>231</v>
      </c>
      <c r="F173" s="150" t="s">
        <v>78</v>
      </c>
      <c r="G173" s="150">
        <f t="shared" si="39"/>
        <v>0</v>
      </c>
      <c r="H173" s="150">
        <f>'Data 1'!J165</f>
        <v>0</v>
      </c>
      <c r="I173" s="4">
        <f t="shared" si="36"/>
        <v>0</v>
      </c>
      <c r="J173" s="6">
        <f t="shared" si="40"/>
        <v>0.14253940040479501</v>
      </c>
      <c r="K173" s="6">
        <f t="shared" si="35"/>
        <v>0.85746059959520493</v>
      </c>
      <c r="L173" s="6">
        <f t="shared" si="37"/>
        <v>-0.1537800489916136</v>
      </c>
      <c r="M173" s="54">
        <f t="shared" si="41"/>
        <v>0</v>
      </c>
      <c r="N173" s="54">
        <f t="shared" si="42"/>
        <v>1</v>
      </c>
    </row>
    <row r="174" spans="4:14" x14ac:dyDescent="0.2">
      <c r="D174" s="4">
        <f t="shared" si="38"/>
        <v>157</v>
      </c>
      <c r="E174" s="157">
        <v>233</v>
      </c>
      <c r="F174" s="157" t="s">
        <v>78</v>
      </c>
      <c r="G174" s="157">
        <f t="shared" si="39"/>
        <v>0</v>
      </c>
      <c r="H174" s="157">
        <f>'Data 1'!J166</f>
        <v>0</v>
      </c>
      <c r="I174" s="4">
        <f t="shared" si="36"/>
        <v>0</v>
      </c>
      <c r="J174" s="6">
        <f t="shared" si="40"/>
        <v>0.14253940040479501</v>
      </c>
      <c r="K174" s="6">
        <f t="shared" si="35"/>
        <v>0.85746059959520493</v>
      </c>
      <c r="L174" s="6">
        <f t="shared" si="37"/>
        <v>-0.1537800489916136</v>
      </c>
      <c r="M174" s="54">
        <f t="shared" si="41"/>
        <v>0</v>
      </c>
      <c r="N174" s="54">
        <f t="shared" si="42"/>
        <v>1</v>
      </c>
    </row>
    <row r="175" spans="4:14" x14ac:dyDescent="0.2">
      <c r="D175" s="4">
        <f t="shared" si="38"/>
        <v>158</v>
      </c>
      <c r="E175" s="150">
        <v>234</v>
      </c>
      <c r="F175" s="150" t="s">
        <v>78</v>
      </c>
      <c r="G175" s="150">
        <f t="shared" si="39"/>
        <v>0</v>
      </c>
      <c r="H175" s="150">
        <f>'Data 1'!J167</f>
        <v>0</v>
      </c>
      <c r="I175" s="4">
        <f t="shared" si="36"/>
        <v>0</v>
      </c>
      <c r="J175" s="6">
        <f t="shared" si="40"/>
        <v>0.14253940040479501</v>
      </c>
      <c r="K175" s="6">
        <f t="shared" si="35"/>
        <v>0.85746059959520493</v>
      </c>
      <c r="L175" s="6">
        <f t="shared" si="37"/>
        <v>-0.1537800489916136</v>
      </c>
      <c r="M175" s="54">
        <f t="shared" si="41"/>
        <v>0</v>
      </c>
      <c r="N175" s="54">
        <f t="shared" si="42"/>
        <v>1</v>
      </c>
    </row>
    <row r="176" spans="4:14" x14ac:dyDescent="0.2">
      <c r="D176" s="4">
        <f t="shared" si="38"/>
        <v>159</v>
      </c>
      <c r="E176" s="152">
        <v>235</v>
      </c>
      <c r="F176" s="152" t="s">
        <v>79</v>
      </c>
      <c r="G176" s="152">
        <f t="shared" si="39"/>
        <v>0</v>
      </c>
      <c r="H176" s="152">
        <f>'Data 1'!J168</f>
        <v>0</v>
      </c>
      <c r="I176" s="4">
        <f t="shared" si="36"/>
        <v>0</v>
      </c>
      <c r="J176" s="6">
        <f t="shared" si="40"/>
        <v>0.14253940040479501</v>
      </c>
      <c r="K176" s="6">
        <f t="shared" si="35"/>
        <v>0.85746059959520493</v>
      </c>
      <c r="L176" s="6">
        <f t="shared" si="37"/>
        <v>-0.1537800489916136</v>
      </c>
      <c r="M176" s="54">
        <f t="shared" si="41"/>
        <v>0</v>
      </c>
      <c r="N176" s="54">
        <f t="shared" si="42"/>
        <v>1</v>
      </c>
    </row>
    <row r="177" spans="4:14" x14ac:dyDescent="0.2">
      <c r="D177" s="4">
        <f t="shared" si="38"/>
        <v>160</v>
      </c>
      <c r="E177" s="152">
        <v>236</v>
      </c>
      <c r="F177" s="152" t="s">
        <v>79</v>
      </c>
      <c r="G177" s="152">
        <f t="shared" si="39"/>
        <v>0</v>
      </c>
      <c r="H177" s="152">
        <f>'Data 1'!J169</f>
        <v>1</v>
      </c>
      <c r="I177" s="4">
        <f t="shared" si="36"/>
        <v>0</v>
      </c>
      <c r="J177" s="6">
        <f t="shared" si="40"/>
        <v>0.14966254043651275</v>
      </c>
      <c r="K177" s="6">
        <f t="shared" si="35"/>
        <v>0.85033745956348727</v>
      </c>
      <c r="L177" s="6">
        <f t="shared" si="37"/>
        <v>-0.16212199703472771</v>
      </c>
      <c r="M177" s="54">
        <f t="shared" si="41"/>
        <v>0</v>
      </c>
      <c r="N177" s="54">
        <f t="shared" si="42"/>
        <v>1</v>
      </c>
    </row>
    <row r="178" spans="4:14" x14ac:dyDescent="0.2">
      <c r="D178" s="4">
        <f t="shared" si="38"/>
        <v>161</v>
      </c>
      <c r="E178" s="152">
        <v>237</v>
      </c>
      <c r="F178" s="152" t="s">
        <v>79</v>
      </c>
      <c r="G178" s="152">
        <f t="shared" si="39"/>
        <v>0</v>
      </c>
      <c r="H178" s="152">
        <f>'Data 1'!J170</f>
        <v>1</v>
      </c>
      <c r="I178" s="4">
        <f t="shared" si="36"/>
        <v>0</v>
      </c>
      <c r="J178" s="6">
        <f t="shared" si="40"/>
        <v>0.14966254043651275</v>
      </c>
      <c r="K178" s="6">
        <f t="shared" si="35"/>
        <v>0.85033745956348727</v>
      </c>
      <c r="L178" s="6">
        <f t="shared" si="37"/>
        <v>-0.16212199703472771</v>
      </c>
      <c r="M178" s="54">
        <f t="shared" si="41"/>
        <v>0</v>
      </c>
      <c r="N178" s="54">
        <f t="shared" si="42"/>
        <v>1</v>
      </c>
    </row>
    <row r="179" spans="4:14" x14ac:dyDescent="0.2">
      <c r="D179" s="4">
        <f t="shared" si="38"/>
        <v>162</v>
      </c>
      <c r="E179" s="148">
        <v>239</v>
      </c>
      <c r="F179" s="148" t="s">
        <v>77</v>
      </c>
      <c r="G179" s="148">
        <f t="shared" si="39"/>
        <v>1</v>
      </c>
      <c r="H179" s="148">
        <f>'Data 1'!J171</f>
        <v>0</v>
      </c>
      <c r="I179" s="4">
        <f t="shared" si="36"/>
        <v>0</v>
      </c>
      <c r="J179" s="6">
        <f t="shared" si="40"/>
        <v>0.14253940040479501</v>
      </c>
      <c r="K179" s="6">
        <f t="shared" si="35"/>
        <v>0.14253940040479501</v>
      </c>
      <c r="L179" s="6">
        <f t="shared" si="37"/>
        <v>-1.9481368234221355</v>
      </c>
      <c r="M179" s="54">
        <f t="shared" si="41"/>
        <v>0</v>
      </c>
      <c r="N179" s="54">
        <f t="shared" si="42"/>
        <v>0</v>
      </c>
    </row>
    <row r="180" spans="4:14" x14ac:dyDescent="0.2">
      <c r="D180" s="4">
        <f t="shared" si="38"/>
        <v>163</v>
      </c>
      <c r="E180" s="152">
        <v>241</v>
      </c>
      <c r="F180" s="152" t="s">
        <v>79</v>
      </c>
      <c r="G180" s="152">
        <f t="shared" si="39"/>
        <v>0</v>
      </c>
      <c r="H180" s="152">
        <f>'Data 1'!J172</f>
        <v>1</v>
      </c>
      <c r="I180" s="4">
        <f t="shared" si="36"/>
        <v>0</v>
      </c>
      <c r="J180" s="6">
        <f t="shared" si="40"/>
        <v>0.14966254043651275</v>
      </c>
      <c r="K180" s="6">
        <f t="shared" si="35"/>
        <v>0.85033745956348727</v>
      </c>
      <c r="L180" s="6">
        <f t="shared" si="37"/>
        <v>-0.16212199703472771</v>
      </c>
      <c r="M180" s="54">
        <f t="shared" si="41"/>
        <v>0</v>
      </c>
      <c r="N180" s="54">
        <f t="shared" si="42"/>
        <v>1</v>
      </c>
    </row>
    <row r="181" spans="4:14" x14ac:dyDescent="0.2">
      <c r="D181" s="4">
        <f t="shared" si="38"/>
        <v>164</v>
      </c>
      <c r="E181" s="152">
        <v>244</v>
      </c>
      <c r="F181" s="152" t="s">
        <v>79</v>
      </c>
      <c r="G181" s="152">
        <f t="shared" si="39"/>
        <v>0</v>
      </c>
      <c r="H181" s="152">
        <f>'Data 1'!J173</f>
        <v>0</v>
      </c>
      <c r="I181" s="4">
        <f t="shared" si="36"/>
        <v>0</v>
      </c>
      <c r="J181" s="6">
        <f t="shared" si="40"/>
        <v>0.14253940040479501</v>
      </c>
      <c r="K181" s="6">
        <f t="shared" si="35"/>
        <v>0.85746059959520493</v>
      </c>
      <c r="L181" s="6">
        <f t="shared" si="37"/>
        <v>-0.1537800489916136</v>
      </c>
      <c r="M181" s="54">
        <f t="shared" si="41"/>
        <v>0</v>
      </c>
      <c r="N181" s="54">
        <f t="shared" si="42"/>
        <v>1</v>
      </c>
    </row>
    <row r="182" spans="4:14" x14ac:dyDescent="0.2">
      <c r="D182" s="4">
        <f t="shared" si="38"/>
        <v>165</v>
      </c>
      <c r="E182" s="150">
        <v>245</v>
      </c>
      <c r="F182" s="150" t="s">
        <v>78</v>
      </c>
      <c r="G182" s="150">
        <f t="shared" si="39"/>
        <v>0</v>
      </c>
      <c r="H182" s="150">
        <f>'Data 1'!J174</f>
        <v>1</v>
      </c>
      <c r="I182" s="4">
        <f t="shared" si="36"/>
        <v>0</v>
      </c>
      <c r="J182" s="6">
        <f t="shared" si="40"/>
        <v>0.14966254043651275</v>
      </c>
      <c r="K182" s="6">
        <f t="shared" si="35"/>
        <v>0.85033745956348727</v>
      </c>
      <c r="L182" s="6">
        <f t="shared" si="37"/>
        <v>-0.16212199703472771</v>
      </c>
      <c r="M182" s="54">
        <f t="shared" si="41"/>
        <v>0</v>
      </c>
      <c r="N182" s="54">
        <f t="shared" si="42"/>
        <v>1</v>
      </c>
    </row>
    <row r="183" spans="4:14" x14ac:dyDescent="0.2">
      <c r="D183" s="4">
        <f t="shared" si="38"/>
        <v>166</v>
      </c>
      <c r="E183" s="152">
        <v>246</v>
      </c>
      <c r="F183" s="152" t="s">
        <v>79</v>
      </c>
      <c r="G183" s="152">
        <f t="shared" si="39"/>
        <v>0</v>
      </c>
      <c r="H183" s="152">
        <f>'Data 1'!J175</f>
        <v>1</v>
      </c>
      <c r="I183" s="4">
        <f t="shared" si="36"/>
        <v>0</v>
      </c>
      <c r="J183" s="6">
        <f t="shared" si="40"/>
        <v>0.14966254043651275</v>
      </c>
      <c r="K183" s="6">
        <f t="shared" si="35"/>
        <v>0.85033745956348727</v>
      </c>
      <c r="L183" s="6">
        <f t="shared" si="37"/>
        <v>-0.16212199703472771</v>
      </c>
      <c r="M183" s="54">
        <f t="shared" si="41"/>
        <v>0</v>
      </c>
      <c r="N183" s="54">
        <f t="shared" si="42"/>
        <v>1</v>
      </c>
    </row>
    <row r="184" spans="4:14" x14ac:dyDescent="0.2">
      <c r="D184" s="4">
        <f t="shared" si="38"/>
        <v>167</v>
      </c>
      <c r="E184" s="152">
        <v>247</v>
      </c>
      <c r="F184" s="152" t="s">
        <v>79</v>
      </c>
      <c r="G184" s="152">
        <f t="shared" si="39"/>
        <v>0</v>
      </c>
      <c r="H184" s="152">
        <f>'Data 1'!J176</f>
        <v>1</v>
      </c>
      <c r="I184" s="4">
        <f t="shared" si="36"/>
        <v>0</v>
      </c>
      <c r="J184" s="6">
        <f t="shared" si="40"/>
        <v>0.14966254043651275</v>
      </c>
      <c r="K184" s="6">
        <f t="shared" si="35"/>
        <v>0.85033745956348727</v>
      </c>
      <c r="L184" s="6">
        <f t="shared" si="37"/>
        <v>-0.16212199703472771</v>
      </c>
      <c r="M184" s="54">
        <f t="shared" si="41"/>
        <v>0</v>
      </c>
      <c r="N184" s="54">
        <f t="shared" si="42"/>
        <v>1</v>
      </c>
    </row>
    <row r="185" spans="4:14" x14ac:dyDescent="0.2">
      <c r="D185" s="4">
        <f t="shared" si="38"/>
        <v>168</v>
      </c>
      <c r="E185" s="150">
        <v>249</v>
      </c>
      <c r="F185" s="150" t="s">
        <v>78</v>
      </c>
      <c r="G185" s="150">
        <f t="shared" si="39"/>
        <v>0</v>
      </c>
      <c r="H185" s="150">
        <f>'Data 1'!J177</f>
        <v>1</v>
      </c>
      <c r="I185" s="4">
        <f t="shared" si="36"/>
        <v>0</v>
      </c>
      <c r="J185" s="6">
        <f t="shared" si="40"/>
        <v>0.14966254043651275</v>
      </c>
      <c r="K185" s="6">
        <f t="shared" si="35"/>
        <v>0.85033745956348727</v>
      </c>
      <c r="L185" s="6">
        <f t="shared" si="37"/>
        <v>-0.16212199703472771</v>
      </c>
      <c r="M185" s="54">
        <f t="shared" si="41"/>
        <v>0</v>
      </c>
      <c r="N185" s="54">
        <f t="shared" si="42"/>
        <v>1</v>
      </c>
    </row>
    <row r="186" spans="4:14" x14ac:dyDescent="0.2">
      <c r="D186" s="4">
        <f t="shared" si="38"/>
        <v>169</v>
      </c>
      <c r="E186" s="150">
        <v>250</v>
      </c>
      <c r="F186" s="150" t="s">
        <v>78</v>
      </c>
      <c r="G186" s="150">
        <f t="shared" si="39"/>
        <v>0</v>
      </c>
      <c r="H186" s="150">
        <f>'Data 1'!J178</f>
        <v>1</v>
      </c>
      <c r="I186" s="4">
        <f t="shared" si="36"/>
        <v>0</v>
      </c>
      <c r="J186" s="6">
        <f t="shared" si="40"/>
        <v>0.14966254043651275</v>
      </c>
      <c r="K186" s="6">
        <f t="shared" si="35"/>
        <v>0.85033745956348727</v>
      </c>
      <c r="L186" s="6">
        <f t="shared" si="37"/>
        <v>-0.16212199703472771</v>
      </c>
      <c r="M186" s="54">
        <f t="shared" si="41"/>
        <v>0</v>
      </c>
      <c r="N186" s="54">
        <f t="shared" si="42"/>
        <v>1</v>
      </c>
    </row>
    <row r="187" spans="4:14" x14ac:dyDescent="0.2">
      <c r="D187" s="4">
        <f t="shared" si="38"/>
        <v>170</v>
      </c>
      <c r="E187" s="150">
        <v>251</v>
      </c>
      <c r="F187" s="150" t="s">
        <v>78</v>
      </c>
      <c r="G187" s="150">
        <f t="shared" si="39"/>
        <v>0</v>
      </c>
      <c r="H187" s="150">
        <f>'Data 1'!J179</f>
        <v>1</v>
      </c>
      <c r="I187" s="4">
        <f t="shared" si="36"/>
        <v>0</v>
      </c>
      <c r="J187" s="6">
        <f t="shared" si="40"/>
        <v>0.14966254043651275</v>
      </c>
      <c r="K187" s="6">
        <f t="shared" si="35"/>
        <v>0.85033745956348727</v>
      </c>
      <c r="L187" s="6">
        <f t="shared" si="37"/>
        <v>-0.16212199703472771</v>
      </c>
      <c r="M187" s="54">
        <f t="shared" si="41"/>
        <v>0</v>
      </c>
      <c r="N187" s="54">
        <f t="shared" si="42"/>
        <v>1</v>
      </c>
    </row>
    <row r="188" spans="4:14" x14ac:dyDescent="0.2">
      <c r="D188" s="4">
        <f t="shared" si="38"/>
        <v>171</v>
      </c>
      <c r="E188" s="152">
        <v>253</v>
      </c>
      <c r="F188" s="152" t="s">
        <v>79</v>
      </c>
      <c r="G188" s="152">
        <f t="shared" si="39"/>
        <v>0</v>
      </c>
      <c r="H188" s="152">
        <f>'Data 1'!J180</f>
        <v>0</v>
      </c>
      <c r="I188" s="4">
        <f t="shared" si="36"/>
        <v>0</v>
      </c>
      <c r="J188" s="6">
        <f t="shared" si="40"/>
        <v>0.14253940040479501</v>
      </c>
      <c r="K188" s="6">
        <f t="shared" si="35"/>
        <v>0.85746059959520493</v>
      </c>
      <c r="L188" s="6">
        <f t="shared" si="37"/>
        <v>-0.1537800489916136</v>
      </c>
      <c r="M188" s="54">
        <f t="shared" si="41"/>
        <v>0</v>
      </c>
      <c r="N188" s="54">
        <f t="shared" si="42"/>
        <v>1</v>
      </c>
    </row>
    <row r="191" spans="4:14" x14ac:dyDescent="0.2">
      <c r="F191" s="5">
        <v>173</v>
      </c>
      <c r="G191" s="5">
        <f>SUMIF($F18:$F188,"CF",G18:G188)</f>
        <v>25</v>
      </c>
      <c r="H191" s="5">
        <f>COUNTIF(H18:H188,"1")</f>
        <v>98</v>
      </c>
      <c r="I191" s="5">
        <f>SUM(I18:I188)</f>
        <v>15</v>
      </c>
      <c r="L191" s="19">
        <f>SUM(L18:L188)</f>
        <v>-71.116220820893659</v>
      </c>
      <c r="M191" s="21">
        <f>SUM(M18:M188)</f>
        <v>0</v>
      </c>
      <c r="N191" s="21">
        <f>SUM(N18:N188)</f>
        <v>146</v>
      </c>
    </row>
    <row r="192" spans="4:14" x14ac:dyDescent="0.2">
      <c r="G192" s="23">
        <f>CFT/TP</f>
        <v>0.14450867052023122</v>
      </c>
      <c r="I192" s="23">
        <f>I191/CFT</f>
        <v>0.6</v>
      </c>
    </row>
    <row r="193" spans="7:9" x14ac:dyDescent="0.2">
      <c r="G193" s="5">
        <f>TP-CFT</f>
        <v>148</v>
      </c>
      <c r="I193" s="5">
        <f>EPIT-I191</f>
        <v>83</v>
      </c>
    </row>
    <row r="194" spans="7:9" x14ac:dyDescent="0.2">
      <c r="G194" s="23">
        <f>CONTT/TP</f>
        <v>0.8554913294797688</v>
      </c>
      <c r="I194" s="23">
        <f>I193/CONTT</f>
        <v>0.56081081081081086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FD51-01DA-4E82-B25C-D918B4CABD4A}">
  <dimension ref="C1:T192"/>
  <sheetViews>
    <sheetView topLeftCell="A8" workbookViewId="0">
      <selection activeCell="J30" sqref="J30"/>
    </sheetView>
  </sheetViews>
  <sheetFormatPr baseColWidth="10" defaultColWidth="15.6640625" defaultRowHeight="15" x14ac:dyDescent="0.2"/>
  <cols>
    <col min="16" max="17" width="12.6640625" customWidth="1"/>
    <col min="18" max="18" width="15" customWidth="1"/>
    <col min="19" max="20" width="12.6640625" customWidth="1"/>
  </cols>
  <sheetData>
    <row r="1" spans="3:20" ht="16" thickBot="1" x14ac:dyDescent="0.25"/>
    <row r="2" spans="3:20" ht="33" thickBot="1" x14ac:dyDescent="0.25">
      <c r="E2" s="18" t="s">
        <v>87</v>
      </c>
      <c r="F2" s="18" t="s">
        <v>88</v>
      </c>
      <c r="G2" s="18" t="s">
        <v>89</v>
      </c>
      <c r="I2" s="7" t="s">
        <v>36</v>
      </c>
      <c r="J2" s="8"/>
      <c r="L2" s="13" t="s">
        <v>44</v>
      </c>
      <c r="M2" s="22">
        <v>0.2</v>
      </c>
    </row>
    <row r="3" spans="3:20" x14ac:dyDescent="0.2">
      <c r="E3" s="4" t="s">
        <v>90</v>
      </c>
      <c r="F3" s="6">
        <f>a_0+a_1*0+a_2*0</f>
        <v>-2.1226162924239564</v>
      </c>
      <c r="G3" s="6">
        <f>EXP(F3)/(1+EXP(F3))</f>
        <v>0.10691799274524813</v>
      </c>
      <c r="I3" s="9" t="s">
        <v>91</v>
      </c>
      <c r="J3" s="25">
        <v>2.8157587246392373</v>
      </c>
      <c r="L3" s="12"/>
      <c r="M3" s="12"/>
    </row>
    <row r="4" spans="3:20" ht="16" thickBot="1" x14ac:dyDescent="0.25">
      <c r="E4" s="4" t="s">
        <v>92</v>
      </c>
      <c r="F4" s="6">
        <f>a_0+a_1*0+a_2*1</f>
        <v>-2.1226162924239564</v>
      </c>
      <c r="G4" s="6">
        <f>EXP(F4)/(1+EXP(F4))</f>
        <v>0.10691799274524813</v>
      </c>
      <c r="I4" s="10" t="s">
        <v>93</v>
      </c>
      <c r="J4" s="26">
        <v>0</v>
      </c>
      <c r="L4" s="12"/>
      <c r="M4" s="12"/>
    </row>
    <row r="5" spans="3:20" ht="16" thickBot="1" x14ac:dyDescent="0.25">
      <c r="E5" s="4" t="s">
        <v>94</v>
      </c>
      <c r="F5" s="6">
        <f>a_0+a_1*1+a_2*0</f>
        <v>0.69314243221528082</v>
      </c>
      <c r="G5" s="6">
        <f>EXP(F5)/(1+EXP(F5))</f>
        <v>0.66666561147812842</v>
      </c>
      <c r="I5" s="10" t="s">
        <v>40</v>
      </c>
      <c r="J5" s="26">
        <v>-2.1226162924239564</v>
      </c>
      <c r="L5" s="14" t="s">
        <v>50</v>
      </c>
      <c r="M5" s="15" t="s">
        <v>51</v>
      </c>
      <c r="Q5" s="65" t="s">
        <v>52</v>
      </c>
    </row>
    <row r="6" spans="3:20" ht="16" thickBot="1" x14ac:dyDescent="0.25">
      <c r="E6" s="4" t="s">
        <v>95</v>
      </c>
      <c r="F6" s="6">
        <f>a_0+a_1*1+a_2*1</f>
        <v>0.69314243221528082</v>
      </c>
      <c r="G6" s="6">
        <f>EXP(F6)/(1+EXP(F6))</f>
        <v>0.66666561147812842</v>
      </c>
      <c r="I6" s="11" t="s">
        <v>42</v>
      </c>
      <c r="J6" s="27">
        <f>NCN</f>
        <v>-61.70186914430051</v>
      </c>
      <c r="L6" s="16">
        <f>sens</f>
        <v>0.32</v>
      </c>
      <c r="M6" s="17">
        <f>spec</f>
        <v>0.95945945945945943</v>
      </c>
      <c r="Q6" s="23">
        <f>SUMPRODUCT(S15:S111,T15:T111)</f>
        <v>0.63756756756756749</v>
      </c>
    </row>
    <row r="7" spans="3:20" x14ac:dyDescent="0.2">
      <c r="E7" s="4" t="s">
        <v>96</v>
      </c>
      <c r="F7" s="6"/>
      <c r="G7" s="6">
        <f>p_0_0*(1-f_20)+p_1_0*f_20</f>
        <v>0.14997550187854664</v>
      </c>
      <c r="I7" s="12"/>
      <c r="J7" s="12"/>
    </row>
    <row r="8" spans="3:20" ht="49.5" customHeight="1" x14ac:dyDescent="0.2">
      <c r="E8" s="4" t="s">
        <v>97</v>
      </c>
      <c r="F8" s="6"/>
      <c r="G8" s="6">
        <f>p_0_1*(1-f_21)+p_1_1*f_21</f>
        <v>0.14454808476090394</v>
      </c>
      <c r="I8" s="312" t="s">
        <v>98</v>
      </c>
      <c r="J8" s="313"/>
      <c r="K8" s="313"/>
      <c r="L8" s="313"/>
      <c r="M8" s="313"/>
      <c r="N8" s="295"/>
    </row>
    <row r="9" spans="3:20" x14ac:dyDescent="0.2">
      <c r="E9" s="4" t="s">
        <v>99</v>
      </c>
      <c r="F9" s="6"/>
      <c r="G9" s="6">
        <f>p_0_0*(1-f_10)+p_0_1*f_10</f>
        <v>0.10691799274524813</v>
      </c>
    </row>
    <row r="10" spans="3:20" x14ac:dyDescent="0.2">
      <c r="E10" s="4" t="s">
        <v>100</v>
      </c>
      <c r="F10" s="6"/>
      <c r="G10" s="6">
        <f>p_1_0*(1-f_11)+p_1_1*f_11</f>
        <v>0.66666561147812842</v>
      </c>
      <c r="Q10">
        <f>CFT_1</f>
        <v>25</v>
      </c>
      <c r="R10">
        <f>NCFT</f>
        <v>148</v>
      </c>
    </row>
    <row r="11" spans="3:20" x14ac:dyDescent="0.2">
      <c r="E11" s="4" t="s">
        <v>101</v>
      </c>
      <c r="F11" s="6"/>
      <c r="G11" s="6">
        <f>q_00*p_0_0+q_01*p_0_1+q_10*p_1_0+q_11*p_1_1</f>
        <v>0.14619852739316955</v>
      </c>
    </row>
    <row r="12" spans="3:20" x14ac:dyDescent="0.2">
      <c r="C12" s="6"/>
    </row>
    <row r="14" spans="3:20" s="3" customFormat="1" ht="76.5" customHeight="1" x14ac:dyDescent="0.2">
      <c r="D14" s="1" t="s">
        <v>13</v>
      </c>
      <c r="E14" s="1" t="s">
        <v>57</v>
      </c>
      <c r="F14" s="1" t="s">
        <v>29</v>
      </c>
      <c r="G14" s="1" t="s">
        <v>58</v>
      </c>
      <c r="H14" s="2" t="s">
        <v>59</v>
      </c>
      <c r="I14" s="2" t="s">
        <v>74</v>
      </c>
      <c r="J14" s="2" t="s">
        <v>102</v>
      </c>
      <c r="K14" s="2" t="s">
        <v>103</v>
      </c>
      <c r="L14" s="2" t="s">
        <v>104</v>
      </c>
      <c r="M14" s="2" t="s">
        <v>64</v>
      </c>
      <c r="N14" s="2" t="s">
        <v>65</v>
      </c>
      <c r="P14" s="2" t="s">
        <v>44</v>
      </c>
      <c r="Q14" s="2" t="s">
        <v>66</v>
      </c>
      <c r="R14" s="2" t="s">
        <v>67</v>
      </c>
      <c r="S14" s="2" t="s">
        <v>68</v>
      </c>
      <c r="T14" s="2" t="s">
        <v>69</v>
      </c>
    </row>
    <row r="15" spans="3:20" x14ac:dyDescent="0.2">
      <c r="D15" s="4">
        <v>1</v>
      </c>
      <c r="E15" s="232">
        <v>1</v>
      </c>
      <c r="F15" s="232" t="s">
        <v>77</v>
      </c>
      <c r="G15" s="232">
        <v>1</v>
      </c>
      <c r="H15" s="232">
        <f>'A1'!H18</f>
        <v>1</v>
      </c>
      <c r="I15" s="232">
        <f>'A2'!H18</f>
        <v>1</v>
      </c>
      <c r="J15" s="6">
        <f t="shared" ref="J15:J46" si="0">IF(H15=0,IF(I15=0,p_0_0,IF(I15=1,p_0_1,p_0_2)),IF(H15=1,IF(I15=0,p_1_0,IF(I15=1,p_1_1,p_1_2)),IF(I15=0,p_2_0,IF(I15=1,p_2_1,p_2_2))))</f>
        <v>0.66666561147812842</v>
      </c>
      <c r="K15" s="6">
        <f t="shared" ref="K15:K46" si="1">IF(G15=1,J15,1-J15)</f>
        <v>0.66666561147812842</v>
      </c>
      <c r="L15" s="6">
        <f>LN(K15)</f>
        <v>-0.40546669089222437</v>
      </c>
      <c r="M15">
        <f t="shared" ref="M15:M46" si="2">IF(AND(G15=1,K15&gt;=thresh),1,0)</f>
        <v>1</v>
      </c>
      <c r="N15">
        <f t="shared" ref="N15:N46" si="3">+IF(AND(G15=0,J15&lt;thresh),1,0)</f>
        <v>0</v>
      </c>
      <c r="P15" s="6">
        <v>0.01</v>
      </c>
      <c r="Q15" s="6">
        <f t="shared" ref="Q15:Q46" si="4">COUNTIFS($G$15:$G$185,"1",$J$15:$J$185,"&gt;="&amp;$P15)/CFT_1</f>
        <v>1</v>
      </c>
      <c r="R15" s="6">
        <f t="shared" ref="R15:R46" si="5">COUNTIFS($G$15:$G$185,"0",$J$15:$J$185,"&gt;="&amp;$P15)/NCFT</f>
        <v>0.98648648648648651</v>
      </c>
      <c r="S15" s="6">
        <f>(Q15+Q16)/2</f>
        <v>1</v>
      </c>
      <c r="T15" s="6">
        <f t="shared" ref="T15:T46" si="6">-(R16-R15)</f>
        <v>0</v>
      </c>
    </row>
    <row r="16" spans="3:20" x14ac:dyDescent="0.2">
      <c r="D16" s="4">
        <f>D15+1</f>
        <v>2</v>
      </c>
      <c r="E16" s="148">
        <v>2</v>
      </c>
      <c r="F16" s="148" t="s">
        <v>77</v>
      </c>
      <c r="G16" s="148">
        <v>1</v>
      </c>
      <c r="H16" s="148">
        <f>'A1'!H19</f>
        <v>0</v>
      </c>
      <c r="I16" s="148">
        <f>'A2'!H19</f>
        <v>1</v>
      </c>
      <c r="J16" s="6">
        <f t="shared" si="0"/>
        <v>0.10691799274524813</v>
      </c>
      <c r="K16" s="6">
        <f t="shared" si="1"/>
        <v>0.10691799274524813</v>
      </c>
      <c r="L16" s="6">
        <f t="shared" ref="L16:L76" si="7">LN(K16)</f>
        <v>-2.2356931613140527</v>
      </c>
      <c r="M16">
        <f t="shared" si="2"/>
        <v>0</v>
      </c>
      <c r="N16">
        <f t="shared" si="3"/>
        <v>0</v>
      </c>
      <c r="P16" s="6">
        <f>P15+0.01</f>
        <v>0.02</v>
      </c>
      <c r="Q16" s="6">
        <f t="shared" si="4"/>
        <v>1</v>
      </c>
      <c r="R16" s="6">
        <f t="shared" si="5"/>
        <v>0.98648648648648651</v>
      </c>
      <c r="S16" s="6">
        <f t="shared" ref="S16:S79" si="8">(Q16+Q17)/2</f>
        <v>1</v>
      </c>
      <c r="T16" s="6">
        <f t="shared" si="6"/>
        <v>0</v>
      </c>
    </row>
    <row r="17" spans="4:20" x14ac:dyDescent="0.2">
      <c r="D17" s="4">
        <f t="shared" ref="D17:D79" si="9">D16+1</f>
        <v>3</v>
      </c>
      <c r="E17" s="150">
        <v>4</v>
      </c>
      <c r="F17" s="150" t="s">
        <v>78</v>
      </c>
      <c r="G17" s="150">
        <v>0</v>
      </c>
      <c r="H17" s="150">
        <f>'A1'!H20</f>
        <v>0</v>
      </c>
      <c r="I17" s="150">
        <f>'A2'!H20</f>
        <v>1</v>
      </c>
      <c r="J17" s="6">
        <f t="shared" si="0"/>
        <v>0.10691799274524813</v>
      </c>
      <c r="K17" s="6">
        <f t="shared" si="1"/>
        <v>0.89308200725475184</v>
      </c>
      <c r="L17" s="6">
        <f t="shared" si="7"/>
        <v>-0.11307686889009654</v>
      </c>
      <c r="M17">
        <f t="shared" si="2"/>
        <v>0</v>
      </c>
      <c r="N17">
        <f t="shared" si="3"/>
        <v>1</v>
      </c>
      <c r="P17" s="6">
        <f t="shared" ref="P17:P80" si="10">P16+0.01</f>
        <v>0.03</v>
      </c>
      <c r="Q17" s="6">
        <f t="shared" si="4"/>
        <v>1</v>
      </c>
      <c r="R17" s="6">
        <f t="shared" si="5"/>
        <v>0.98648648648648651</v>
      </c>
      <c r="S17" s="6">
        <f t="shared" si="8"/>
        <v>1</v>
      </c>
      <c r="T17" s="6">
        <f t="shared" si="6"/>
        <v>0</v>
      </c>
    </row>
    <row r="18" spans="4:20" x14ac:dyDescent="0.2">
      <c r="D18" s="4">
        <f t="shared" si="9"/>
        <v>4</v>
      </c>
      <c r="E18" s="150">
        <v>5</v>
      </c>
      <c r="F18" s="150" t="s">
        <v>78</v>
      </c>
      <c r="G18" s="150">
        <v>0</v>
      </c>
      <c r="H18" s="150">
        <f>'A1'!H21</f>
        <v>0</v>
      </c>
      <c r="I18" s="150">
        <f>'A2'!H21</f>
        <v>1</v>
      </c>
      <c r="J18" s="6">
        <f t="shared" si="0"/>
        <v>0.10691799274524813</v>
      </c>
      <c r="K18" s="6">
        <f t="shared" si="1"/>
        <v>0.89308200725475184</v>
      </c>
      <c r="L18" s="6">
        <f t="shared" si="7"/>
        <v>-0.11307686889009654</v>
      </c>
      <c r="M18">
        <f t="shared" si="2"/>
        <v>0</v>
      </c>
      <c r="N18">
        <f t="shared" si="3"/>
        <v>1</v>
      </c>
      <c r="P18" s="6">
        <f t="shared" si="10"/>
        <v>0.04</v>
      </c>
      <c r="Q18" s="6">
        <f t="shared" si="4"/>
        <v>1</v>
      </c>
      <c r="R18" s="6">
        <f t="shared" si="5"/>
        <v>0.98648648648648651</v>
      </c>
      <c r="S18" s="6">
        <f t="shared" si="8"/>
        <v>1</v>
      </c>
      <c r="T18" s="6">
        <f t="shared" si="6"/>
        <v>0</v>
      </c>
    </row>
    <row r="19" spans="4:20" x14ac:dyDescent="0.2">
      <c r="D19" s="4">
        <f t="shared" si="9"/>
        <v>5</v>
      </c>
      <c r="E19" s="150">
        <v>9</v>
      </c>
      <c r="F19" s="150" t="s">
        <v>78</v>
      </c>
      <c r="G19" s="150">
        <v>0</v>
      </c>
      <c r="H19" s="150">
        <f>'A1'!H22</f>
        <v>0</v>
      </c>
      <c r="I19" s="150">
        <f>'A2'!H22</f>
        <v>1</v>
      </c>
      <c r="J19" s="6">
        <f t="shared" si="0"/>
        <v>0.10691799274524813</v>
      </c>
      <c r="K19" s="6">
        <f t="shared" si="1"/>
        <v>0.89308200725475184</v>
      </c>
      <c r="L19" s="6">
        <f t="shared" si="7"/>
        <v>-0.11307686889009654</v>
      </c>
      <c r="M19">
        <f t="shared" si="2"/>
        <v>0</v>
      </c>
      <c r="N19">
        <f t="shared" si="3"/>
        <v>1</v>
      </c>
      <c r="P19" s="6">
        <f t="shared" si="10"/>
        <v>0.05</v>
      </c>
      <c r="Q19" s="6">
        <f t="shared" si="4"/>
        <v>1</v>
      </c>
      <c r="R19" s="6">
        <f t="shared" si="5"/>
        <v>0.98648648648648651</v>
      </c>
      <c r="S19" s="6">
        <f t="shared" si="8"/>
        <v>1</v>
      </c>
      <c r="T19" s="6">
        <f t="shared" si="6"/>
        <v>0</v>
      </c>
    </row>
    <row r="20" spans="4:20" x14ac:dyDescent="0.2">
      <c r="D20" s="4">
        <f t="shared" si="9"/>
        <v>6</v>
      </c>
      <c r="E20" s="148">
        <v>12</v>
      </c>
      <c r="F20" s="148" t="s">
        <v>77</v>
      </c>
      <c r="G20" s="148">
        <v>1</v>
      </c>
      <c r="H20" s="148">
        <f>'A1'!H23</f>
        <v>0</v>
      </c>
      <c r="I20" s="148">
        <f>'A2'!H23</f>
        <v>1</v>
      </c>
      <c r="J20" s="6">
        <f t="shared" si="0"/>
        <v>0.10691799274524813</v>
      </c>
      <c r="K20" s="6">
        <f t="shared" si="1"/>
        <v>0.10691799274524813</v>
      </c>
      <c r="L20" s="6">
        <f t="shared" si="7"/>
        <v>-2.2356931613140527</v>
      </c>
      <c r="M20">
        <f t="shared" si="2"/>
        <v>0</v>
      </c>
      <c r="N20">
        <f t="shared" si="3"/>
        <v>0</v>
      </c>
      <c r="P20" s="6">
        <f t="shared" si="10"/>
        <v>6.0000000000000005E-2</v>
      </c>
      <c r="Q20" s="6">
        <f t="shared" si="4"/>
        <v>1</v>
      </c>
      <c r="R20" s="6">
        <f t="shared" si="5"/>
        <v>0.98648648648648651</v>
      </c>
      <c r="S20" s="6">
        <f t="shared" si="8"/>
        <v>1</v>
      </c>
      <c r="T20" s="6">
        <f t="shared" si="6"/>
        <v>0</v>
      </c>
    </row>
    <row r="21" spans="4:20" x14ac:dyDescent="0.2">
      <c r="D21" s="4">
        <f t="shared" si="9"/>
        <v>7</v>
      </c>
      <c r="E21" s="150">
        <v>14</v>
      </c>
      <c r="F21" s="150" t="s">
        <v>78</v>
      </c>
      <c r="G21" s="150">
        <v>0</v>
      </c>
      <c r="H21" s="150">
        <f>'A1'!H24</f>
        <v>0</v>
      </c>
      <c r="I21" s="150">
        <f>'A2'!H24</f>
        <v>1</v>
      </c>
      <c r="J21" s="6">
        <f t="shared" si="0"/>
        <v>0.10691799274524813</v>
      </c>
      <c r="K21" s="6">
        <f t="shared" si="1"/>
        <v>0.89308200725475184</v>
      </c>
      <c r="L21" s="6">
        <f t="shared" si="7"/>
        <v>-0.11307686889009654</v>
      </c>
      <c r="M21">
        <f t="shared" si="2"/>
        <v>0</v>
      </c>
      <c r="N21">
        <f t="shared" si="3"/>
        <v>1</v>
      </c>
      <c r="P21" s="6">
        <f t="shared" si="10"/>
        <v>7.0000000000000007E-2</v>
      </c>
      <c r="Q21" s="6">
        <f t="shared" si="4"/>
        <v>1</v>
      </c>
      <c r="R21" s="6">
        <f t="shared" si="5"/>
        <v>0.98648648648648651</v>
      </c>
      <c r="S21" s="6">
        <f t="shared" si="8"/>
        <v>1</v>
      </c>
      <c r="T21" s="6">
        <f t="shared" si="6"/>
        <v>0</v>
      </c>
    </row>
    <row r="22" spans="4:20" x14ac:dyDescent="0.2">
      <c r="D22" s="4">
        <f t="shared" si="9"/>
        <v>8</v>
      </c>
      <c r="E22" s="153">
        <v>15</v>
      </c>
      <c r="F22" s="153" t="s">
        <v>78</v>
      </c>
      <c r="G22" s="153">
        <v>0</v>
      </c>
      <c r="H22" s="153">
        <f>'A1'!H25</f>
        <v>0</v>
      </c>
      <c r="I22" s="153">
        <f>'A2'!H25</f>
        <v>1</v>
      </c>
      <c r="J22" s="6">
        <f t="shared" si="0"/>
        <v>0.10691799274524813</v>
      </c>
      <c r="K22" s="6">
        <f t="shared" si="1"/>
        <v>0.89308200725475184</v>
      </c>
      <c r="L22" s="6">
        <f t="shared" si="7"/>
        <v>-0.11307686889009654</v>
      </c>
      <c r="M22">
        <f t="shared" si="2"/>
        <v>0</v>
      </c>
      <c r="N22">
        <f t="shared" si="3"/>
        <v>1</v>
      </c>
      <c r="P22" s="6">
        <f t="shared" si="10"/>
        <v>0.08</v>
      </c>
      <c r="Q22" s="6">
        <f t="shared" si="4"/>
        <v>1</v>
      </c>
      <c r="R22" s="6">
        <f t="shared" si="5"/>
        <v>0.98648648648648651</v>
      </c>
      <c r="S22" s="6">
        <f t="shared" si="8"/>
        <v>1</v>
      </c>
      <c r="T22" s="6">
        <f t="shared" si="6"/>
        <v>0</v>
      </c>
    </row>
    <row r="23" spans="4:20" x14ac:dyDescent="0.2">
      <c r="D23" s="4">
        <f t="shared" si="9"/>
        <v>9</v>
      </c>
      <c r="E23" s="207">
        <v>16</v>
      </c>
      <c r="F23" s="207" t="s">
        <v>78</v>
      </c>
      <c r="G23" s="207">
        <v>0</v>
      </c>
      <c r="H23" s="207">
        <f>'A1'!H26</f>
        <v>0</v>
      </c>
      <c r="I23" s="207">
        <f>'A2'!H26</f>
        <v>1</v>
      </c>
      <c r="J23" s="6">
        <f t="shared" si="0"/>
        <v>0.10691799274524813</v>
      </c>
      <c r="K23" s="6">
        <f t="shared" si="1"/>
        <v>0.89308200725475184</v>
      </c>
      <c r="L23" s="6">
        <f t="shared" si="7"/>
        <v>-0.11307686889009654</v>
      </c>
      <c r="M23">
        <f t="shared" si="2"/>
        <v>0</v>
      </c>
      <c r="N23">
        <f t="shared" si="3"/>
        <v>1</v>
      </c>
      <c r="P23" s="6">
        <f t="shared" si="10"/>
        <v>0.09</v>
      </c>
      <c r="Q23" s="6">
        <f t="shared" si="4"/>
        <v>1</v>
      </c>
      <c r="R23" s="6">
        <f t="shared" si="5"/>
        <v>0.98648648648648651</v>
      </c>
      <c r="S23" s="6">
        <f t="shared" si="8"/>
        <v>1</v>
      </c>
      <c r="T23" s="6">
        <f t="shared" si="6"/>
        <v>0</v>
      </c>
    </row>
    <row r="24" spans="4:20" x14ac:dyDescent="0.2">
      <c r="D24" s="4">
        <f t="shared" si="9"/>
        <v>10</v>
      </c>
      <c r="E24" s="151">
        <v>17</v>
      </c>
      <c r="F24" s="151" t="s">
        <v>77</v>
      </c>
      <c r="G24" s="151">
        <v>1</v>
      </c>
      <c r="H24" s="151">
        <f>'A1'!H27</f>
        <v>1</v>
      </c>
      <c r="I24" s="151">
        <f>'A2'!H27</f>
        <v>1</v>
      </c>
      <c r="J24" s="6">
        <f t="shared" si="0"/>
        <v>0.66666561147812842</v>
      </c>
      <c r="K24" s="6">
        <f t="shared" si="1"/>
        <v>0.66666561147812842</v>
      </c>
      <c r="L24" s="6">
        <f t="shared" si="7"/>
        <v>-0.40546669089222437</v>
      </c>
      <c r="M24">
        <f t="shared" si="2"/>
        <v>1</v>
      </c>
      <c r="N24">
        <f t="shared" si="3"/>
        <v>0</v>
      </c>
      <c r="P24" s="6">
        <f t="shared" si="10"/>
        <v>9.9999999999999992E-2</v>
      </c>
      <c r="Q24" s="6">
        <f t="shared" si="4"/>
        <v>1</v>
      </c>
      <c r="R24" s="6">
        <f t="shared" si="5"/>
        <v>0.98648648648648651</v>
      </c>
      <c r="S24" s="6">
        <f t="shared" si="8"/>
        <v>0.66</v>
      </c>
      <c r="T24" s="6">
        <f t="shared" si="6"/>
        <v>0.95945945945945943</v>
      </c>
    </row>
    <row r="25" spans="4:20" x14ac:dyDescent="0.2">
      <c r="D25" s="4">
        <f t="shared" si="9"/>
        <v>11</v>
      </c>
      <c r="E25" s="157">
        <v>24</v>
      </c>
      <c r="F25" s="157" t="s">
        <v>78</v>
      </c>
      <c r="G25" s="157">
        <v>0</v>
      </c>
      <c r="H25" s="157">
        <f>'A1'!H28</f>
        <v>0</v>
      </c>
      <c r="I25" s="157">
        <f>'A2'!H28</f>
        <v>1</v>
      </c>
      <c r="J25" s="6">
        <f t="shared" si="0"/>
        <v>0.10691799274524813</v>
      </c>
      <c r="K25" s="6">
        <f t="shared" si="1"/>
        <v>0.89308200725475184</v>
      </c>
      <c r="L25" s="6">
        <f t="shared" si="7"/>
        <v>-0.11307686889009654</v>
      </c>
      <c r="M25">
        <f t="shared" si="2"/>
        <v>0</v>
      </c>
      <c r="N25">
        <f t="shared" si="3"/>
        <v>1</v>
      </c>
      <c r="P25" s="6">
        <f t="shared" si="10"/>
        <v>0.10999999999999999</v>
      </c>
      <c r="Q25" s="6">
        <f t="shared" si="4"/>
        <v>0.32</v>
      </c>
      <c r="R25" s="6">
        <f t="shared" si="5"/>
        <v>2.7027027027027029E-2</v>
      </c>
      <c r="S25" s="6">
        <f t="shared" si="8"/>
        <v>0.32</v>
      </c>
      <c r="T25" s="6">
        <f t="shared" si="6"/>
        <v>0</v>
      </c>
    </row>
    <row r="26" spans="4:20" x14ac:dyDescent="0.2">
      <c r="D26" s="4">
        <f t="shared" si="9"/>
        <v>12</v>
      </c>
      <c r="E26" s="152">
        <v>25</v>
      </c>
      <c r="F26" s="152" t="s">
        <v>79</v>
      </c>
      <c r="G26" s="152">
        <v>0</v>
      </c>
      <c r="H26" s="152">
        <f>'A1'!H29</f>
        <v>0</v>
      </c>
      <c r="I26" s="152">
        <f>'A2'!H29</f>
        <v>1</v>
      </c>
      <c r="J26" s="6">
        <f t="shared" si="0"/>
        <v>0.10691799274524813</v>
      </c>
      <c r="K26" s="6">
        <f t="shared" si="1"/>
        <v>0.89308200725475184</v>
      </c>
      <c r="L26" s="6">
        <f t="shared" si="7"/>
        <v>-0.11307686889009654</v>
      </c>
      <c r="M26">
        <f t="shared" si="2"/>
        <v>0</v>
      </c>
      <c r="N26">
        <f t="shared" si="3"/>
        <v>1</v>
      </c>
      <c r="P26" s="6">
        <f t="shared" si="10"/>
        <v>0.11999999999999998</v>
      </c>
      <c r="Q26" s="6">
        <f t="shared" si="4"/>
        <v>0.32</v>
      </c>
      <c r="R26" s="6">
        <f t="shared" si="5"/>
        <v>2.7027027027027029E-2</v>
      </c>
      <c r="S26" s="6">
        <f t="shared" si="8"/>
        <v>0.32</v>
      </c>
      <c r="T26" s="6">
        <f t="shared" si="6"/>
        <v>0</v>
      </c>
    </row>
    <row r="27" spans="4:20" x14ac:dyDescent="0.2">
      <c r="D27" s="4">
        <f t="shared" si="9"/>
        <v>13</v>
      </c>
      <c r="E27" s="152">
        <v>27</v>
      </c>
      <c r="F27" s="152" t="s">
        <v>79</v>
      </c>
      <c r="G27" s="152">
        <v>0</v>
      </c>
      <c r="H27" s="152">
        <f>'A1'!H30</f>
        <v>0</v>
      </c>
      <c r="I27" s="152">
        <f>'A2'!H30</f>
        <v>1</v>
      </c>
      <c r="J27" s="6">
        <f t="shared" si="0"/>
        <v>0.10691799274524813</v>
      </c>
      <c r="K27" s="6">
        <f t="shared" si="1"/>
        <v>0.89308200725475184</v>
      </c>
      <c r="L27" s="6">
        <f t="shared" si="7"/>
        <v>-0.11307686889009654</v>
      </c>
      <c r="M27">
        <f t="shared" si="2"/>
        <v>0</v>
      </c>
      <c r="N27">
        <f t="shared" si="3"/>
        <v>1</v>
      </c>
      <c r="P27" s="6">
        <f t="shared" si="10"/>
        <v>0.12999999999999998</v>
      </c>
      <c r="Q27" s="6">
        <f t="shared" si="4"/>
        <v>0.32</v>
      </c>
      <c r="R27" s="6">
        <f t="shared" si="5"/>
        <v>2.7027027027027029E-2</v>
      </c>
      <c r="S27" s="6">
        <f t="shared" si="8"/>
        <v>0.32</v>
      </c>
      <c r="T27" s="6">
        <f t="shared" si="6"/>
        <v>0</v>
      </c>
    </row>
    <row r="28" spans="4:20" x14ac:dyDescent="0.2">
      <c r="D28" s="4">
        <f t="shared" si="9"/>
        <v>14</v>
      </c>
      <c r="E28" s="152">
        <v>29</v>
      </c>
      <c r="F28" s="152" t="s">
        <v>79</v>
      </c>
      <c r="G28" s="152">
        <v>0</v>
      </c>
      <c r="H28" s="152">
        <f>'A1'!H31</f>
        <v>0</v>
      </c>
      <c r="I28" s="152">
        <f>'A2'!H31</f>
        <v>1</v>
      </c>
      <c r="J28" s="6">
        <f t="shared" si="0"/>
        <v>0.10691799274524813</v>
      </c>
      <c r="K28" s="6">
        <f t="shared" si="1"/>
        <v>0.89308200725475184</v>
      </c>
      <c r="L28" s="6">
        <f t="shared" si="7"/>
        <v>-0.11307686889009654</v>
      </c>
      <c r="M28">
        <f t="shared" si="2"/>
        <v>0</v>
      </c>
      <c r="N28">
        <f t="shared" si="3"/>
        <v>1</v>
      </c>
      <c r="P28" s="6">
        <f t="shared" si="10"/>
        <v>0.13999999999999999</v>
      </c>
      <c r="Q28" s="6">
        <f t="shared" si="4"/>
        <v>0.32</v>
      </c>
      <c r="R28" s="6">
        <f t="shared" si="5"/>
        <v>2.7027027027027029E-2</v>
      </c>
      <c r="S28" s="6">
        <f t="shared" si="8"/>
        <v>0.32</v>
      </c>
      <c r="T28" s="6">
        <f t="shared" si="6"/>
        <v>0</v>
      </c>
    </row>
    <row r="29" spans="4:20" x14ac:dyDescent="0.2">
      <c r="D29" s="4">
        <f t="shared" si="9"/>
        <v>15</v>
      </c>
      <c r="E29" s="152">
        <v>30</v>
      </c>
      <c r="F29" s="152" t="s">
        <v>79</v>
      </c>
      <c r="G29" s="152">
        <v>0</v>
      </c>
      <c r="H29" s="152">
        <f>'A1'!H32</f>
        <v>0</v>
      </c>
      <c r="I29" s="152">
        <f>'A2'!H32</f>
        <v>1</v>
      </c>
      <c r="J29" s="6">
        <f t="shared" si="0"/>
        <v>0.10691799274524813</v>
      </c>
      <c r="K29" s="6">
        <f t="shared" si="1"/>
        <v>0.89308200725475184</v>
      </c>
      <c r="L29" s="6">
        <f t="shared" si="7"/>
        <v>-0.11307686889009654</v>
      </c>
      <c r="M29">
        <f t="shared" si="2"/>
        <v>0</v>
      </c>
      <c r="N29">
        <f t="shared" si="3"/>
        <v>1</v>
      </c>
      <c r="P29" s="6">
        <f t="shared" si="10"/>
        <v>0.15</v>
      </c>
      <c r="Q29" s="6">
        <f t="shared" si="4"/>
        <v>0.32</v>
      </c>
      <c r="R29" s="6">
        <f t="shared" si="5"/>
        <v>2.7027027027027029E-2</v>
      </c>
      <c r="S29" s="6">
        <f t="shared" si="8"/>
        <v>0.32</v>
      </c>
      <c r="T29" s="6">
        <f t="shared" si="6"/>
        <v>0</v>
      </c>
    </row>
    <row r="30" spans="4:20" x14ac:dyDescent="0.2">
      <c r="D30" s="4">
        <f t="shared" si="9"/>
        <v>16</v>
      </c>
      <c r="E30" s="152">
        <v>32</v>
      </c>
      <c r="F30" s="152" t="s">
        <v>79</v>
      </c>
      <c r="G30" s="152">
        <v>0</v>
      </c>
      <c r="H30" s="152">
        <f>'A1'!H33</f>
        <v>0</v>
      </c>
      <c r="I30" s="152">
        <f>'A2'!H33</f>
        <v>0</v>
      </c>
      <c r="J30" s="6">
        <f t="shared" si="0"/>
        <v>0.10691799274524813</v>
      </c>
      <c r="K30" s="6">
        <f t="shared" si="1"/>
        <v>0.89308200725475184</v>
      </c>
      <c r="L30" s="6">
        <f t="shared" si="7"/>
        <v>-0.11307686889009654</v>
      </c>
      <c r="M30">
        <f t="shared" si="2"/>
        <v>0</v>
      </c>
      <c r="N30">
        <f t="shared" si="3"/>
        <v>1</v>
      </c>
      <c r="P30" s="6">
        <f t="shared" si="10"/>
        <v>0.16</v>
      </c>
      <c r="Q30" s="6">
        <f t="shared" si="4"/>
        <v>0.32</v>
      </c>
      <c r="R30" s="6">
        <f t="shared" si="5"/>
        <v>2.7027027027027029E-2</v>
      </c>
      <c r="S30" s="6">
        <f t="shared" si="8"/>
        <v>0.32</v>
      </c>
      <c r="T30" s="6">
        <f t="shared" si="6"/>
        <v>0</v>
      </c>
    </row>
    <row r="31" spans="4:20" x14ac:dyDescent="0.2">
      <c r="D31" s="4">
        <f t="shared" si="9"/>
        <v>17</v>
      </c>
      <c r="E31" s="152">
        <v>36</v>
      </c>
      <c r="F31" s="152" t="s">
        <v>79</v>
      </c>
      <c r="G31" s="152">
        <v>0</v>
      </c>
      <c r="H31" s="152">
        <f>'A1'!H34</f>
        <v>0</v>
      </c>
      <c r="I31" s="152">
        <f>'A2'!H34</f>
        <v>1</v>
      </c>
      <c r="J31" s="6">
        <f t="shared" si="0"/>
        <v>0.10691799274524813</v>
      </c>
      <c r="K31" s="6">
        <f t="shared" si="1"/>
        <v>0.89308200725475184</v>
      </c>
      <c r="L31" s="6">
        <f t="shared" si="7"/>
        <v>-0.11307686889009654</v>
      </c>
      <c r="M31">
        <f t="shared" si="2"/>
        <v>0</v>
      </c>
      <c r="N31">
        <f t="shared" si="3"/>
        <v>1</v>
      </c>
      <c r="P31" s="6">
        <f t="shared" si="10"/>
        <v>0.17</v>
      </c>
      <c r="Q31" s="6">
        <f t="shared" si="4"/>
        <v>0.32</v>
      </c>
      <c r="R31" s="6">
        <f t="shared" si="5"/>
        <v>2.7027027027027029E-2</v>
      </c>
      <c r="S31" s="6">
        <f t="shared" si="8"/>
        <v>0.32</v>
      </c>
      <c r="T31" s="6">
        <f t="shared" si="6"/>
        <v>0</v>
      </c>
    </row>
    <row r="32" spans="4:20" x14ac:dyDescent="0.2">
      <c r="D32" s="4">
        <f t="shared" si="9"/>
        <v>18</v>
      </c>
      <c r="E32" s="148">
        <v>38</v>
      </c>
      <c r="F32" s="148" t="s">
        <v>77</v>
      </c>
      <c r="G32" s="148">
        <v>1</v>
      </c>
      <c r="H32" s="148">
        <f>'A1'!H35</f>
        <v>0</v>
      </c>
      <c r="I32" s="148">
        <f>'A2'!H35</f>
        <v>1</v>
      </c>
      <c r="J32" s="6">
        <f t="shared" si="0"/>
        <v>0.10691799274524813</v>
      </c>
      <c r="K32" s="6">
        <f t="shared" si="1"/>
        <v>0.10691799274524813</v>
      </c>
      <c r="L32" s="6">
        <f t="shared" si="7"/>
        <v>-2.2356931613140527</v>
      </c>
      <c r="M32">
        <f t="shared" si="2"/>
        <v>0</v>
      </c>
      <c r="N32">
        <f t="shared" si="3"/>
        <v>0</v>
      </c>
      <c r="P32" s="6">
        <f t="shared" si="10"/>
        <v>0.18000000000000002</v>
      </c>
      <c r="Q32" s="6">
        <f t="shared" si="4"/>
        <v>0.32</v>
      </c>
      <c r="R32" s="6">
        <f t="shared" si="5"/>
        <v>2.7027027027027029E-2</v>
      </c>
      <c r="S32" s="6">
        <f t="shared" si="8"/>
        <v>0.32</v>
      </c>
      <c r="T32" s="6">
        <f t="shared" si="6"/>
        <v>0</v>
      </c>
    </row>
    <row r="33" spans="4:20" x14ac:dyDescent="0.2">
      <c r="D33" s="4">
        <f t="shared" si="9"/>
        <v>19</v>
      </c>
      <c r="E33" s="152">
        <v>41</v>
      </c>
      <c r="F33" s="152" t="s">
        <v>79</v>
      </c>
      <c r="G33" s="152">
        <v>0</v>
      </c>
      <c r="H33" s="152">
        <f>'A1'!H36</f>
        <v>0</v>
      </c>
      <c r="I33" s="152">
        <f>'A2'!H36</f>
        <v>1</v>
      </c>
      <c r="J33" s="6">
        <f t="shared" si="0"/>
        <v>0.10691799274524813</v>
      </c>
      <c r="K33" s="6">
        <f t="shared" si="1"/>
        <v>0.89308200725475184</v>
      </c>
      <c r="L33" s="6">
        <f t="shared" si="7"/>
        <v>-0.11307686889009654</v>
      </c>
      <c r="M33">
        <f t="shared" si="2"/>
        <v>0</v>
      </c>
      <c r="N33">
        <f t="shared" si="3"/>
        <v>1</v>
      </c>
      <c r="P33" s="6">
        <f t="shared" si="10"/>
        <v>0.19000000000000003</v>
      </c>
      <c r="Q33" s="6">
        <f t="shared" si="4"/>
        <v>0.32</v>
      </c>
      <c r="R33" s="6">
        <f t="shared" si="5"/>
        <v>2.7027027027027029E-2</v>
      </c>
      <c r="S33" s="6">
        <f t="shared" si="8"/>
        <v>0.32</v>
      </c>
      <c r="T33" s="6">
        <f t="shared" si="6"/>
        <v>0</v>
      </c>
    </row>
    <row r="34" spans="4:20" ht="16" thickBot="1" x14ac:dyDescent="0.25">
      <c r="D34" s="4">
        <f t="shared" si="9"/>
        <v>20</v>
      </c>
      <c r="E34" s="153">
        <v>45</v>
      </c>
      <c r="F34" s="153" t="s">
        <v>78</v>
      </c>
      <c r="G34" s="153">
        <v>0</v>
      </c>
      <c r="H34" s="153">
        <f>'A1'!H37</f>
        <v>0</v>
      </c>
      <c r="I34" s="153">
        <f>'A2'!H37</f>
        <v>0</v>
      </c>
      <c r="J34" s="6">
        <f t="shared" si="0"/>
        <v>0.10691799274524813</v>
      </c>
      <c r="K34" s="6">
        <f t="shared" si="1"/>
        <v>0.89308200725475184</v>
      </c>
      <c r="L34" s="6">
        <f t="shared" si="7"/>
        <v>-0.11307686889009654</v>
      </c>
      <c r="M34">
        <f t="shared" si="2"/>
        <v>0</v>
      </c>
      <c r="N34">
        <f t="shared" si="3"/>
        <v>1</v>
      </c>
      <c r="P34" s="6">
        <f t="shared" si="10"/>
        <v>0.20000000000000004</v>
      </c>
      <c r="Q34" s="6">
        <f t="shared" si="4"/>
        <v>0.32</v>
      </c>
      <c r="R34" s="6">
        <f t="shared" si="5"/>
        <v>2.7027027027027029E-2</v>
      </c>
      <c r="S34" s="6">
        <f t="shared" si="8"/>
        <v>0.32</v>
      </c>
      <c r="T34" s="6">
        <f t="shared" si="6"/>
        <v>0</v>
      </c>
    </row>
    <row r="35" spans="4:20" ht="16" thickBot="1" x14ac:dyDescent="0.25">
      <c r="D35" s="4">
        <f t="shared" si="9"/>
        <v>21</v>
      </c>
      <c r="E35" s="235">
        <v>48</v>
      </c>
      <c r="F35" s="235" t="s">
        <v>78</v>
      </c>
      <c r="G35" s="235">
        <v>0</v>
      </c>
      <c r="H35" s="235">
        <f>'A1'!H38</f>
        <v>0</v>
      </c>
      <c r="I35" s="235">
        <f>'A2'!H38</f>
        <v>0</v>
      </c>
      <c r="J35" s="6">
        <f t="shared" si="0"/>
        <v>0.10691799274524813</v>
      </c>
      <c r="K35" s="6">
        <f t="shared" si="1"/>
        <v>0.89308200725475184</v>
      </c>
      <c r="L35" s="6">
        <f t="shared" si="7"/>
        <v>-0.11307686889009654</v>
      </c>
      <c r="M35">
        <f t="shared" si="2"/>
        <v>0</v>
      </c>
      <c r="N35">
        <f t="shared" si="3"/>
        <v>1</v>
      </c>
      <c r="P35" s="6">
        <f t="shared" si="10"/>
        <v>0.21000000000000005</v>
      </c>
      <c r="Q35" s="6">
        <f t="shared" si="4"/>
        <v>0.32</v>
      </c>
      <c r="R35" s="6">
        <f t="shared" si="5"/>
        <v>2.7027027027027029E-2</v>
      </c>
      <c r="S35" s="6">
        <f t="shared" si="8"/>
        <v>0.32</v>
      </c>
      <c r="T35" s="6">
        <f t="shared" si="6"/>
        <v>0</v>
      </c>
    </row>
    <row r="36" spans="4:20" x14ac:dyDescent="0.2">
      <c r="D36" s="4">
        <f t="shared" si="9"/>
        <v>22</v>
      </c>
      <c r="E36" s="214">
        <v>50</v>
      </c>
      <c r="F36" s="214" t="s">
        <v>79</v>
      </c>
      <c r="G36" s="214">
        <v>0</v>
      </c>
      <c r="H36" s="214">
        <f>'A1'!H39</f>
        <v>0</v>
      </c>
      <c r="I36" s="214">
        <f>'A2'!H39</f>
        <v>1</v>
      </c>
      <c r="J36" s="6">
        <f t="shared" si="0"/>
        <v>0.10691799274524813</v>
      </c>
      <c r="K36" s="6">
        <f t="shared" si="1"/>
        <v>0.89308200725475184</v>
      </c>
      <c r="L36" s="6">
        <f t="shared" si="7"/>
        <v>-0.11307686889009654</v>
      </c>
      <c r="M36">
        <f t="shared" si="2"/>
        <v>0</v>
      </c>
      <c r="N36">
        <f t="shared" si="3"/>
        <v>1</v>
      </c>
      <c r="P36" s="6">
        <f t="shared" si="10"/>
        <v>0.22000000000000006</v>
      </c>
      <c r="Q36" s="6">
        <f t="shared" si="4"/>
        <v>0.32</v>
      </c>
      <c r="R36" s="6">
        <f t="shared" si="5"/>
        <v>2.7027027027027029E-2</v>
      </c>
      <c r="S36" s="6">
        <f t="shared" si="8"/>
        <v>0.32</v>
      </c>
      <c r="T36" s="6">
        <f t="shared" si="6"/>
        <v>0</v>
      </c>
    </row>
    <row r="37" spans="4:20" x14ac:dyDescent="0.2">
      <c r="D37" s="4">
        <f t="shared" si="9"/>
        <v>23</v>
      </c>
      <c r="E37" s="152">
        <v>51</v>
      </c>
      <c r="F37" s="152" t="s">
        <v>79</v>
      </c>
      <c r="G37" s="152">
        <v>0</v>
      </c>
      <c r="H37" s="152">
        <f>'A1'!H40</f>
        <v>0</v>
      </c>
      <c r="I37" s="152">
        <f>'A2'!H40</f>
        <v>1</v>
      </c>
      <c r="J37" s="6">
        <f t="shared" si="0"/>
        <v>0.10691799274524813</v>
      </c>
      <c r="K37" s="6">
        <f t="shared" si="1"/>
        <v>0.89308200725475184</v>
      </c>
      <c r="L37" s="6">
        <f t="shared" si="7"/>
        <v>-0.11307686889009654</v>
      </c>
      <c r="M37">
        <f t="shared" si="2"/>
        <v>0</v>
      </c>
      <c r="N37">
        <f t="shared" si="3"/>
        <v>1</v>
      </c>
      <c r="P37" s="6">
        <f t="shared" si="10"/>
        <v>0.23000000000000007</v>
      </c>
      <c r="Q37" s="6">
        <f t="shared" si="4"/>
        <v>0.32</v>
      </c>
      <c r="R37" s="6">
        <f t="shared" si="5"/>
        <v>2.7027027027027029E-2</v>
      </c>
      <c r="S37" s="6">
        <f t="shared" si="8"/>
        <v>0.32</v>
      </c>
      <c r="T37" s="6">
        <f t="shared" si="6"/>
        <v>0</v>
      </c>
    </row>
    <row r="38" spans="4:20" x14ac:dyDescent="0.2">
      <c r="D38" s="4">
        <f t="shared" si="9"/>
        <v>24</v>
      </c>
      <c r="E38" s="155">
        <v>52</v>
      </c>
      <c r="F38" s="155" t="s">
        <v>79</v>
      </c>
      <c r="G38" s="155">
        <v>0</v>
      </c>
      <c r="H38" s="155">
        <f>'A1'!H41</f>
        <v>0</v>
      </c>
      <c r="I38" s="155">
        <f>'A2'!H41</f>
        <v>1</v>
      </c>
      <c r="J38" s="6">
        <f t="shared" si="0"/>
        <v>0.10691799274524813</v>
      </c>
      <c r="K38" s="6">
        <f t="shared" si="1"/>
        <v>0.89308200725475184</v>
      </c>
      <c r="L38" s="6">
        <f t="shared" si="7"/>
        <v>-0.11307686889009654</v>
      </c>
      <c r="M38">
        <f t="shared" si="2"/>
        <v>0</v>
      </c>
      <c r="N38">
        <f t="shared" si="3"/>
        <v>1</v>
      </c>
      <c r="P38" s="6">
        <f t="shared" si="10"/>
        <v>0.24000000000000007</v>
      </c>
      <c r="Q38" s="6">
        <f t="shared" si="4"/>
        <v>0.32</v>
      </c>
      <c r="R38" s="6">
        <f t="shared" si="5"/>
        <v>2.7027027027027029E-2</v>
      </c>
      <c r="S38" s="6">
        <f t="shared" si="8"/>
        <v>0.32</v>
      </c>
      <c r="T38" s="6">
        <f t="shared" si="6"/>
        <v>0</v>
      </c>
    </row>
    <row r="39" spans="4:20" x14ac:dyDescent="0.2">
      <c r="D39" s="4">
        <f t="shared" si="9"/>
        <v>25</v>
      </c>
      <c r="E39" s="155">
        <v>55</v>
      </c>
      <c r="F39" s="155" t="s">
        <v>79</v>
      </c>
      <c r="G39" s="155">
        <v>0</v>
      </c>
      <c r="H39" s="155">
        <f>'A1'!H42</f>
        <v>0</v>
      </c>
      <c r="I39" s="155">
        <f>'A2'!H42</f>
        <v>1</v>
      </c>
      <c r="J39" s="6">
        <f t="shared" si="0"/>
        <v>0.10691799274524813</v>
      </c>
      <c r="K39" s="6">
        <f t="shared" si="1"/>
        <v>0.89308200725475184</v>
      </c>
      <c r="L39" s="6">
        <f t="shared" si="7"/>
        <v>-0.11307686889009654</v>
      </c>
      <c r="M39">
        <f t="shared" si="2"/>
        <v>0</v>
      </c>
      <c r="N39">
        <f t="shared" si="3"/>
        <v>1</v>
      </c>
      <c r="P39" s="6">
        <f t="shared" si="10"/>
        <v>0.25000000000000006</v>
      </c>
      <c r="Q39" s="6">
        <f t="shared" si="4"/>
        <v>0.32</v>
      </c>
      <c r="R39" s="6">
        <f t="shared" si="5"/>
        <v>2.7027027027027029E-2</v>
      </c>
      <c r="S39" s="6">
        <f t="shared" si="8"/>
        <v>0.32</v>
      </c>
      <c r="T39" s="6">
        <f t="shared" si="6"/>
        <v>0</v>
      </c>
    </row>
    <row r="40" spans="4:20" x14ac:dyDescent="0.2">
      <c r="D40" s="4">
        <f t="shared" si="9"/>
        <v>26</v>
      </c>
      <c r="E40" s="155">
        <v>56</v>
      </c>
      <c r="F40" s="155" t="s">
        <v>79</v>
      </c>
      <c r="G40" s="155">
        <v>0</v>
      </c>
      <c r="H40" s="155">
        <f>'A1'!H43</f>
        <v>0</v>
      </c>
      <c r="I40" s="155">
        <f>'A2'!H43</f>
        <v>1</v>
      </c>
      <c r="J40" s="6">
        <f t="shared" si="0"/>
        <v>0.10691799274524813</v>
      </c>
      <c r="K40" s="6">
        <f t="shared" si="1"/>
        <v>0.89308200725475184</v>
      </c>
      <c r="L40" s="6">
        <f t="shared" si="7"/>
        <v>-0.11307686889009654</v>
      </c>
      <c r="M40">
        <f t="shared" si="2"/>
        <v>0</v>
      </c>
      <c r="N40">
        <f t="shared" si="3"/>
        <v>1</v>
      </c>
      <c r="P40" s="6">
        <f t="shared" si="10"/>
        <v>0.26000000000000006</v>
      </c>
      <c r="Q40" s="6">
        <f t="shared" si="4"/>
        <v>0.32</v>
      </c>
      <c r="R40" s="6">
        <f t="shared" si="5"/>
        <v>2.7027027027027029E-2</v>
      </c>
      <c r="S40" s="6">
        <f t="shared" si="8"/>
        <v>0.32</v>
      </c>
      <c r="T40" s="6">
        <f t="shared" si="6"/>
        <v>0</v>
      </c>
    </row>
    <row r="41" spans="4:20" x14ac:dyDescent="0.2">
      <c r="D41" s="4">
        <f t="shared" si="9"/>
        <v>27</v>
      </c>
      <c r="E41" s="155">
        <v>58</v>
      </c>
      <c r="F41" s="155" t="s">
        <v>79</v>
      </c>
      <c r="G41" s="155">
        <v>0</v>
      </c>
      <c r="H41" s="155">
        <f>'A1'!H44</f>
        <v>0</v>
      </c>
      <c r="I41" s="155">
        <f>'A2'!H44</f>
        <v>1</v>
      </c>
      <c r="J41" s="6">
        <f t="shared" si="0"/>
        <v>0.10691799274524813</v>
      </c>
      <c r="K41" s="6">
        <f t="shared" si="1"/>
        <v>0.89308200725475184</v>
      </c>
      <c r="L41" s="6">
        <f t="shared" si="7"/>
        <v>-0.11307686889009654</v>
      </c>
      <c r="M41">
        <f t="shared" si="2"/>
        <v>0</v>
      </c>
      <c r="N41">
        <f t="shared" si="3"/>
        <v>1</v>
      </c>
      <c r="P41" s="6">
        <f t="shared" si="10"/>
        <v>0.27000000000000007</v>
      </c>
      <c r="Q41" s="6">
        <f t="shared" si="4"/>
        <v>0.32</v>
      </c>
      <c r="R41" s="6">
        <f t="shared" si="5"/>
        <v>2.7027027027027029E-2</v>
      </c>
      <c r="S41" s="6">
        <f t="shared" si="8"/>
        <v>0.32</v>
      </c>
      <c r="T41" s="6">
        <f t="shared" si="6"/>
        <v>0</v>
      </c>
    </row>
    <row r="42" spans="4:20" x14ac:dyDescent="0.2">
      <c r="D42" s="4">
        <f t="shared" si="9"/>
        <v>28</v>
      </c>
      <c r="E42" s="155">
        <v>59</v>
      </c>
      <c r="F42" s="155" t="s">
        <v>79</v>
      </c>
      <c r="G42" s="155">
        <v>0</v>
      </c>
      <c r="H42" s="155">
        <f>'A1'!H45</f>
        <v>0</v>
      </c>
      <c r="I42" s="155">
        <f>'A2'!H45</f>
        <v>0</v>
      </c>
      <c r="J42" s="6">
        <f t="shared" si="0"/>
        <v>0.10691799274524813</v>
      </c>
      <c r="K42" s="6">
        <f t="shared" si="1"/>
        <v>0.89308200725475184</v>
      </c>
      <c r="L42" s="6">
        <f t="shared" si="7"/>
        <v>-0.11307686889009654</v>
      </c>
      <c r="M42">
        <f t="shared" si="2"/>
        <v>0</v>
      </c>
      <c r="N42">
        <f t="shared" si="3"/>
        <v>1</v>
      </c>
      <c r="P42" s="6">
        <f t="shared" si="10"/>
        <v>0.28000000000000008</v>
      </c>
      <c r="Q42" s="6">
        <f t="shared" si="4"/>
        <v>0.32</v>
      </c>
      <c r="R42" s="6">
        <f t="shared" si="5"/>
        <v>2.7027027027027029E-2</v>
      </c>
      <c r="S42" s="6">
        <f t="shared" si="8"/>
        <v>0.32</v>
      </c>
      <c r="T42" s="6">
        <f t="shared" si="6"/>
        <v>0</v>
      </c>
    </row>
    <row r="43" spans="4:20" x14ac:dyDescent="0.2">
      <c r="D43" s="4">
        <f t="shared" si="9"/>
        <v>29</v>
      </c>
      <c r="E43" s="149">
        <v>67</v>
      </c>
      <c r="F43" s="149" t="s">
        <v>77</v>
      </c>
      <c r="G43" s="149">
        <v>1</v>
      </c>
      <c r="H43" s="149">
        <f>'A1'!H46</f>
        <v>0</v>
      </c>
      <c r="I43" s="149">
        <f>'A2'!H46</f>
        <v>0</v>
      </c>
      <c r="J43" s="6">
        <f t="shared" si="0"/>
        <v>0.10691799274524813</v>
      </c>
      <c r="K43" s="6">
        <f t="shared" si="1"/>
        <v>0.10691799274524813</v>
      </c>
      <c r="L43" s="6">
        <f t="shared" si="7"/>
        <v>-2.2356931613140527</v>
      </c>
      <c r="M43">
        <f t="shared" si="2"/>
        <v>0</v>
      </c>
      <c r="N43">
        <f t="shared" si="3"/>
        <v>0</v>
      </c>
      <c r="P43" s="6">
        <f t="shared" si="10"/>
        <v>0.29000000000000009</v>
      </c>
      <c r="Q43" s="6">
        <f t="shared" si="4"/>
        <v>0.32</v>
      </c>
      <c r="R43" s="6">
        <f t="shared" si="5"/>
        <v>2.7027027027027029E-2</v>
      </c>
      <c r="S43" s="6">
        <f t="shared" si="8"/>
        <v>0.32</v>
      </c>
      <c r="T43" s="6">
        <f t="shared" si="6"/>
        <v>0</v>
      </c>
    </row>
    <row r="44" spans="4:20" x14ac:dyDescent="0.2">
      <c r="D44" s="4">
        <f t="shared" si="9"/>
        <v>30</v>
      </c>
      <c r="E44" s="152">
        <v>68</v>
      </c>
      <c r="F44" s="152" t="s">
        <v>79</v>
      </c>
      <c r="G44" s="152">
        <v>0</v>
      </c>
      <c r="H44" s="152">
        <f>'A1'!H47</f>
        <v>0</v>
      </c>
      <c r="I44" s="152">
        <f>'A2'!H47</f>
        <v>1</v>
      </c>
      <c r="J44" s="6">
        <f t="shared" si="0"/>
        <v>0.10691799274524813</v>
      </c>
      <c r="K44" s="6">
        <f t="shared" si="1"/>
        <v>0.89308200725475184</v>
      </c>
      <c r="L44" s="6">
        <f t="shared" si="7"/>
        <v>-0.11307686889009654</v>
      </c>
      <c r="M44">
        <f t="shared" si="2"/>
        <v>0</v>
      </c>
      <c r="N44">
        <f t="shared" si="3"/>
        <v>1</v>
      </c>
      <c r="P44" s="6">
        <f t="shared" si="10"/>
        <v>0.3000000000000001</v>
      </c>
      <c r="Q44" s="6">
        <f t="shared" si="4"/>
        <v>0.32</v>
      </c>
      <c r="R44" s="6">
        <f t="shared" si="5"/>
        <v>2.7027027027027029E-2</v>
      </c>
      <c r="S44" s="6">
        <f t="shared" si="8"/>
        <v>0.32</v>
      </c>
      <c r="T44" s="6">
        <f t="shared" si="6"/>
        <v>0</v>
      </c>
    </row>
    <row r="45" spans="4:20" x14ac:dyDescent="0.2">
      <c r="D45" s="4">
        <f t="shared" si="9"/>
        <v>31</v>
      </c>
      <c r="E45" s="155">
        <v>69</v>
      </c>
      <c r="F45" s="155" t="s">
        <v>79</v>
      </c>
      <c r="G45" s="155">
        <v>0</v>
      </c>
      <c r="H45" s="155">
        <f>'A1'!H48</f>
        <v>0</v>
      </c>
      <c r="I45" s="155">
        <f>'A2'!H48</f>
        <v>1</v>
      </c>
      <c r="J45" s="6">
        <f t="shared" si="0"/>
        <v>0.10691799274524813</v>
      </c>
      <c r="K45" s="6">
        <f t="shared" si="1"/>
        <v>0.89308200725475184</v>
      </c>
      <c r="L45" s="6">
        <f t="shared" si="7"/>
        <v>-0.11307686889009654</v>
      </c>
      <c r="M45">
        <f t="shared" si="2"/>
        <v>0</v>
      </c>
      <c r="N45">
        <f t="shared" si="3"/>
        <v>1</v>
      </c>
      <c r="P45" s="6">
        <f t="shared" si="10"/>
        <v>0.31000000000000011</v>
      </c>
      <c r="Q45" s="6">
        <f t="shared" si="4"/>
        <v>0.32</v>
      </c>
      <c r="R45" s="6">
        <f t="shared" si="5"/>
        <v>2.7027027027027029E-2</v>
      </c>
      <c r="S45" s="6">
        <f t="shared" si="8"/>
        <v>0.32</v>
      </c>
      <c r="T45" s="6">
        <f t="shared" si="6"/>
        <v>0</v>
      </c>
    </row>
    <row r="46" spans="4:20" x14ac:dyDescent="0.2">
      <c r="D46" s="4">
        <f t="shared" si="9"/>
        <v>32</v>
      </c>
      <c r="E46" s="186">
        <v>70</v>
      </c>
      <c r="F46" s="186" t="s">
        <v>79</v>
      </c>
      <c r="G46" s="186">
        <v>0</v>
      </c>
      <c r="H46" s="186">
        <f>'A1'!H49</f>
        <v>0</v>
      </c>
      <c r="I46" s="186">
        <f>'A2'!H49</f>
        <v>1</v>
      </c>
      <c r="J46" s="6">
        <f t="shared" si="0"/>
        <v>0.10691799274524813</v>
      </c>
      <c r="K46" s="6">
        <f t="shared" si="1"/>
        <v>0.89308200725475184</v>
      </c>
      <c r="L46" s="6">
        <f t="shared" si="7"/>
        <v>-0.11307686889009654</v>
      </c>
      <c r="M46">
        <f t="shared" si="2"/>
        <v>0</v>
      </c>
      <c r="N46">
        <f t="shared" si="3"/>
        <v>1</v>
      </c>
      <c r="P46" s="6">
        <f t="shared" si="10"/>
        <v>0.32000000000000012</v>
      </c>
      <c r="Q46" s="6">
        <f t="shared" si="4"/>
        <v>0.32</v>
      </c>
      <c r="R46" s="6">
        <f t="shared" si="5"/>
        <v>2.7027027027027029E-2</v>
      </c>
      <c r="S46" s="6">
        <f t="shared" si="8"/>
        <v>0.32</v>
      </c>
      <c r="T46" s="6">
        <f t="shared" si="6"/>
        <v>0</v>
      </c>
    </row>
    <row r="47" spans="4:20" x14ac:dyDescent="0.2">
      <c r="D47" s="4">
        <f t="shared" si="9"/>
        <v>33</v>
      </c>
      <c r="E47" s="207">
        <v>73</v>
      </c>
      <c r="F47" s="207" t="s">
        <v>78</v>
      </c>
      <c r="G47" s="207">
        <v>0</v>
      </c>
      <c r="H47" s="207">
        <f>'A1'!H50</f>
        <v>1</v>
      </c>
      <c r="I47" s="207">
        <f>'A2'!H50</f>
        <v>1</v>
      </c>
      <c r="J47" s="6">
        <f t="shared" ref="J47:J75" si="11">IF(H47=0,IF(I47=0,p_0_0,IF(I47=1,p_0_1,p_0_2)),IF(H47=1,IF(I47=0,p_1_0,IF(I47=1,p_1_1,p_1_2)),IF(I47=0,p_2_0,IF(I47=1,p_2_1,p_2_2))))</f>
        <v>0.66666561147812842</v>
      </c>
      <c r="K47" s="6">
        <f t="shared" ref="K47:K75" si="12">IF(G47=1,J47,1-J47)</f>
        <v>0.33333438852187158</v>
      </c>
      <c r="L47" s="6">
        <f t="shared" si="7"/>
        <v>-1.0986091231075052</v>
      </c>
      <c r="M47">
        <f t="shared" ref="M47:M77" si="13">IF(AND(G47=1,K47&gt;=thresh),1,0)</f>
        <v>0</v>
      </c>
      <c r="N47">
        <f t="shared" ref="N47:N75" si="14">+IF(AND(G47=0,J47&lt;thresh),1,0)</f>
        <v>0</v>
      </c>
      <c r="P47" s="6">
        <f t="shared" si="10"/>
        <v>0.33000000000000013</v>
      </c>
      <c r="Q47" s="6">
        <f t="shared" ref="Q47:Q78" si="15">COUNTIFS($G$15:$G$185,"1",$J$15:$J$185,"&gt;="&amp;$P47)/CFT_1</f>
        <v>0.32</v>
      </c>
      <c r="R47" s="6">
        <f t="shared" ref="R47:R78" si="16">COUNTIFS($G$15:$G$185,"0",$J$15:$J$185,"&gt;="&amp;$P47)/NCFT</f>
        <v>2.7027027027027029E-2</v>
      </c>
      <c r="S47" s="6">
        <f t="shared" si="8"/>
        <v>0.32</v>
      </c>
      <c r="T47" s="6">
        <f t="shared" ref="T47:T78" si="17">-(R48-R47)</f>
        <v>0</v>
      </c>
    </row>
    <row r="48" spans="4:20" x14ac:dyDescent="0.2">
      <c r="D48" s="4">
        <f t="shared" si="9"/>
        <v>34</v>
      </c>
      <c r="E48" s="186">
        <v>76</v>
      </c>
      <c r="F48" s="186" t="s">
        <v>79</v>
      </c>
      <c r="G48" s="186">
        <v>0</v>
      </c>
      <c r="H48" s="186">
        <f>'A1'!H51</f>
        <v>0</v>
      </c>
      <c r="I48" s="186">
        <f>'A2'!H51</f>
        <v>0</v>
      </c>
      <c r="J48" s="6">
        <f t="shared" si="11"/>
        <v>0.10691799274524813</v>
      </c>
      <c r="K48" s="6">
        <f t="shared" si="12"/>
        <v>0.89308200725475184</v>
      </c>
      <c r="L48" s="6">
        <f t="shared" si="7"/>
        <v>-0.11307686889009654</v>
      </c>
      <c r="M48">
        <f t="shared" si="13"/>
        <v>0</v>
      </c>
      <c r="N48">
        <f t="shared" si="14"/>
        <v>1</v>
      </c>
      <c r="P48" s="6">
        <f t="shared" si="10"/>
        <v>0.34000000000000014</v>
      </c>
      <c r="Q48" s="6">
        <f t="shared" si="15"/>
        <v>0.32</v>
      </c>
      <c r="R48" s="6">
        <f t="shared" si="16"/>
        <v>2.7027027027027029E-2</v>
      </c>
      <c r="S48" s="6">
        <f t="shared" si="8"/>
        <v>0.32</v>
      </c>
      <c r="T48" s="6">
        <f t="shared" si="17"/>
        <v>0</v>
      </c>
    </row>
    <row r="49" spans="4:20" x14ac:dyDescent="0.2">
      <c r="D49" s="4">
        <f t="shared" si="9"/>
        <v>35</v>
      </c>
      <c r="E49" s="151">
        <v>80</v>
      </c>
      <c r="F49" s="151" t="s">
        <v>77</v>
      </c>
      <c r="G49" s="151">
        <v>1</v>
      </c>
      <c r="H49" s="151">
        <f>'A1'!H52</f>
        <v>1</v>
      </c>
      <c r="I49" s="151">
        <f>'A2'!H52</f>
        <v>1</v>
      </c>
      <c r="J49" s="6">
        <f t="shared" si="11"/>
        <v>0.66666561147812842</v>
      </c>
      <c r="K49" s="6">
        <f t="shared" si="12"/>
        <v>0.66666561147812842</v>
      </c>
      <c r="L49" s="6">
        <f t="shared" si="7"/>
        <v>-0.40546669089222437</v>
      </c>
      <c r="M49">
        <f t="shared" si="13"/>
        <v>1</v>
      </c>
      <c r="N49">
        <f t="shared" si="14"/>
        <v>0</v>
      </c>
      <c r="P49" s="6">
        <f t="shared" si="10"/>
        <v>0.35000000000000014</v>
      </c>
      <c r="Q49" s="6">
        <f t="shared" si="15"/>
        <v>0.32</v>
      </c>
      <c r="R49" s="6">
        <f t="shared" si="16"/>
        <v>2.7027027027027029E-2</v>
      </c>
      <c r="S49" s="6">
        <f t="shared" si="8"/>
        <v>0.32</v>
      </c>
      <c r="T49" s="6">
        <f t="shared" si="17"/>
        <v>0</v>
      </c>
    </row>
    <row r="50" spans="4:20" x14ac:dyDescent="0.2">
      <c r="D50" s="4">
        <f t="shared" si="9"/>
        <v>36</v>
      </c>
      <c r="E50" s="152">
        <v>82</v>
      </c>
      <c r="F50" s="152" t="s">
        <v>79</v>
      </c>
      <c r="G50" s="152">
        <v>0</v>
      </c>
      <c r="H50" s="152">
        <f>'A1'!H53</f>
        <v>0</v>
      </c>
      <c r="I50" s="152">
        <f>'A2'!H53</f>
        <v>0</v>
      </c>
      <c r="J50" s="6">
        <f t="shared" si="11"/>
        <v>0.10691799274524813</v>
      </c>
      <c r="K50" s="6">
        <f t="shared" si="12"/>
        <v>0.89308200725475184</v>
      </c>
      <c r="L50" s="6">
        <f t="shared" si="7"/>
        <v>-0.11307686889009654</v>
      </c>
      <c r="M50">
        <f t="shared" si="13"/>
        <v>0</v>
      </c>
      <c r="N50">
        <f t="shared" si="14"/>
        <v>1</v>
      </c>
      <c r="P50" s="6">
        <f t="shared" si="10"/>
        <v>0.36000000000000015</v>
      </c>
      <c r="Q50" s="6">
        <f t="shared" si="15"/>
        <v>0.32</v>
      </c>
      <c r="R50" s="6">
        <f t="shared" si="16"/>
        <v>2.7027027027027029E-2</v>
      </c>
      <c r="S50" s="6">
        <f t="shared" si="8"/>
        <v>0.32</v>
      </c>
      <c r="T50" s="6">
        <f t="shared" si="17"/>
        <v>0</v>
      </c>
    </row>
    <row r="51" spans="4:20" x14ac:dyDescent="0.2">
      <c r="D51" s="4">
        <f t="shared" si="9"/>
        <v>37</v>
      </c>
      <c r="E51" s="152">
        <v>85</v>
      </c>
      <c r="F51" s="152" t="s">
        <v>79</v>
      </c>
      <c r="G51" s="152">
        <v>0</v>
      </c>
      <c r="H51" s="152">
        <f>'A1'!H54</f>
        <v>0</v>
      </c>
      <c r="I51" s="152">
        <f>'A2'!H54</f>
        <v>1</v>
      </c>
      <c r="J51" s="6">
        <f t="shared" si="11"/>
        <v>0.10691799274524813</v>
      </c>
      <c r="K51" s="6">
        <f t="shared" si="12"/>
        <v>0.89308200725475184</v>
      </c>
      <c r="L51" s="6">
        <f t="shared" si="7"/>
        <v>-0.11307686889009654</v>
      </c>
      <c r="M51">
        <f t="shared" si="13"/>
        <v>0</v>
      </c>
      <c r="N51">
        <f t="shared" si="14"/>
        <v>1</v>
      </c>
      <c r="P51" s="6">
        <f t="shared" si="10"/>
        <v>0.37000000000000016</v>
      </c>
      <c r="Q51" s="6">
        <f t="shared" si="15"/>
        <v>0.32</v>
      </c>
      <c r="R51" s="6">
        <f t="shared" si="16"/>
        <v>2.7027027027027029E-2</v>
      </c>
      <c r="S51" s="6">
        <f t="shared" si="8"/>
        <v>0.32</v>
      </c>
      <c r="T51" s="6">
        <f t="shared" si="17"/>
        <v>0</v>
      </c>
    </row>
    <row r="52" spans="4:20" x14ac:dyDescent="0.2">
      <c r="D52" s="4">
        <f t="shared" si="9"/>
        <v>38</v>
      </c>
      <c r="E52" s="150">
        <v>86</v>
      </c>
      <c r="F52" s="150" t="s">
        <v>78</v>
      </c>
      <c r="G52" s="150">
        <v>0</v>
      </c>
      <c r="H52" s="150">
        <f>'A1'!H55</f>
        <v>0</v>
      </c>
      <c r="I52" s="150">
        <f>'A2'!H55</f>
        <v>1</v>
      </c>
      <c r="J52" s="6">
        <f t="shared" si="11"/>
        <v>0.10691799274524813</v>
      </c>
      <c r="K52" s="6">
        <f t="shared" si="12"/>
        <v>0.89308200725475184</v>
      </c>
      <c r="L52" s="6">
        <f t="shared" si="7"/>
        <v>-0.11307686889009654</v>
      </c>
      <c r="M52">
        <f t="shared" si="13"/>
        <v>0</v>
      </c>
      <c r="N52">
        <f t="shared" si="14"/>
        <v>1</v>
      </c>
      <c r="P52" s="6">
        <f t="shared" si="10"/>
        <v>0.38000000000000017</v>
      </c>
      <c r="Q52" s="6">
        <f t="shared" si="15"/>
        <v>0.32</v>
      </c>
      <c r="R52" s="6">
        <f t="shared" si="16"/>
        <v>2.7027027027027029E-2</v>
      </c>
      <c r="S52" s="6">
        <f t="shared" si="8"/>
        <v>0.32</v>
      </c>
      <c r="T52" s="6">
        <f t="shared" si="17"/>
        <v>0</v>
      </c>
    </row>
    <row r="53" spans="4:20" x14ac:dyDescent="0.2">
      <c r="D53" s="4">
        <f t="shared" si="9"/>
        <v>39</v>
      </c>
      <c r="E53" s="150">
        <v>89</v>
      </c>
      <c r="F53" s="150" t="s">
        <v>78</v>
      </c>
      <c r="G53" s="150">
        <v>0</v>
      </c>
      <c r="H53" s="150">
        <f>'A1'!H56</f>
        <v>0</v>
      </c>
      <c r="I53" s="150">
        <f>'A2'!H56</f>
        <v>1</v>
      </c>
      <c r="J53" s="6">
        <f t="shared" si="11"/>
        <v>0.10691799274524813</v>
      </c>
      <c r="K53" s="6">
        <f t="shared" si="12"/>
        <v>0.89308200725475184</v>
      </c>
      <c r="L53" s="6">
        <f t="shared" si="7"/>
        <v>-0.11307686889009654</v>
      </c>
      <c r="M53">
        <f t="shared" si="13"/>
        <v>0</v>
      </c>
      <c r="N53">
        <f t="shared" si="14"/>
        <v>1</v>
      </c>
      <c r="P53" s="6">
        <f t="shared" si="10"/>
        <v>0.39000000000000018</v>
      </c>
      <c r="Q53" s="6">
        <f t="shared" si="15"/>
        <v>0.32</v>
      </c>
      <c r="R53" s="6">
        <f t="shared" si="16"/>
        <v>2.7027027027027029E-2</v>
      </c>
      <c r="S53" s="6">
        <f t="shared" si="8"/>
        <v>0.32</v>
      </c>
      <c r="T53" s="6">
        <f t="shared" si="17"/>
        <v>0</v>
      </c>
    </row>
    <row r="54" spans="4:20" x14ac:dyDescent="0.2">
      <c r="D54" s="4">
        <f t="shared" si="9"/>
        <v>40</v>
      </c>
      <c r="E54" s="155">
        <v>112</v>
      </c>
      <c r="F54" s="155" t="s">
        <v>79</v>
      </c>
      <c r="G54" s="155">
        <v>0</v>
      </c>
      <c r="H54" s="155">
        <f>'A1'!H57</f>
        <v>0</v>
      </c>
      <c r="I54" s="155">
        <f>'A2'!H57</f>
        <v>0</v>
      </c>
      <c r="J54" s="6">
        <f t="shared" si="11"/>
        <v>0.10691799274524813</v>
      </c>
      <c r="K54" s="6">
        <f t="shared" si="12"/>
        <v>0.89308200725475184</v>
      </c>
      <c r="L54" s="6">
        <f t="shared" si="7"/>
        <v>-0.11307686889009654</v>
      </c>
      <c r="M54">
        <f t="shared" si="13"/>
        <v>0</v>
      </c>
      <c r="N54">
        <f t="shared" si="14"/>
        <v>1</v>
      </c>
      <c r="P54" s="6">
        <f t="shared" si="10"/>
        <v>0.40000000000000019</v>
      </c>
      <c r="Q54" s="6">
        <f t="shared" si="15"/>
        <v>0.32</v>
      </c>
      <c r="R54" s="6">
        <f t="shared" si="16"/>
        <v>2.7027027027027029E-2</v>
      </c>
      <c r="S54" s="6">
        <f t="shared" si="8"/>
        <v>0.32</v>
      </c>
      <c r="T54" s="6">
        <f t="shared" si="17"/>
        <v>0</v>
      </c>
    </row>
    <row r="55" spans="4:20" x14ac:dyDescent="0.2">
      <c r="D55" s="4">
        <f t="shared" si="9"/>
        <v>41</v>
      </c>
      <c r="E55" s="150">
        <v>117</v>
      </c>
      <c r="F55" s="150" t="s">
        <v>78</v>
      </c>
      <c r="G55" s="150">
        <v>0</v>
      </c>
      <c r="H55" s="150">
        <f>'A1'!H58</f>
        <v>0</v>
      </c>
      <c r="I55" s="150">
        <f>'A2'!H58</f>
        <v>1</v>
      </c>
      <c r="J55" s="6">
        <f t="shared" si="11"/>
        <v>0.10691799274524813</v>
      </c>
      <c r="K55" s="6">
        <f t="shared" si="12"/>
        <v>0.89308200725475184</v>
      </c>
      <c r="L55" s="6">
        <f t="shared" si="7"/>
        <v>-0.11307686889009654</v>
      </c>
      <c r="M55">
        <f t="shared" si="13"/>
        <v>0</v>
      </c>
      <c r="N55">
        <f t="shared" si="14"/>
        <v>1</v>
      </c>
      <c r="P55" s="6">
        <f t="shared" si="10"/>
        <v>0.4100000000000002</v>
      </c>
      <c r="Q55" s="6">
        <f t="shared" si="15"/>
        <v>0.32</v>
      </c>
      <c r="R55" s="6">
        <f t="shared" si="16"/>
        <v>2.7027027027027029E-2</v>
      </c>
      <c r="S55" s="6">
        <f t="shared" si="8"/>
        <v>0.32</v>
      </c>
      <c r="T55" s="6">
        <f t="shared" si="17"/>
        <v>0</v>
      </c>
    </row>
    <row r="56" spans="4:20" x14ac:dyDescent="0.2">
      <c r="D56" s="4">
        <f t="shared" si="9"/>
        <v>42</v>
      </c>
      <c r="E56" s="155">
        <v>118</v>
      </c>
      <c r="F56" s="155" t="s">
        <v>79</v>
      </c>
      <c r="G56" s="155">
        <v>0</v>
      </c>
      <c r="H56" s="155">
        <f>'A1'!H59</f>
        <v>0</v>
      </c>
      <c r="I56" s="155">
        <f>'A2'!H59</f>
        <v>0</v>
      </c>
      <c r="J56" s="6">
        <f t="shared" si="11"/>
        <v>0.10691799274524813</v>
      </c>
      <c r="K56" s="6">
        <f t="shared" si="12"/>
        <v>0.89308200725475184</v>
      </c>
      <c r="L56" s="6">
        <f t="shared" si="7"/>
        <v>-0.11307686889009654</v>
      </c>
      <c r="M56">
        <f t="shared" si="13"/>
        <v>0</v>
      </c>
      <c r="N56">
        <f t="shared" si="14"/>
        <v>1</v>
      </c>
      <c r="P56" s="6">
        <f t="shared" si="10"/>
        <v>0.42000000000000021</v>
      </c>
      <c r="Q56" s="6">
        <f t="shared" si="15"/>
        <v>0.32</v>
      </c>
      <c r="R56" s="6">
        <f t="shared" si="16"/>
        <v>2.7027027027027029E-2</v>
      </c>
      <c r="S56" s="6">
        <f t="shared" si="8"/>
        <v>0.32</v>
      </c>
      <c r="T56" s="6">
        <f t="shared" si="17"/>
        <v>0</v>
      </c>
    </row>
    <row r="57" spans="4:20" ht="16" thickBot="1" x14ac:dyDescent="0.25">
      <c r="D57" s="4">
        <f t="shared" si="9"/>
        <v>43</v>
      </c>
      <c r="E57" s="156">
        <v>120</v>
      </c>
      <c r="F57" s="156" t="s">
        <v>79</v>
      </c>
      <c r="G57" s="156">
        <v>0</v>
      </c>
      <c r="H57" s="156">
        <f>'A1'!H60</f>
        <v>0</v>
      </c>
      <c r="I57" s="156">
        <f>'A2'!H60</f>
        <v>0</v>
      </c>
      <c r="J57" s="6">
        <f t="shared" si="11"/>
        <v>0.10691799274524813</v>
      </c>
      <c r="K57" s="6">
        <f t="shared" si="12"/>
        <v>0.89308200725475184</v>
      </c>
      <c r="L57" s="6">
        <f t="shared" si="7"/>
        <v>-0.11307686889009654</v>
      </c>
      <c r="M57">
        <f t="shared" si="13"/>
        <v>0</v>
      </c>
      <c r="N57">
        <f t="shared" si="14"/>
        <v>1</v>
      </c>
      <c r="P57" s="6">
        <f t="shared" si="10"/>
        <v>0.43000000000000022</v>
      </c>
      <c r="Q57" s="6">
        <f t="shared" si="15"/>
        <v>0.32</v>
      </c>
      <c r="R57" s="6">
        <f t="shared" si="16"/>
        <v>2.7027027027027029E-2</v>
      </c>
      <c r="S57" s="6">
        <f t="shared" si="8"/>
        <v>0.32</v>
      </c>
      <c r="T57" s="6">
        <f t="shared" si="17"/>
        <v>0</v>
      </c>
    </row>
    <row r="58" spans="4:20" ht="16" thickBot="1" x14ac:dyDescent="0.25">
      <c r="D58" s="4">
        <f t="shared" si="9"/>
        <v>44</v>
      </c>
      <c r="E58" s="235">
        <v>121</v>
      </c>
      <c r="F58" s="235" t="s">
        <v>78</v>
      </c>
      <c r="G58" s="235">
        <v>0</v>
      </c>
      <c r="H58" s="235">
        <f>'A1'!H61</f>
        <v>0</v>
      </c>
      <c r="I58" s="235">
        <f>'A2'!H61</f>
        <v>0</v>
      </c>
      <c r="J58" s="6">
        <f t="shared" si="11"/>
        <v>0.10691799274524813</v>
      </c>
      <c r="K58" s="6">
        <f t="shared" si="12"/>
        <v>0.89308200725475184</v>
      </c>
      <c r="L58" s="6">
        <f t="shared" si="7"/>
        <v>-0.11307686889009654</v>
      </c>
      <c r="M58">
        <f t="shared" si="13"/>
        <v>0</v>
      </c>
      <c r="N58">
        <f t="shared" si="14"/>
        <v>1</v>
      </c>
      <c r="P58" s="6">
        <f t="shared" si="10"/>
        <v>0.44000000000000022</v>
      </c>
      <c r="Q58" s="6">
        <f t="shared" si="15"/>
        <v>0.32</v>
      </c>
      <c r="R58" s="6">
        <f t="shared" si="16"/>
        <v>2.7027027027027029E-2</v>
      </c>
      <c r="S58" s="6">
        <f t="shared" si="8"/>
        <v>0.32</v>
      </c>
      <c r="T58" s="6">
        <f t="shared" si="17"/>
        <v>0</v>
      </c>
    </row>
    <row r="59" spans="4:20" x14ac:dyDescent="0.2">
      <c r="D59" s="4">
        <f t="shared" si="9"/>
        <v>45</v>
      </c>
      <c r="E59" s="152">
        <v>123</v>
      </c>
      <c r="F59" s="152" t="s">
        <v>79</v>
      </c>
      <c r="G59" s="152">
        <v>0</v>
      </c>
      <c r="H59" s="152">
        <f>'A1'!H62</f>
        <v>0</v>
      </c>
      <c r="I59" s="152">
        <f>'A2'!H62</f>
        <v>0</v>
      </c>
      <c r="J59" s="6">
        <f t="shared" si="11"/>
        <v>0.10691799274524813</v>
      </c>
      <c r="K59" s="6">
        <f t="shared" si="12"/>
        <v>0.89308200725475184</v>
      </c>
      <c r="L59" s="6">
        <f t="shared" si="7"/>
        <v>-0.11307686889009654</v>
      </c>
      <c r="M59">
        <f t="shared" si="13"/>
        <v>0</v>
      </c>
      <c r="N59">
        <f t="shared" si="14"/>
        <v>1</v>
      </c>
      <c r="P59" s="6">
        <f t="shared" si="10"/>
        <v>0.45000000000000023</v>
      </c>
      <c r="Q59" s="6">
        <f t="shared" si="15"/>
        <v>0.32</v>
      </c>
      <c r="R59" s="6">
        <f t="shared" si="16"/>
        <v>2.7027027027027029E-2</v>
      </c>
      <c r="S59" s="6">
        <f t="shared" si="8"/>
        <v>0.32</v>
      </c>
      <c r="T59" s="6">
        <f t="shared" si="17"/>
        <v>0</v>
      </c>
    </row>
    <row r="60" spans="4:20" ht="16" thickBot="1" x14ac:dyDescent="0.25">
      <c r="D60" s="4">
        <f t="shared" si="9"/>
        <v>46</v>
      </c>
      <c r="E60" s="153">
        <v>130</v>
      </c>
      <c r="F60" s="153" t="s">
        <v>78</v>
      </c>
      <c r="G60" s="153">
        <v>0</v>
      </c>
      <c r="H60" s="153">
        <f>'A1'!H63</f>
        <v>0</v>
      </c>
      <c r="I60" s="153">
        <f>'A2'!H63</f>
        <v>1</v>
      </c>
      <c r="J60" s="6">
        <f t="shared" si="11"/>
        <v>0.10691799274524813</v>
      </c>
      <c r="K60" s="6">
        <f t="shared" si="12"/>
        <v>0.89308200725475184</v>
      </c>
      <c r="L60" s="6">
        <f t="shared" si="7"/>
        <v>-0.11307686889009654</v>
      </c>
      <c r="M60">
        <f t="shared" si="13"/>
        <v>0</v>
      </c>
      <c r="N60">
        <f t="shared" si="14"/>
        <v>1</v>
      </c>
      <c r="P60" s="6">
        <f t="shared" si="10"/>
        <v>0.46000000000000024</v>
      </c>
      <c r="Q60" s="6">
        <f t="shared" si="15"/>
        <v>0.32</v>
      </c>
      <c r="R60" s="6">
        <f t="shared" si="16"/>
        <v>2.7027027027027029E-2</v>
      </c>
      <c r="S60" s="6">
        <f t="shared" si="8"/>
        <v>0.32</v>
      </c>
      <c r="T60" s="6">
        <f t="shared" si="17"/>
        <v>0</v>
      </c>
    </row>
    <row r="61" spans="4:20" ht="16" thickBot="1" x14ac:dyDescent="0.25">
      <c r="D61" s="4">
        <f t="shared" si="9"/>
        <v>47</v>
      </c>
      <c r="E61" s="236">
        <v>132</v>
      </c>
      <c r="F61" s="236" t="s">
        <v>77</v>
      </c>
      <c r="G61" s="236">
        <v>1</v>
      </c>
      <c r="H61" s="236">
        <f>'A1'!H64</f>
        <v>0</v>
      </c>
      <c r="I61" s="236">
        <f>'A2'!H64</f>
        <v>0</v>
      </c>
      <c r="J61" s="6">
        <f t="shared" si="11"/>
        <v>0.10691799274524813</v>
      </c>
      <c r="K61" s="6">
        <f t="shared" si="12"/>
        <v>0.10691799274524813</v>
      </c>
      <c r="L61" s="6">
        <f t="shared" si="7"/>
        <v>-2.2356931613140527</v>
      </c>
      <c r="M61">
        <f t="shared" si="13"/>
        <v>0</v>
      </c>
      <c r="N61">
        <f t="shared" si="14"/>
        <v>0</v>
      </c>
      <c r="P61" s="6">
        <f t="shared" si="10"/>
        <v>0.47000000000000025</v>
      </c>
      <c r="Q61" s="6">
        <f t="shared" si="15"/>
        <v>0.32</v>
      </c>
      <c r="R61" s="6">
        <f t="shared" si="16"/>
        <v>2.7027027027027029E-2</v>
      </c>
      <c r="S61" s="6">
        <f t="shared" si="8"/>
        <v>0.32</v>
      </c>
      <c r="T61" s="6">
        <f t="shared" si="17"/>
        <v>0</v>
      </c>
    </row>
    <row r="62" spans="4:20" x14ac:dyDescent="0.2">
      <c r="D62" s="4">
        <f t="shared" si="9"/>
        <v>48</v>
      </c>
      <c r="E62" s="157">
        <v>136</v>
      </c>
      <c r="F62" s="157" t="s">
        <v>78</v>
      </c>
      <c r="G62" s="157">
        <v>0</v>
      </c>
      <c r="H62" s="157">
        <f>'A1'!H65</f>
        <v>0</v>
      </c>
      <c r="I62" s="157">
        <f>'A2'!H65</f>
        <v>1</v>
      </c>
      <c r="J62" s="6">
        <f t="shared" si="11"/>
        <v>0.10691799274524813</v>
      </c>
      <c r="K62" s="6">
        <f t="shared" si="12"/>
        <v>0.89308200725475184</v>
      </c>
      <c r="L62" s="6">
        <f t="shared" si="7"/>
        <v>-0.11307686889009654</v>
      </c>
      <c r="M62">
        <f t="shared" si="13"/>
        <v>0</v>
      </c>
      <c r="N62">
        <f t="shared" si="14"/>
        <v>1</v>
      </c>
      <c r="P62" s="6">
        <f t="shared" si="10"/>
        <v>0.48000000000000026</v>
      </c>
      <c r="Q62" s="6">
        <f t="shared" si="15"/>
        <v>0.32</v>
      </c>
      <c r="R62" s="6">
        <f t="shared" si="16"/>
        <v>2.7027027027027029E-2</v>
      </c>
      <c r="S62" s="6">
        <f t="shared" si="8"/>
        <v>0.32</v>
      </c>
      <c r="T62" s="6">
        <f t="shared" si="17"/>
        <v>0</v>
      </c>
    </row>
    <row r="63" spans="4:20" x14ac:dyDescent="0.2">
      <c r="D63" s="4">
        <f t="shared" si="9"/>
        <v>49</v>
      </c>
      <c r="E63" s="150">
        <v>138</v>
      </c>
      <c r="F63" s="150" t="s">
        <v>78</v>
      </c>
      <c r="G63" s="150">
        <v>0</v>
      </c>
      <c r="H63" s="150">
        <f>'A1'!H66</f>
        <v>0</v>
      </c>
      <c r="I63" s="150">
        <f>'A2'!H66</f>
        <v>1</v>
      </c>
      <c r="J63" s="6">
        <f t="shared" si="11"/>
        <v>0.10691799274524813</v>
      </c>
      <c r="K63" s="6">
        <f t="shared" si="12"/>
        <v>0.89308200725475184</v>
      </c>
      <c r="L63" s="6">
        <f t="shared" si="7"/>
        <v>-0.11307686889009654</v>
      </c>
      <c r="M63">
        <f t="shared" si="13"/>
        <v>0</v>
      </c>
      <c r="N63">
        <f t="shared" si="14"/>
        <v>1</v>
      </c>
      <c r="P63" s="6">
        <f t="shared" si="10"/>
        <v>0.49000000000000027</v>
      </c>
      <c r="Q63" s="6">
        <f t="shared" si="15"/>
        <v>0.32</v>
      </c>
      <c r="R63" s="6">
        <f t="shared" si="16"/>
        <v>2.7027027027027029E-2</v>
      </c>
      <c r="S63" s="6">
        <f t="shared" si="8"/>
        <v>0.32</v>
      </c>
      <c r="T63" s="6">
        <f t="shared" si="17"/>
        <v>0</v>
      </c>
    </row>
    <row r="64" spans="4:20" x14ac:dyDescent="0.2">
      <c r="D64" s="4">
        <f t="shared" si="9"/>
        <v>50</v>
      </c>
      <c r="E64" s="150">
        <v>142</v>
      </c>
      <c r="F64" s="150" t="s">
        <v>78</v>
      </c>
      <c r="G64" s="150">
        <v>0</v>
      </c>
      <c r="H64" s="150">
        <f>'A1'!H67</f>
        <v>0</v>
      </c>
      <c r="I64" s="150">
        <f>'A2'!H67</f>
        <v>1</v>
      </c>
      <c r="J64" s="6">
        <f t="shared" si="11"/>
        <v>0.10691799274524813</v>
      </c>
      <c r="K64" s="6">
        <f t="shared" si="12"/>
        <v>0.89308200725475184</v>
      </c>
      <c r="L64" s="6">
        <f t="shared" si="7"/>
        <v>-0.11307686889009654</v>
      </c>
      <c r="M64">
        <f t="shared" si="13"/>
        <v>0</v>
      </c>
      <c r="N64">
        <f t="shared" si="14"/>
        <v>1</v>
      </c>
      <c r="P64" s="6">
        <f t="shared" si="10"/>
        <v>0.50000000000000022</v>
      </c>
      <c r="Q64" s="6">
        <f t="shared" si="15"/>
        <v>0.32</v>
      </c>
      <c r="R64" s="6">
        <f t="shared" si="16"/>
        <v>2.7027027027027029E-2</v>
      </c>
      <c r="S64" s="6">
        <f t="shared" si="8"/>
        <v>0.32</v>
      </c>
      <c r="T64" s="6">
        <f t="shared" si="17"/>
        <v>0</v>
      </c>
    </row>
    <row r="65" spans="4:20" x14ac:dyDescent="0.2">
      <c r="D65" s="4">
        <f t="shared" si="9"/>
        <v>51</v>
      </c>
      <c r="E65" s="150">
        <v>148</v>
      </c>
      <c r="F65" s="150" t="s">
        <v>78</v>
      </c>
      <c r="G65" s="150">
        <v>0</v>
      </c>
      <c r="H65" s="150">
        <f>'A1'!H68</f>
        <v>0</v>
      </c>
      <c r="I65" s="150">
        <f>'A2'!H68</f>
        <v>1</v>
      </c>
      <c r="J65" s="6">
        <f t="shared" si="11"/>
        <v>0.10691799274524813</v>
      </c>
      <c r="K65" s="6">
        <f t="shared" si="12"/>
        <v>0.89308200725475184</v>
      </c>
      <c r="L65" s="6">
        <f t="shared" si="7"/>
        <v>-0.11307686889009654</v>
      </c>
      <c r="M65">
        <f t="shared" si="13"/>
        <v>0</v>
      </c>
      <c r="N65">
        <f t="shared" si="14"/>
        <v>1</v>
      </c>
      <c r="P65" s="6">
        <f t="shared" si="10"/>
        <v>0.51000000000000023</v>
      </c>
      <c r="Q65" s="6">
        <f t="shared" si="15"/>
        <v>0.32</v>
      </c>
      <c r="R65" s="6">
        <f t="shared" si="16"/>
        <v>2.7027027027027029E-2</v>
      </c>
      <c r="S65" s="6">
        <f t="shared" si="8"/>
        <v>0.32</v>
      </c>
      <c r="T65" s="6">
        <f t="shared" si="17"/>
        <v>0</v>
      </c>
    </row>
    <row r="66" spans="4:20" x14ac:dyDescent="0.2">
      <c r="D66" s="4">
        <f t="shared" si="9"/>
        <v>52</v>
      </c>
      <c r="E66" s="150">
        <v>149</v>
      </c>
      <c r="F66" s="150" t="s">
        <v>78</v>
      </c>
      <c r="G66" s="150">
        <v>0</v>
      </c>
      <c r="H66" s="150">
        <f>'A1'!H69</f>
        <v>0</v>
      </c>
      <c r="I66" s="150">
        <f>'A2'!H69</f>
        <v>0</v>
      </c>
      <c r="J66" s="6">
        <f t="shared" si="11"/>
        <v>0.10691799274524813</v>
      </c>
      <c r="K66" s="6">
        <f t="shared" si="12"/>
        <v>0.89308200725475184</v>
      </c>
      <c r="L66" s="6">
        <f t="shared" si="7"/>
        <v>-0.11307686889009654</v>
      </c>
      <c r="M66">
        <f t="shared" si="13"/>
        <v>0</v>
      </c>
      <c r="N66">
        <f t="shared" si="14"/>
        <v>1</v>
      </c>
      <c r="P66" s="6">
        <f t="shared" si="10"/>
        <v>0.52000000000000024</v>
      </c>
      <c r="Q66" s="6">
        <f t="shared" si="15"/>
        <v>0.32</v>
      </c>
      <c r="R66" s="6">
        <f t="shared" si="16"/>
        <v>2.7027027027027029E-2</v>
      </c>
      <c r="S66" s="6">
        <f t="shared" si="8"/>
        <v>0.32</v>
      </c>
      <c r="T66" s="6">
        <f t="shared" si="17"/>
        <v>0</v>
      </c>
    </row>
    <row r="67" spans="4:20" x14ac:dyDescent="0.2">
      <c r="D67" s="4">
        <f t="shared" si="9"/>
        <v>53</v>
      </c>
      <c r="E67" s="150">
        <v>154</v>
      </c>
      <c r="F67" s="150" t="s">
        <v>78</v>
      </c>
      <c r="G67" s="150">
        <v>0</v>
      </c>
      <c r="H67" s="150">
        <f>'A1'!H70</f>
        <v>0</v>
      </c>
      <c r="I67" s="150">
        <f>'A2'!H70</f>
        <v>1</v>
      </c>
      <c r="J67" s="6">
        <f t="shared" si="11"/>
        <v>0.10691799274524813</v>
      </c>
      <c r="K67" s="6">
        <f t="shared" si="12"/>
        <v>0.89308200725475184</v>
      </c>
      <c r="L67" s="6">
        <f t="shared" si="7"/>
        <v>-0.11307686889009654</v>
      </c>
      <c r="M67">
        <f t="shared" si="13"/>
        <v>0</v>
      </c>
      <c r="N67">
        <f t="shared" si="14"/>
        <v>1</v>
      </c>
      <c r="P67" s="6">
        <f t="shared" si="10"/>
        <v>0.53000000000000025</v>
      </c>
      <c r="Q67" s="6">
        <f t="shared" si="15"/>
        <v>0.32</v>
      </c>
      <c r="R67" s="6">
        <f t="shared" si="16"/>
        <v>2.7027027027027029E-2</v>
      </c>
      <c r="S67" s="6">
        <f t="shared" si="8"/>
        <v>0.32</v>
      </c>
      <c r="T67" s="6">
        <f t="shared" si="17"/>
        <v>0</v>
      </c>
    </row>
    <row r="68" spans="4:20" x14ac:dyDescent="0.2">
      <c r="D68" s="4">
        <f t="shared" si="9"/>
        <v>54</v>
      </c>
      <c r="E68" s="150">
        <v>155</v>
      </c>
      <c r="F68" s="150" t="s">
        <v>78</v>
      </c>
      <c r="G68" s="150">
        <v>0</v>
      </c>
      <c r="H68" s="150">
        <f>'A1'!H71</f>
        <v>0</v>
      </c>
      <c r="I68" s="150">
        <f>'A2'!H71</f>
        <v>1</v>
      </c>
      <c r="J68" s="6">
        <f t="shared" si="11"/>
        <v>0.10691799274524813</v>
      </c>
      <c r="K68" s="6">
        <f t="shared" si="12"/>
        <v>0.89308200725475184</v>
      </c>
      <c r="L68" s="6">
        <f t="shared" si="7"/>
        <v>-0.11307686889009654</v>
      </c>
      <c r="M68">
        <f t="shared" si="13"/>
        <v>0</v>
      </c>
      <c r="N68">
        <f t="shared" si="14"/>
        <v>1</v>
      </c>
      <c r="P68" s="6">
        <f t="shared" si="10"/>
        <v>0.54000000000000026</v>
      </c>
      <c r="Q68" s="6">
        <f t="shared" si="15"/>
        <v>0.32</v>
      </c>
      <c r="R68" s="6">
        <f t="shared" si="16"/>
        <v>2.7027027027027029E-2</v>
      </c>
      <c r="S68" s="6">
        <f t="shared" si="8"/>
        <v>0.32</v>
      </c>
      <c r="T68" s="6">
        <f t="shared" si="17"/>
        <v>0</v>
      </c>
    </row>
    <row r="69" spans="4:20" x14ac:dyDescent="0.2">
      <c r="D69" s="4">
        <f t="shared" si="9"/>
        <v>55</v>
      </c>
      <c r="E69" s="148">
        <v>160</v>
      </c>
      <c r="F69" s="148" t="s">
        <v>77</v>
      </c>
      <c r="G69" s="148">
        <v>1</v>
      </c>
      <c r="H69" s="148">
        <f>'A1'!H72</f>
        <v>0</v>
      </c>
      <c r="I69" s="148">
        <f>'A2'!H72</f>
        <v>1</v>
      </c>
      <c r="J69" s="6">
        <f t="shared" si="11"/>
        <v>0.10691799274524813</v>
      </c>
      <c r="K69" s="6">
        <f t="shared" si="12"/>
        <v>0.10691799274524813</v>
      </c>
      <c r="L69" s="6">
        <f t="shared" si="7"/>
        <v>-2.2356931613140527</v>
      </c>
      <c r="M69">
        <f t="shared" si="13"/>
        <v>0</v>
      </c>
      <c r="N69">
        <f t="shared" si="14"/>
        <v>0</v>
      </c>
      <c r="P69" s="6">
        <f t="shared" si="10"/>
        <v>0.55000000000000027</v>
      </c>
      <c r="Q69" s="6">
        <f t="shared" si="15"/>
        <v>0.32</v>
      </c>
      <c r="R69" s="6">
        <f t="shared" si="16"/>
        <v>2.7027027027027029E-2</v>
      </c>
      <c r="S69" s="6">
        <f t="shared" si="8"/>
        <v>0.32</v>
      </c>
      <c r="T69" s="6">
        <f t="shared" si="17"/>
        <v>0</v>
      </c>
    </row>
    <row r="70" spans="4:20" x14ac:dyDescent="0.2">
      <c r="D70" s="4">
        <f t="shared" si="9"/>
        <v>56</v>
      </c>
      <c r="E70" s="150">
        <v>166</v>
      </c>
      <c r="F70" s="150" t="s">
        <v>78</v>
      </c>
      <c r="G70" s="150">
        <v>0</v>
      </c>
      <c r="H70" s="150">
        <f>'A1'!H73</f>
        <v>0</v>
      </c>
      <c r="I70" s="150">
        <f>'A2'!H73</f>
        <v>1</v>
      </c>
      <c r="J70" s="6">
        <f t="shared" si="11"/>
        <v>0.10691799274524813</v>
      </c>
      <c r="K70" s="6">
        <f t="shared" si="12"/>
        <v>0.89308200725475184</v>
      </c>
      <c r="L70" s="6">
        <f t="shared" si="7"/>
        <v>-0.11307686889009654</v>
      </c>
      <c r="M70">
        <f t="shared" si="13"/>
        <v>0</v>
      </c>
      <c r="N70">
        <f t="shared" si="14"/>
        <v>1</v>
      </c>
      <c r="P70" s="6">
        <f t="shared" si="10"/>
        <v>0.56000000000000028</v>
      </c>
      <c r="Q70" s="6">
        <f t="shared" si="15"/>
        <v>0.32</v>
      </c>
      <c r="R70" s="6">
        <f t="shared" si="16"/>
        <v>2.7027027027027029E-2</v>
      </c>
      <c r="S70" s="6">
        <f t="shared" si="8"/>
        <v>0.32</v>
      </c>
      <c r="T70" s="6">
        <f t="shared" si="17"/>
        <v>0</v>
      </c>
    </row>
    <row r="71" spans="4:20" x14ac:dyDescent="0.2">
      <c r="D71" s="4">
        <f t="shared" si="9"/>
        <v>57</v>
      </c>
      <c r="E71" s="148">
        <v>167</v>
      </c>
      <c r="F71" s="148" t="s">
        <v>77</v>
      </c>
      <c r="G71" s="148">
        <v>1</v>
      </c>
      <c r="H71" s="148">
        <f>'A1'!H74</f>
        <v>0</v>
      </c>
      <c r="I71" s="148">
        <f>'A2'!H74</f>
        <v>0</v>
      </c>
      <c r="J71" s="6">
        <f t="shared" si="11"/>
        <v>0.10691799274524813</v>
      </c>
      <c r="K71" s="6">
        <f t="shared" si="12"/>
        <v>0.10691799274524813</v>
      </c>
      <c r="L71" s="6">
        <f t="shared" si="7"/>
        <v>-2.2356931613140527</v>
      </c>
      <c r="M71">
        <f t="shared" si="13"/>
        <v>0</v>
      </c>
      <c r="N71">
        <f t="shared" si="14"/>
        <v>0</v>
      </c>
      <c r="P71" s="6">
        <f t="shared" si="10"/>
        <v>0.57000000000000028</v>
      </c>
      <c r="Q71" s="6">
        <f t="shared" si="15"/>
        <v>0.32</v>
      </c>
      <c r="R71" s="6">
        <f t="shared" si="16"/>
        <v>2.7027027027027029E-2</v>
      </c>
      <c r="S71" s="6">
        <f t="shared" si="8"/>
        <v>0.32</v>
      </c>
      <c r="T71" s="6">
        <f t="shared" si="17"/>
        <v>0</v>
      </c>
    </row>
    <row r="72" spans="4:20" x14ac:dyDescent="0.2">
      <c r="D72" s="4">
        <f t="shared" si="9"/>
        <v>58</v>
      </c>
      <c r="E72" s="148">
        <v>170</v>
      </c>
      <c r="F72" s="148" t="s">
        <v>77</v>
      </c>
      <c r="G72" s="148">
        <v>1</v>
      </c>
      <c r="H72" s="148">
        <f>'A1'!H75</f>
        <v>0</v>
      </c>
      <c r="I72" s="148">
        <f>'A2'!H75</f>
        <v>0</v>
      </c>
      <c r="J72" s="6">
        <f t="shared" si="11"/>
        <v>0.10691799274524813</v>
      </c>
      <c r="K72" s="6">
        <f t="shared" si="12"/>
        <v>0.10691799274524813</v>
      </c>
      <c r="L72" s="6">
        <f t="shared" si="7"/>
        <v>-2.2356931613140527</v>
      </c>
      <c r="M72">
        <f t="shared" si="13"/>
        <v>0</v>
      </c>
      <c r="N72">
        <f t="shared" si="14"/>
        <v>0</v>
      </c>
      <c r="P72" s="6">
        <f t="shared" si="10"/>
        <v>0.58000000000000029</v>
      </c>
      <c r="Q72" s="6">
        <f t="shared" si="15"/>
        <v>0.32</v>
      </c>
      <c r="R72" s="6">
        <f t="shared" si="16"/>
        <v>2.7027027027027029E-2</v>
      </c>
      <c r="S72" s="6">
        <f t="shared" si="8"/>
        <v>0.32</v>
      </c>
      <c r="T72" s="6">
        <f t="shared" si="17"/>
        <v>0</v>
      </c>
    </row>
    <row r="73" spans="4:20" x14ac:dyDescent="0.2">
      <c r="D73" s="4">
        <f t="shared" si="9"/>
        <v>59</v>
      </c>
      <c r="E73" s="157">
        <v>203</v>
      </c>
      <c r="F73" s="157" t="s">
        <v>78</v>
      </c>
      <c r="G73" s="157">
        <v>0</v>
      </c>
      <c r="H73" s="157">
        <f>'A1'!H76</f>
        <v>0</v>
      </c>
      <c r="I73" s="157">
        <f>'A2'!H76</f>
        <v>1</v>
      </c>
      <c r="J73" s="6">
        <f t="shared" si="11"/>
        <v>0.10691799274524813</v>
      </c>
      <c r="K73" s="6">
        <f t="shared" si="12"/>
        <v>0.89308200725475184</v>
      </c>
      <c r="L73" s="6">
        <f t="shared" si="7"/>
        <v>-0.11307686889009654</v>
      </c>
      <c r="M73">
        <f t="shared" si="13"/>
        <v>0</v>
      </c>
      <c r="N73">
        <f t="shared" si="14"/>
        <v>1</v>
      </c>
      <c r="P73" s="6">
        <f t="shared" si="10"/>
        <v>0.5900000000000003</v>
      </c>
      <c r="Q73" s="6">
        <f t="shared" si="15"/>
        <v>0.32</v>
      </c>
      <c r="R73" s="6">
        <f t="shared" si="16"/>
        <v>2.7027027027027029E-2</v>
      </c>
      <c r="S73" s="6">
        <f t="shared" si="8"/>
        <v>0.32</v>
      </c>
      <c r="T73" s="6">
        <f t="shared" si="17"/>
        <v>0</v>
      </c>
    </row>
    <row r="74" spans="4:20" x14ac:dyDescent="0.2">
      <c r="D74" s="4">
        <f t="shared" si="9"/>
        <v>60</v>
      </c>
      <c r="E74" s="157">
        <v>204</v>
      </c>
      <c r="F74" s="157" t="s">
        <v>78</v>
      </c>
      <c r="G74" s="157">
        <v>0</v>
      </c>
      <c r="H74" s="157">
        <f>'A1'!H77</f>
        <v>0</v>
      </c>
      <c r="I74" s="157">
        <f>'A2'!H77</f>
        <v>1</v>
      </c>
      <c r="J74" s="6">
        <f t="shared" si="11"/>
        <v>0.10691799274524813</v>
      </c>
      <c r="K74" s="6">
        <f t="shared" si="12"/>
        <v>0.89308200725475184</v>
      </c>
      <c r="L74" s="6">
        <f t="shared" si="7"/>
        <v>-0.11307686889009654</v>
      </c>
      <c r="M74">
        <f t="shared" si="13"/>
        <v>0</v>
      </c>
      <c r="N74">
        <f t="shared" si="14"/>
        <v>1</v>
      </c>
      <c r="P74" s="6">
        <f t="shared" si="10"/>
        <v>0.60000000000000031</v>
      </c>
      <c r="Q74" s="6">
        <f t="shared" si="15"/>
        <v>0.32</v>
      </c>
      <c r="R74" s="6">
        <f t="shared" si="16"/>
        <v>2.7027027027027029E-2</v>
      </c>
      <c r="S74" s="6">
        <f t="shared" si="8"/>
        <v>0.32</v>
      </c>
      <c r="T74" s="6">
        <f t="shared" si="17"/>
        <v>0</v>
      </c>
    </row>
    <row r="75" spans="4:20" ht="16" thickBot="1" x14ac:dyDescent="0.25">
      <c r="D75" s="4">
        <f t="shared" si="9"/>
        <v>61</v>
      </c>
      <c r="E75" s="187">
        <v>205</v>
      </c>
      <c r="F75" s="187" t="s">
        <v>78</v>
      </c>
      <c r="G75" s="187">
        <v>0</v>
      </c>
      <c r="H75" s="187">
        <f>'A1'!H78</f>
        <v>0</v>
      </c>
      <c r="I75" s="187">
        <f>'A2'!H78</f>
        <v>1</v>
      </c>
      <c r="J75" s="6">
        <f t="shared" si="11"/>
        <v>0.10691799274524813</v>
      </c>
      <c r="K75" s="6">
        <f t="shared" si="12"/>
        <v>0.89308200725475184</v>
      </c>
      <c r="L75" s="6">
        <f t="shared" si="7"/>
        <v>-0.11307686889009654</v>
      </c>
      <c r="M75">
        <f t="shared" si="13"/>
        <v>0</v>
      </c>
      <c r="N75">
        <f t="shared" si="14"/>
        <v>1</v>
      </c>
      <c r="P75" s="6">
        <f t="shared" si="10"/>
        <v>0.61000000000000032</v>
      </c>
      <c r="Q75" s="6">
        <f t="shared" si="15"/>
        <v>0.32</v>
      </c>
      <c r="R75" s="6">
        <f t="shared" si="16"/>
        <v>2.7027027027027029E-2</v>
      </c>
      <c r="S75" s="6">
        <f t="shared" si="8"/>
        <v>0.32</v>
      </c>
      <c r="T75" s="6">
        <f t="shared" si="17"/>
        <v>0</v>
      </c>
    </row>
    <row r="76" spans="4:20" ht="16" thickBot="1" x14ac:dyDescent="0.25">
      <c r="D76" s="4">
        <f t="shared" si="9"/>
        <v>62</v>
      </c>
      <c r="E76" s="235">
        <v>208</v>
      </c>
      <c r="F76" s="235" t="s">
        <v>78</v>
      </c>
      <c r="G76" s="235">
        <v>0</v>
      </c>
      <c r="H76" s="235">
        <f>'A1'!H79</f>
        <v>0</v>
      </c>
      <c r="I76" s="235">
        <f>'A2'!H79</f>
        <v>0</v>
      </c>
      <c r="J76" s="6">
        <f t="shared" ref="J76:J100" si="18">IF(H76=0,IF(I76=0,p_0_0,IF(I76=1,p_0_1,p_0_2)),IF(H76=1,IF(I76=0,p_1_0,IF(I76=1,p_1_1,p_1_2)),IF(I76=0,p_2_0,IF(I76=1,p_2_1,p_2_2))))</f>
        <v>0.10691799274524813</v>
      </c>
      <c r="K76" s="6">
        <f t="shared" ref="K76:K100" si="19">IF(G76=1,J76,1-J76)</f>
        <v>0.89308200725475184</v>
      </c>
      <c r="L76" s="6">
        <f t="shared" si="7"/>
        <v>-0.11307686889009654</v>
      </c>
      <c r="M76">
        <f t="shared" si="13"/>
        <v>0</v>
      </c>
      <c r="N76">
        <f t="shared" ref="N76:N100" si="20">+IF(AND(G76=0,J76&lt;thresh),1,0)</f>
        <v>1</v>
      </c>
      <c r="P76" s="6">
        <f t="shared" si="10"/>
        <v>0.62000000000000033</v>
      </c>
      <c r="Q76" s="6">
        <f t="shared" si="15"/>
        <v>0.32</v>
      </c>
      <c r="R76" s="6">
        <f t="shared" si="16"/>
        <v>2.7027027027027029E-2</v>
      </c>
      <c r="S76" s="6">
        <f t="shared" si="8"/>
        <v>0.32</v>
      </c>
      <c r="T76" s="6">
        <f t="shared" si="17"/>
        <v>0</v>
      </c>
    </row>
    <row r="77" spans="4:20" x14ac:dyDescent="0.2">
      <c r="D77" s="4">
        <f t="shared" si="9"/>
        <v>63</v>
      </c>
      <c r="E77" s="152">
        <v>210</v>
      </c>
      <c r="F77" s="152" t="s">
        <v>79</v>
      </c>
      <c r="G77" s="152">
        <v>0</v>
      </c>
      <c r="H77" s="152">
        <f>'A1'!H80</f>
        <v>0</v>
      </c>
      <c r="I77" s="152">
        <f>'A2'!H80</f>
        <v>0</v>
      </c>
      <c r="J77" s="6">
        <f t="shared" si="18"/>
        <v>0.10691799274524813</v>
      </c>
      <c r="K77" s="6">
        <f t="shared" si="19"/>
        <v>0.89308200725475184</v>
      </c>
      <c r="L77" s="6">
        <f t="shared" ref="L77:L100" si="21">LN(K77)</f>
        <v>-0.11307686889009654</v>
      </c>
      <c r="M77">
        <f t="shared" si="13"/>
        <v>0</v>
      </c>
      <c r="N77">
        <f t="shared" si="20"/>
        <v>1</v>
      </c>
      <c r="P77" s="6">
        <f t="shared" si="10"/>
        <v>0.63000000000000034</v>
      </c>
      <c r="Q77" s="6">
        <f t="shared" si="15"/>
        <v>0.32</v>
      </c>
      <c r="R77" s="6">
        <f t="shared" si="16"/>
        <v>2.7027027027027029E-2</v>
      </c>
      <c r="S77" s="6">
        <f t="shared" si="8"/>
        <v>0.32</v>
      </c>
      <c r="T77" s="6">
        <f t="shared" si="17"/>
        <v>0</v>
      </c>
    </row>
    <row r="78" spans="4:20" x14ac:dyDescent="0.2">
      <c r="D78" s="4">
        <f t="shared" si="9"/>
        <v>64</v>
      </c>
      <c r="E78" s="152">
        <v>211</v>
      </c>
      <c r="F78" s="152" t="s">
        <v>79</v>
      </c>
      <c r="G78" s="152">
        <v>0</v>
      </c>
      <c r="H78" s="152">
        <f>'A1'!H81</f>
        <v>0</v>
      </c>
      <c r="I78" s="152">
        <f>'A2'!H81</f>
        <v>1</v>
      </c>
      <c r="J78" s="6">
        <f t="shared" si="18"/>
        <v>0.10691799274524813</v>
      </c>
      <c r="K78" s="6">
        <f t="shared" si="19"/>
        <v>0.89308200725475184</v>
      </c>
      <c r="L78" s="6">
        <f t="shared" si="21"/>
        <v>-0.11307686889009654</v>
      </c>
      <c r="M78">
        <f t="shared" ref="M78:M100" si="22">IF(AND(G78=1,K78&gt;=thresh),1,0)</f>
        <v>0</v>
      </c>
      <c r="N78">
        <f t="shared" si="20"/>
        <v>1</v>
      </c>
      <c r="P78" s="6">
        <f t="shared" si="10"/>
        <v>0.64000000000000035</v>
      </c>
      <c r="Q78" s="6">
        <f t="shared" si="15"/>
        <v>0.32</v>
      </c>
      <c r="R78" s="6">
        <f t="shared" si="16"/>
        <v>2.7027027027027029E-2</v>
      </c>
      <c r="S78" s="6">
        <f t="shared" si="8"/>
        <v>0.32</v>
      </c>
      <c r="T78" s="6">
        <f t="shared" si="17"/>
        <v>0</v>
      </c>
    </row>
    <row r="79" spans="4:20" x14ac:dyDescent="0.2">
      <c r="D79" s="4">
        <f t="shared" si="9"/>
        <v>65</v>
      </c>
      <c r="E79" s="152">
        <v>214</v>
      </c>
      <c r="F79" s="152" t="s">
        <v>79</v>
      </c>
      <c r="G79" s="152">
        <v>0</v>
      </c>
      <c r="H79" s="152">
        <f>'A1'!H82</f>
        <v>0</v>
      </c>
      <c r="I79" s="152">
        <f>'A2'!H82</f>
        <v>0</v>
      </c>
      <c r="J79" s="6">
        <f t="shared" si="18"/>
        <v>0.10691799274524813</v>
      </c>
      <c r="K79" s="6">
        <f t="shared" si="19"/>
        <v>0.89308200725475184</v>
      </c>
      <c r="L79" s="6">
        <f t="shared" si="21"/>
        <v>-0.11307686889009654</v>
      </c>
      <c r="M79">
        <f t="shared" si="22"/>
        <v>0</v>
      </c>
      <c r="N79">
        <f t="shared" si="20"/>
        <v>1</v>
      </c>
      <c r="P79" s="6">
        <f t="shared" si="10"/>
        <v>0.65000000000000036</v>
      </c>
      <c r="Q79" s="6">
        <f t="shared" ref="Q79:Q114" si="23">COUNTIFS($G$15:$G$185,"1",$J$15:$J$185,"&gt;="&amp;$P79)/CFT_1</f>
        <v>0.32</v>
      </c>
      <c r="R79" s="6">
        <f t="shared" ref="R79:R114" si="24">COUNTIFS($G$15:$G$185,"0",$J$15:$J$185,"&gt;="&amp;$P79)/NCFT</f>
        <v>2.7027027027027029E-2</v>
      </c>
      <c r="S79" s="6">
        <f t="shared" si="8"/>
        <v>0.32</v>
      </c>
      <c r="T79" s="6">
        <f t="shared" ref="T79:T112" si="25">-(R80-R79)</f>
        <v>0</v>
      </c>
    </row>
    <row r="80" spans="4:20" x14ac:dyDescent="0.2">
      <c r="D80" s="4">
        <f t="shared" ref="D80:D143" si="26">D79+1</f>
        <v>66</v>
      </c>
      <c r="E80" s="157">
        <v>215</v>
      </c>
      <c r="F80" s="157" t="s">
        <v>78</v>
      </c>
      <c r="G80" s="157">
        <v>0</v>
      </c>
      <c r="H80" s="157">
        <f>'A1'!H83</f>
        <v>0</v>
      </c>
      <c r="I80" s="157">
        <f>'A2'!H83</f>
        <v>1</v>
      </c>
      <c r="J80" s="6">
        <f t="shared" si="18"/>
        <v>0.10691799274524813</v>
      </c>
      <c r="K80" s="6">
        <f t="shared" si="19"/>
        <v>0.89308200725475184</v>
      </c>
      <c r="L80" s="6">
        <f t="shared" si="21"/>
        <v>-0.11307686889009654</v>
      </c>
      <c r="M80">
        <f t="shared" si="22"/>
        <v>0</v>
      </c>
      <c r="N80">
        <f t="shared" si="20"/>
        <v>1</v>
      </c>
      <c r="P80" s="6">
        <f t="shared" si="10"/>
        <v>0.66000000000000036</v>
      </c>
      <c r="Q80" s="6">
        <f t="shared" si="23"/>
        <v>0.32</v>
      </c>
      <c r="R80" s="6">
        <f t="shared" si="24"/>
        <v>2.7027027027027029E-2</v>
      </c>
      <c r="S80" s="6">
        <f t="shared" ref="S80:S112" si="27">(Q80+Q81)/2</f>
        <v>0.16</v>
      </c>
      <c r="T80" s="6">
        <f t="shared" si="25"/>
        <v>2.7027027027027029E-2</v>
      </c>
    </row>
    <row r="81" spans="4:20" x14ac:dyDescent="0.2">
      <c r="D81" s="4">
        <f t="shared" si="26"/>
        <v>67</v>
      </c>
      <c r="E81" s="157">
        <v>218</v>
      </c>
      <c r="F81" s="157" t="s">
        <v>78</v>
      </c>
      <c r="G81" s="157">
        <v>0</v>
      </c>
      <c r="H81" s="157">
        <f>'A1'!H84</f>
        <v>0</v>
      </c>
      <c r="I81" s="157">
        <f>'A2'!H84</f>
        <v>1</v>
      </c>
      <c r="J81" s="6">
        <f t="shared" si="18"/>
        <v>0.10691799274524813</v>
      </c>
      <c r="K81" s="6">
        <f t="shared" si="19"/>
        <v>0.89308200725475184</v>
      </c>
      <c r="L81" s="6">
        <f t="shared" si="21"/>
        <v>-0.11307686889009654</v>
      </c>
      <c r="M81">
        <f t="shared" si="22"/>
        <v>0</v>
      </c>
      <c r="N81">
        <f t="shared" si="20"/>
        <v>1</v>
      </c>
      <c r="P81" s="6">
        <f t="shared" ref="P81:P114" si="28">P80+0.01</f>
        <v>0.67000000000000037</v>
      </c>
      <c r="Q81" s="6">
        <f t="shared" si="23"/>
        <v>0</v>
      </c>
      <c r="R81" s="6">
        <f t="shared" si="24"/>
        <v>0</v>
      </c>
      <c r="S81" s="6">
        <f t="shared" si="27"/>
        <v>0</v>
      </c>
      <c r="T81" s="6">
        <f t="shared" si="25"/>
        <v>0</v>
      </c>
    </row>
    <row r="82" spans="4:20" x14ac:dyDescent="0.2">
      <c r="D82" s="4">
        <f t="shared" si="26"/>
        <v>68</v>
      </c>
      <c r="E82" s="152">
        <v>219</v>
      </c>
      <c r="F82" s="152" t="s">
        <v>79</v>
      </c>
      <c r="G82" s="152">
        <v>0</v>
      </c>
      <c r="H82" s="152">
        <f>'A1'!H85</f>
        <v>0</v>
      </c>
      <c r="I82" s="152">
        <f>'A2'!H85</f>
        <v>0</v>
      </c>
      <c r="J82" s="6">
        <f t="shared" si="18"/>
        <v>0.10691799274524813</v>
      </c>
      <c r="K82" s="6">
        <f t="shared" si="19"/>
        <v>0.89308200725475184</v>
      </c>
      <c r="L82" s="6">
        <f t="shared" si="21"/>
        <v>-0.11307686889009654</v>
      </c>
      <c r="M82">
        <f t="shared" si="22"/>
        <v>0</v>
      </c>
      <c r="N82">
        <f t="shared" si="20"/>
        <v>1</v>
      </c>
      <c r="P82" s="6">
        <f t="shared" si="28"/>
        <v>0.68000000000000038</v>
      </c>
      <c r="Q82" s="6">
        <f t="shared" si="23"/>
        <v>0</v>
      </c>
      <c r="R82" s="6">
        <f t="shared" si="24"/>
        <v>0</v>
      </c>
      <c r="S82" s="6">
        <f t="shared" si="27"/>
        <v>0</v>
      </c>
      <c r="T82" s="6">
        <f t="shared" si="25"/>
        <v>0</v>
      </c>
    </row>
    <row r="83" spans="4:20" x14ac:dyDescent="0.2">
      <c r="D83" s="4">
        <f t="shared" si="26"/>
        <v>69</v>
      </c>
      <c r="E83" s="152">
        <v>221</v>
      </c>
      <c r="F83" s="152" t="s">
        <v>79</v>
      </c>
      <c r="G83" s="152">
        <v>0</v>
      </c>
      <c r="H83" s="152">
        <f>'A1'!H86</f>
        <v>0</v>
      </c>
      <c r="I83" s="152">
        <f>'A2'!H86</f>
        <v>1</v>
      </c>
      <c r="J83" s="6">
        <f t="shared" si="18"/>
        <v>0.10691799274524813</v>
      </c>
      <c r="K83" s="6">
        <f t="shared" si="19"/>
        <v>0.89308200725475184</v>
      </c>
      <c r="L83" s="6">
        <f t="shared" si="21"/>
        <v>-0.11307686889009654</v>
      </c>
      <c r="M83">
        <f t="shared" si="22"/>
        <v>0</v>
      </c>
      <c r="N83">
        <f t="shared" si="20"/>
        <v>1</v>
      </c>
      <c r="P83" s="6">
        <f t="shared" si="28"/>
        <v>0.69000000000000039</v>
      </c>
      <c r="Q83" s="6">
        <f t="shared" si="23"/>
        <v>0</v>
      </c>
      <c r="R83" s="6">
        <f t="shared" si="24"/>
        <v>0</v>
      </c>
      <c r="S83" s="6">
        <f t="shared" si="27"/>
        <v>0</v>
      </c>
      <c r="T83" s="6">
        <f t="shared" si="25"/>
        <v>0</v>
      </c>
    </row>
    <row r="84" spans="4:20" x14ac:dyDescent="0.2">
      <c r="D84" s="4">
        <f t="shared" si="26"/>
        <v>70</v>
      </c>
      <c r="E84" s="152">
        <v>222</v>
      </c>
      <c r="F84" s="152" t="s">
        <v>79</v>
      </c>
      <c r="G84" s="152">
        <v>0</v>
      </c>
      <c r="H84" s="152">
        <f>'A1'!H87</f>
        <v>0</v>
      </c>
      <c r="I84" s="152">
        <f>'A2'!H87</f>
        <v>1</v>
      </c>
      <c r="J84" s="6">
        <f t="shared" si="18"/>
        <v>0.10691799274524813</v>
      </c>
      <c r="K84" s="6">
        <f t="shared" si="19"/>
        <v>0.89308200725475184</v>
      </c>
      <c r="L84" s="6">
        <f t="shared" si="21"/>
        <v>-0.11307686889009654</v>
      </c>
      <c r="M84">
        <f t="shared" si="22"/>
        <v>0</v>
      </c>
      <c r="N84">
        <f t="shared" si="20"/>
        <v>1</v>
      </c>
      <c r="P84" s="6">
        <f t="shared" si="28"/>
        <v>0.7000000000000004</v>
      </c>
      <c r="Q84" s="6">
        <f t="shared" si="23"/>
        <v>0</v>
      </c>
      <c r="R84" s="6">
        <f t="shared" si="24"/>
        <v>0</v>
      </c>
      <c r="S84" s="6">
        <f t="shared" si="27"/>
        <v>0</v>
      </c>
      <c r="T84" s="6">
        <f t="shared" si="25"/>
        <v>0</v>
      </c>
    </row>
    <row r="85" spans="4:20" x14ac:dyDescent="0.2">
      <c r="D85" s="4">
        <f t="shared" si="26"/>
        <v>71</v>
      </c>
      <c r="E85" s="157">
        <v>223</v>
      </c>
      <c r="F85" s="157" t="s">
        <v>78</v>
      </c>
      <c r="G85" s="157">
        <v>0</v>
      </c>
      <c r="H85" s="157">
        <f>'A1'!H88</f>
        <v>0</v>
      </c>
      <c r="I85" s="157">
        <f>'A2'!H88</f>
        <v>0</v>
      </c>
      <c r="J85" s="6">
        <f t="shared" si="18"/>
        <v>0.10691799274524813</v>
      </c>
      <c r="K85" s="6">
        <f t="shared" si="19"/>
        <v>0.89308200725475184</v>
      </c>
      <c r="L85" s="6">
        <f t="shared" si="21"/>
        <v>-0.11307686889009654</v>
      </c>
      <c r="M85">
        <f t="shared" si="22"/>
        <v>0</v>
      </c>
      <c r="N85">
        <f t="shared" si="20"/>
        <v>1</v>
      </c>
      <c r="P85" s="6">
        <f t="shared" si="28"/>
        <v>0.71000000000000041</v>
      </c>
      <c r="Q85" s="6">
        <f t="shared" si="23"/>
        <v>0</v>
      </c>
      <c r="R85" s="6">
        <f t="shared" si="24"/>
        <v>0</v>
      </c>
      <c r="S85" s="6">
        <f t="shared" si="27"/>
        <v>0</v>
      </c>
      <c r="T85" s="6">
        <f t="shared" si="25"/>
        <v>0</v>
      </c>
    </row>
    <row r="86" spans="4:20" x14ac:dyDescent="0.2">
      <c r="D86" s="4">
        <f t="shared" si="26"/>
        <v>72</v>
      </c>
      <c r="E86" s="186">
        <v>224</v>
      </c>
      <c r="F86" s="186" t="s">
        <v>79</v>
      </c>
      <c r="G86" s="186">
        <v>0</v>
      </c>
      <c r="H86" s="186">
        <f>'A1'!H89</f>
        <v>0</v>
      </c>
      <c r="I86" s="186">
        <f>'A2'!H89</f>
        <v>1</v>
      </c>
      <c r="J86" s="6">
        <f t="shared" si="18"/>
        <v>0.10691799274524813</v>
      </c>
      <c r="K86" s="6">
        <f t="shared" si="19"/>
        <v>0.89308200725475184</v>
      </c>
      <c r="L86" s="6">
        <f t="shared" si="21"/>
        <v>-0.11307686889009654</v>
      </c>
      <c r="M86">
        <f t="shared" si="22"/>
        <v>0</v>
      </c>
      <c r="N86">
        <f t="shared" si="20"/>
        <v>1</v>
      </c>
      <c r="P86" s="6">
        <f t="shared" si="28"/>
        <v>0.72000000000000042</v>
      </c>
      <c r="Q86" s="6">
        <f t="shared" si="23"/>
        <v>0</v>
      </c>
      <c r="R86" s="6">
        <f t="shared" si="24"/>
        <v>0</v>
      </c>
      <c r="S86" s="6">
        <f t="shared" si="27"/>
        <v>0</v>
      </c>
      <c r="T86" s="6">
        <f t="shared" si="25"/>
        <v>0</v>
      </c>
    </row>
    <row r="87" spans="4:20" x14ac:dyDescent="0.2">
      <c r="D87" s="4">
        <f t="shared" si="26"/>
        <v>73</v>
      </c>
      <c r="E87" s="151">
        <v>226</v>
      </c>
      <c r="F87" s="151" t="s">
        <v>77</v>
      </c>
      <c r="G87" s="151">
        <v>1</v>
      </c>
      <c r="H87" s="151">
        <f>'A1'!H90</f>
        <v>0</v>
      </c>
      <c r="I87" s="151">
        <f>'A2'!H90</f>
        <v>0</v>
      </c>
      <c r="J87" s="6">
        <f t="shared" si="18"/>
        <v>0.10691799274524813</v>
      </c>
      <c r="K87" s="6">
        <f t="shared" si="19"/>
        <v>0.10691799274524813</v>
      </c>
      <c r="L87" s="6">
        <f t="shared" si="21"/>
        <v>-2.2356931613140527</v>
      </c>
      <c r="M87">
        <f t="shared" si="22"/>
        <v>0</v>
      </c>
      <c r="N87">
        <f t="shared" si="20"/>
        <v>0</v>
      </c>
      <c r="P87" s="6">
        <f t="shared" si="28"/>
        <v>0.73000000000000043</v>
      </c>
      <c r="Q87" s="6">
        <f t="shared" si="23"/>
        <v>0</v>
      </c>
      <c r="R87" s="6">
        <f t="shared" si="24"/>
        <v>0</v>
      </c>
      <c r="S87" s="6">
        <f t="shared" si="27"/>
        <v>0</v>
      </c>
      <c r="T87" s="6">
        <f t="shared" si="25"/>
        <v>0</v>
      </c>
    </row>
    <row r="88" spans="4:20" x14ac:dyDescent="0.2">
      <c r="D88" s="4">
        <f t="shared" si="26"/>
        <v>74</v>
      </c>
      <c r="E88" s="157">
        <v>227</v>
      </c>
      <c r="F88" s="157" t="s">
        <v>78</v>
      </c>
      <c r="G88" s="157">
        <v>0</v>
      </c>
      <c r="H88" s="157">
        <f>'A1'!H91</f>
        <v>0</v>
      </c>
      <c r="I88" s="157">
        <f>'A2'!H91</f>
        <v>1</v>
      </c>
      <c r="J88" s="6">
        <f t="shared" si="18"/>
        <v>0.10691799274524813</v>
      </c>
      <c r="K88" s="6">
        <f t="shared" si="19"/>
        <v>0.89308200725475184</v>
      </c>
      <c r="L88" s="6">
        <f t="shared" si="21"/>
        <v>-0.11307686889009654</v>
      </c>
      <c r="M88">
        <f t="shared" si="22"/>
        <v>0</v>
      </c>
      <c r="N88">
        <f t="shared" si="20"/>
        <v>1</v>
      </c>
      <c r="P88" s="6">
        <f t="shared" si="28"/>
        <v>0.74000000000000044</v>
      </c>
      <c r="Q88" s="6">
        <f t="shared" si="23"/>
        <v>0</v>
      </c>
      <c r="R88" s="6">
        <f t="shared" si="24"/>
        <v>0</v>
      </c>
      <c r="S88" s="6">
        <f t="shared" si="27"/>
        <v>0</v>
      </c>
      <c r="T88" s="6">
        <f t="shared" si="25"/>
        <v>0</v>
      </c>
    </row>
    <row r="89" spans="4:20" x14ac:dyDescent="0.2">
      <c r="D89" s="4">
        <f t="shared" si="26"/>
        <v>75</v>
      </c>
      <c r="E89" s="186">
        <v>229</v>
      </c>
      <c r="F89" s="186" t="s">
        <v>79</v>
      </c>
      <c r="G89" s="186">
        <v>0</v>
      </c>
      <c r="H89" s="186">
        <f>'A1'!H92</f>
        <v>0</v>
      </c>
      <c r="I89" s="186">
        <f>'A2'!H92</f>
        <v>1</v>
      </c>
      <c r="J89" s="6">
        <f t="shared" si="18"/>
        <v>0.10691799274524813</v>
      </c>
      <c r="K89" s="6">
        <f t="shared" si="19"/>
        <v>0.89308200725475184</v>
      </c>
      <c r="L89" s="6">
        <f t="shared" si="21"/>
        <v>-0.11307686889009654</v>
      </c>
      <c r="M89">
        <f t="shared" si="22"/>
        <v>0</v>
      </c>
      <c r="N89">
        <f t="shared" si="20"/>
        <v>1</v>
      </c>
      <c r="P89" s="6">
        <f t="shared" si="28"/>
        <v>0.75000000000000044</v>
      </c>
      <c r="Q89" s="6">
        <f t="shared" si="23"/>
        <v>0</v>
      </c>
      <c r="R89" s="6">
        <f t="shared" si="24"/>
        <v>0</v>
      </c>
      <c r="S89" s="6">
        <f t="shared" si="27"/>
        <v>0</v>
      </c>
      <c r="T89" s="6">
        <f t="shared" si="25"/>
        <v>0</v>
      </c>
    </row>
    <row r="90" spans="4:20" x14ac:dyDescent="0.2">
      <c r="D90" s="4">
        <f t="shared" si="26"/>
        <v>76</v>
      </c>
      <c r="E90" s="151">
        <v>230</v>
      </c>
      <c r="F90" s="151" t="s">
        <v>77</v>
      </c>
      <c r="G90" s="151">
        <v>1</v>
      </c>
      <c r="H90" s="151">
        <f>'A1'!H93</f>
        <v>1</v>
      </c>
      <c r="I90" s="151">
        <f>'A2'!H93</f>
        <v>1</v>
      </c>
      <c r="J90" s="6">
        <f t="shared" si="18"/>
        <v>0.66666561147812842</v>
      </c>
      <c r="K90" s="6">
        <f t="shared" si="19"/>
        <v>0.66666561147812842</v>
      </c>
      <c r="L90" s="6">
        <f t="shared" si="21"/>
        <v>-0.40546669089222437</v>
      </c>
      <c r="M90">
        <f t="shared" si="22"/>
        <v>1</v>
      </c>
      <c r="N90">
        <f t="shared" si="20"/>
        <v>0</v>
      </c>
      <c r="P90" s="6">
        <f t="shared" si="28"/>
        <v>0.76000000000000045</v>
      </c>
      <c r="Q90" s="6">
        <f t="shared" si="23"/>
        <v>0</v>
      </c>
      <c r="R90" s="6">
        <f t="shared" si="24"/>
        <v>0</v>
      </c>
      <c r="S90" s="6">
        <f t="shared" si="27"/>
        <v>0</v>
      </c>
      <c r="T90" s="6">
        <f t="shared" si="25"/>
        <v>0</v>
      </c>
    </row>
    <row r="91" spans="4:20" x14ac:dyDescent="0.2">
      <c r="D91" s="4">
        <f t="shared" si="26"/>
        <v>77</v>
      </c>
      <c r="E91" s="187">
        <v>232</v>
      </c>
      <c r="F91" s="187" t="s">
        <v>78</v>
      </c>
      <c r="G91" s="187">
        <v>0</v>
      </c>
      <c r="H91" s="187">
        <f>'A1'!H94</f>
        <v>0</v>
      </c>
      <c r="I91" s="187">
        <f>'A2'!H94</f>
        <v>1</v>
      </c>
      <c r="J91" s="6">
        <f t="shared" si="18"/>
        <v>0.10691799274524813</v>
      </c>
      <c r="K91" s="6">
        <f t="shared" si="19"/>
        <v>0.89308200725475184</v>
      </c>
      <c r="L91" s="6">
        <f t="shared" si="21"/>
        <v>-0.11307686889009654</v>
      </c>
      <c r="M91">
        <f t="shared" si="22"/>
        <v>0</v>
      </c>
      <c r="N91">
        <f t="shared" si="20"/>
        <v>1</v>
      </c>
      <c r="P91" s="6">
        <f t="shared" si="28"/>
        <v>0.77000000000000046</v>
      </c>
      <c r="Q91" s="6">
        <f t="shared" si="23"/>
        <v>0</v>
      </c>
      <c r="R91" s="6">
        <f t="shared" si="24"/>
        <v>0</v>
      </c>
      <c r="S91" s="6">
        <f t="shared" si="27"/>
        <v>0</v>
      </c>
      <c r="T91" s="6">
        <f t="shared" si="25"/>
        <v>0</v>
      </c>
    </row>
    <row r="92" spans="4:20" x14ac:dyDescent="0.2">
      <c r="D92" s="4">
        <f t="shared" si="26"/>
        <v>78</v>
      </c>
      <c r="E92" s="214">
        <v>238</v>
      </c>
      <c r="F92" s="214" t="s">
        <v>79</v>
      </c>
      <c r="G92" s="214">
        <v>0</v>
      </c>
      <c r="H92" s="214">
        <f>'A1'!H95</f>
        <v>1</v>
      </c>
      <c r="I92" s="214">
        <f>'A2'!H95</f>
        <v>0</v>
      </c>
      <c r="J92" s="6">
        <f t="shared" si="18"/>
        <v>0.66666561147812842</v>
      </c>
      <c r="K92" s="6">
        <f t="shared" si="19"/>
        <v>0.33333438852187158</v>
      </c>
      <c r="L92" s="6">
        <f t="shared" si="21"/>
        <v>-1.0986091231075052</v>
      </c>
      <c r="M92">
        <f t="shared" si="22"/>
        <v>0</v>
      </c>
      <c r="N92">
        <f t="shared" si="20"/>
        <v>0</v>
      </c>
      <c r="P92" s="6">
        <f t="shared" si="28"/>
        <v>0.78000000000000047</v>
      </c>
      <c r="Q92" s="6">
        <f t="shared" si="23"/>
        <v>0</v>
      </c>
      <c r="R92" s="6">
        <f t="shared" si="24"/>
        <v>0</v>
      </c>
      <c r="S92" s="6">
        <f t="shared" si="27"/>
        <v>0</v>
      </c>
      <c r="T92" s="6">
        <f t="shared" si="25"/>
        <v>0</v>
      </c>
    </row>
    <row r="93" spans="4:20" x14ac:dyDescent="0.2">
      <c r="D93" s="4">
        <f t="shared" si="26"/>
        <v>79</v>
      </c>
      <c r="E93" s="152">
        <v>240</v>
      </c>
      <c r="F93" s="152" t="s">
        <v>79</v>
      </c>
      <c r="G93" s="152">
        <v>0</v>
      </c>
      <c r="H93" s="152">
        <f>'A1'!H96</f>
        <v>0</v>
      </c>
      <c r="I93" s="152">
        <f>'A2'!H96</f>
        <v>0</v>
      </c>
      <c r="J93" s="6">
        <f t="shared" si="18"/>
        <v>0.10691799274524813</v>
      </c>
      <c r="K93" s="6">
        <f t="shared" si="19"/>
        <v>0.89308200725475184</v>
      </c>
      <c r="L93" s="6">
        <f t="shared" si="21"/>
        <v>-0.11307686889009654</v>
      </c>
      <c r="M93">
        <f t="shared" si="22"/>
        <v>0</v>
      </c>
      <c r="N93">
        <f t="shared" si="20"/>
        <v>1</v>
      </c>
      <c r="P93" s="6">
        <f t="shared" si="28"/>
        <v>0.79000000000000048</v>
      </c>
      <c r="Q93" s="6">
        <f t="shared" si="23"/>
        <v>0</v>
      </c>
      <c r="R93" s="6">
        <f t="shared" si="24"/>
        <v>0</v>
      </c>
      <c r="S93" s="6">
        <f t="shared" si="27"/>
        <v>0</v>
      </c>
      <c r="T93" s="6">
        <f t="shared" si="25"/>
        <v>0</v>
      </c>
    </row>
    <row r="94" spans="4:20" x14ac:dyDescent="0.2">
      <c r="D94" s="4">
        <f t="shared" si="26"/>
        <v>80</v>
      </c>
      <c r="E94" s="152">
        <v>242</v>
      </c>
      <c r="F94" s="152" t="s">
        <v>79</v>
      </c>
      <c r="G94" s="152">
        <v>0</v>
      </c>
      <c r="H94" s="152">
        <f>'A1'!H97</f>
        <v>0</v>
      </c>
      <c r="I94" s="152">
        <f>'A2'!H97</f>
        <v>0</v>
      </c>
      <c r="J94" s="6">
        <f t="shared" si="18"/>
        <v>0.10691799274524813</v>
      </c>
      <c r="K94" s="6">
        <f t="shared" si="19"/>
        <v>0.89308200725475184</v>
      </c>
      <c r="L94" s="6">
        <f t="shared" si="21"/>
        <v>-0.11307686889009654</v>
      </c>
      <c r="M94">
        <f t="shared" si="22"/>
        <v>0</v>
      </c>
      <c r="N94">
        <f t="shared" si="20"/>
        <v>1</v>
      </c>
      <c r="P94" s="6">
        <f t="shared" si="28"/>
        <v>0.80000000000000049</v>
      </c>
      <c r="Q94" s="6">
        <f t="shared" si="23"/>
        <v>0</v>
      </c>
      <c r="R94" s="6">
        <f t="shared" si="24"/>
        <v>0</v>
      </c>
      <c r="S94" s="6">
        <f t="shared" si="27"/>
        <v>0</v>
      </c>
      <c r="T94" s="6">
        <f t="shared" si="25"/>
        <v>0</v>
      </c>
    </row>
    <row r="95" spans="4:20" x14ac:dyDescent="0.2">
      <c r="D95" s="4">
        <f t="shared" si="26"/>
        <v>81</v>
      </c>
      <c r="E95" s="152">
        <v>243</v>
      </c>
      <c r="F95" s="152" t="s">
        <v>79</v>
      </c>
      <c r="G95" s="152">
        <v>0</v>
      </c>
      <c r="H95" s="152">
        <f>'A1'!H98</f>
        <v>0</v>
      </c>
      <c r="I95" s="152">
        <f>'A2'!H98</f>
        <v>1</v>
      </c>
      <c r="J95" s="6">
        <f t="shared" si="18"/>
        <v>0.10691799274524813</v>
      </c>
      <c r="K95" s="6">
        <f t="shared" si="19"/>
        <v>0.89308200725475184</v>
      </c>
      <c r="L95" s="6">
        <f t="shared" si="21"/>
        <v>-0.11307686889009654</v>
      </c>
      <c r="M95">
        <f t="shared" si="22"/>
        <v>0</v>
      </c>
      <c r="N95">
        <f t="shared" si="20"/>
        <v>1</v>
      </c>
      <c r="P95" s="6">
        <f t="shared" si="28"/>
        <v>0.8100000000000005</v>
      </c>
      <c r="Q95" s="6">
        <f t="shared" si="23"/>
        <v>0</v>
      </c>
      <c r="R95" s="6">
        <f t="shared" si="24"/>
        <v>0</v>
      </c>
      <c r="S95" s="6">
        <f t="shared" si="27"/>
        <v>0</v>
      </c>
      <c r="T95" s="6">
        <f t="shared" si="25"/>
        <v>0</v>
      </c>
    </row>
    <row r="96" spans="4:20" x14ac:dyDescent="0.2">
      <c r="D96" s="4">
        <f t="shared" si="26"/>
        <v>82</v>
      </c>
      <c r="E96" s="157">
        <v>252</v>
      </c>
      <c r="F96" s="157" t="s">
        <v>78</v>
      </c>
      <c r="G96" s="157">
        <v>0</v>
      </c>
      <c r="H96" s="157">
        <f>'A1'!H99</f>
        <v>0</v>
      </c>
      <c r="I96" s="157">
        <f>'A2'!H99</f>
        <v>0</v>
      </c>
      <c r="J96" s="6">
        <f t="shared" si="18"/>
        <v>0.10691799274524813</v>
      </c>
      <c r="K96" s="6">
        <f t="shared" si="19"/>
        <v>0.89308200725475184</v>
      </c>
      <c r="L96" s="6">
        <f t="shared" si="21"/>
        <v>-0.11307686889009654</v>
      </c>
      <c r="M96">
        <f t="shared" si="22"/>
        <v>0</v>
      </c>
      <c r="N96">
        <f t="shared" si="20"/>
        <v>1</v>
      </c>
      <c r="P96" s="6">
        <f t="shared" si="28"/>
        <v>0.82000000000000051</v>
      </c>
      <c r="Q96" s="6">
        <f t="shared" si="23"/>
        <v>0</v>
      </c>
      <c r="R96" s="6">
        <f t="shared" si="24"/>
        <v>0</v>
      </c>
      <c r="S96" s="6">
        <f t="shared" si="27"/>
        <v>0</v>
      </c>
      <c r="T96" s="6">
        <f t="shared" si="25"/>
        <v>0</v>
      </c>
    </row>
    <row r="97" spans="4:20" x14ac:dyDescent="0.2">
      <c r="D97" s="4">
        <f t="shared" si="26"/>
        <v>83</v>
      </c>
      <c r="E97" s="152">
        <v>254</v>
      </c>
      <c r="F97" s="152" t="s">
        <v>79</v>
      </c>
      <c r="G97" s="152">
        <v>0</v>
      </c>
      <c r="H97" s="152">
        <f>'A1'!H100</f>
        <v>0</v>
      </c>
      <c r="I97" s="152">
        <f>'A2'!H100</f>
        <v>1</v>
      </c>
      <c r="J97" s="6">
        <f t="shared" si="18"/>
        <v>0.10691799274524813</v>
      </c>
      <c r="K97" s="6">
        <f t="shared" si="19"/>
        <v>0.89308200725475184</v>
      </c>
      <c r="L97" s="6">
        <f t="shared" si="21"/>
        <v>-0.11307686889009654</v>
      </c>
      <c r="M97">
        <f t="shared" si="22"/>
        <v>0</v>
      </c>
      <c r="N97">
        <f t="shared" si="20"/>
        <v>1</v>
      </c>
      <c r="P97" s="6">
        <f t="shared" si="28"/>
        <v>0.83000000000000052</v>
      </c>
      <c r="Q97" s="6">
        <f t="shared" si="23"/>
        <v>0</v>
      </c>
      <c r="R97" s="6">
        <f t="shared" si="24"/>
        <v>0</v>
      </c>
      <c r="S97" s="6">
        <f t="shared" si="27"/>
        <v>0</v>
      </c>
      <c r="T97" s="6">
        <f t="shared" si="25"/>
        <v>0</v>
      </c>
    </row>
    <row r="98" spans="4:20" x14ac:dyDescent="0.2">
      <c r="D98" s="4">
        <f t="shared" si="26"/>
        <v>84</v>
      </c>
      <c r="E98" s="152">
        <v>255</v>
      </c>
      <c r="F98" s="152" t="s">
        <v>79</v>
      </c>
      <c r="G98" s="152">
        <v>0</v>
      </c>
      <c r="H98" s="152">
        <f>'A1'!H101</f>
        <v>0</v>
      </c>
      <c r="I98" s="152">
        <f>'A2'!H101</f>
        <v>1</v>
      </c>
      <c r="J98" s="6">
        <f t="shared" si="18"/>
        <v>0.10691799274524813</v>
      </c>
      <c r="K98" s="6">
        <f t="shared" si="19"/>
        <v>0.89308200725475184</v>
      </c>
      <c r="L98" s="6">
        <f t="shared" si="21"/>
        <v>-0.11307686889009654</v>
      </c>
      <c r="M98">
        <f t="shared" si="22"/>
        <v>0</v>
      </c>
      <c r="N98">
        <f t="shared" si="20"/>
        <v>1</v>
      </c>
      <c r="P98" s="6">
        <f t="shared" si="28"/>
        <v>0.84000000000000052</v>
      </c>
      <c r="Q98" s="6">
        <f t="shared" si="23"/>
        <v>0</v>
      </c>
      <c r="R98" s="6">
        <f t="shared" si="24"/>
        <v>0</v>
      </c>
      <c r="S98" s="6">
        <f t="shared" si="27"/>
        <v>0</v>
      </c>
      <c r="T98" s="6">
        <f t="shared" si="25"/>
        <v>0</v>
      </c>
    </row>
    <row r="99" spans="4:20" x14ac:dyDescent="0.2">
      <c r="D99" s="4">
        <f t="shared" si="26"/>
        <v>85</v>
      </c>
      <c r="E99" s="150">
        <v>3</v>
      </c>
      <c r="F99" s="150" t="s">
        <v>78</v>
      </c>
      <c r="G99" s="150">
        <v>0</v>
      </c>
      <c r="H99" s="150">
        <f>'A1'!H102</f>
        <v>0</v>
      </c>
      <c r="I99" s="150">
        <f>'A2'!H102</f>
        <v>1</v>
      </c>
      <c r="J99" s="6">
        <f t="shared" si="18"/>
        <v>0.10691799274524813</v>
      </c>
      <c r="K99" s="6">
        <f t="shared" si="19"/>
        <v>0.89308200725475184</v>
      </c>
      <c r="L99" s="6">
        <f t="shared" si="21"/>
        <v>-0.11307686889009654</v>
      </c>
      <c r="M99">
        <f t="shared" si="22"/>
        <v>0</v>
      </c>
      <c r="N99">
        <f t="shared" si="20"/>
        <v>1</v>
      </c>
      <c r="P99" s="6">
        <f t="shared" si="28"/>
        <v>0.85000000000000053</v>
      </c>
      <c r="Q99" s="6">
        <f t="shared" si="23"/>
        <v>0</v>
      </c>
      <c r="R99" s="6">
        <f t="shared" si="24"/>
        <v>0</v>
      </c>
      <c r="S99" s="6">
        <f t="shared" si="27"/>
        <v>0</v>
      </c>
      <c r="T99" s="6">
        <f t="shared" si="25"/>
        <v>0</v>
      </c>
    </row>
    <row r="100" spans="4:20" x14ac:dyDescent="0.2">
      <c r="D100" s="4">
        <f t="shared" si="26"/>
        <v>86</v>
      </c>
      <c r="E100" s="150">
        <v>6</v>
      </c>
      <c r="F100" s="150" t="s">
        <v>78</v>
      </c>
      <c r="G100" s="150">
        <v>0</v>
      </c>
      <c r="H100" s="150">
        <f>'A1'!H103</f>
        <v>1</v>
      </c>
      <c r="I100" s="150">
        <f>'A2'!H103</f>
        <v>1</v>
      </c>
      <c r="J100" s="6">
        <f t="shared" si="18"/>
        <v>0.66666561147812842</v>
      </c>
      <c r="K100" s="6">
        <f t="shared" si="19"/>
        <v>0.33333438852187158</v>
      </c>
      <c r="L100" s="6">
        <f t="shared" si="21"/>
        <v>-1.0986091231075052</v>
      </c>
      <c r="M100">
        <f t="shared" si="22"/>
        <v>0</v>
      </c>
      <c r="N100">
        <f t="shared" si="20"/>
        <v>0</v>
      </c>
      <c r="P100" s="6">
        <f t="shared" si="28"/>
        <v>0.86000000000000054</v>
      </c>
      <c r="Q100" s="6">
        <f t="shared" si="23"/>
        <v>0</v>
      </c>
      <c r="R100" s="6">
        <f t="shared" si="24"/>
        <v>0</v>
      </c>
      <c r="S100" s="6">
        <f t="shared" si="27"/>
        <v>0</v>
      </c>
      <c r="T100" s="6">
        <f t="shared" si="25"/>
        <v>0</v>
      </c>
    </row>
    <row r="101" spans="4:20" x14ac:dyDescent="0.2">
      <c r="D101" s="4">
        <f t="shared" si="26"/>
        <v>87</v>
      </c>
      <c r="E101" s="150">
        <v>8</v>
      </c>
      <c r="F101" s="150" t="s">
        <v>78</v>
      </c>
      <c r="G101" s="150">
        <v>0</v>
      </c>
      <c r="H101" s="150">
        <f>'A1'!H104</f>
        <v>0</v>
      </c>
      <c r="I101" s="150">
        <f>'A2'!H104</f>
        <v>1</v>
      </c>
      <c r="J101" s="6">
        <f t="shared" ref="J101:J164" si="29">IF(H101=0,IF(I101=0,p_0_0,IF(I101=1,p_0_1,p_0_2)),IF(H101=1,IF(I101=0,p_1_0,IF(I101=1,p_1_1,p_1_2)),IF(I101=0,p_2_0,IF(I101=1,p_2_1,p_2_2))))</f>
        <v>0.10691799274524813</v>
      </c>
      <c r="K101" s="6">
        <f t="shared" ref="K101:K164" si="30">IF(G101=1,J101,1-J101)</f>
        <v>0.89308200725475184</v>
      </c>
      <c r="L101" s="6">
        <f t="shared" ref="L101:L164" si="31">LN(K101)</f>
        <v>-0.11307686889009654</v>
      </c>
      <c r="M101">
        <f t="shared" ref="M101:M164" si="32">IF(AND(G101=1,K101&gt;=thresh),1,0)</f>
        <v>0</v>
      </c>
      <c r="N101">
        <f t="shared" ref="N101:N164" si="33">+IF(AND(G101=0,J101&lt;thresh),1,0)</f>
        <v>1</v>
      </c>
      <c r="P101" s="6">
        <f t="shared" si="28"/>
        <v>0.87000000000000055</v>
      </c>
      <c r="Q101" s="6">
        <f t="shared" si="23"/>
        <v>0</v>
      </c>
      <c r="R101" s="6">
        <f t="shared" si="24"/>
        <v>0</v>
      </c>
      <c r="S101" s="6">
        <f t="shared" si="27"/>
        <v>0</v>
      </c>
      <c r="T101" s="6">
        <f t="shared" si="25"/>
        <v>0</v>
      </c>
    </row>
    <row r="102" spans="4:20" x14ac:dyDescent="0.2">
      <c r="D102" s="4">
        <f t="shared" si="26"/>
        <v>88</v>
      </c>
      <c r="E102" s="150">
        <v>10</v>
      </c>
      <c r="F102" s="150" t="s">
        <v>78</v>
      </c>
      <c r="G102" s="150">
        <v>0</v>
      </c>
      <c r="H102" s="150">
        <f>'A1'!H105</f>
        <v>0</v>
      </c>
      <c r="I102" s="150">
        <f>'A2'!H105</f>
        <v>1</v>
      </c>
      <c r="J102" s="6">
        <f t="shared" si="29"/>
        <v>0.10691799274524813</v>
      </c>
      <c r="K102" s="6">
        <f t="shared" si="30"/>
        <v>0.89308200725475184</v>
      </c>
      <c r="L102" s="6">
        <f t="shared" si="31"/>
        <v>-0.11307686889009654</v>
      </c>
      <c r="M102">
        <f t="shared" si="32"/>
        <v>0</v>
      </c>
      <c r="N102">
        <f t="shared" si="33"/>
        <v>1</v>
      </c>
      <c r="P102" s="6">
        <f t="shared" si="28"/>
        <v>0.88000000000000056</v>
      </c>
      <c r="Q102" s="6">
        <f t="shared" si="23"/>
        <v>0</v>
      </c>
      <c r="R102" s="6">
        <f t="shared" si="24"/>
        <v>0</v>
      </c>
      <c r="S102" s="6">
        <f t="shared" si="27"/>
        <v>0</v>
      </c>
      <c r="T102" s="6">
        <f t="shared" si="25"/>
        <v>0</v>
      </c>
    </row>
    <row r="103" spans="4:20" x14ac:dyDescent="0.2">
      <c r="D103" s="4">
        <f t="shared" si="26"/>
        <v>89</v>
      </c>
      <c r="E103" s="151">
        <v>11</v>
      </c>
      <c r="F103" s="151" t="s">
        <v>77</v>
      </c>
      <c r="G103" s="151">
        <v>1</v>
      </c>
      <c r="H103" s="151">
        <f>'A1'!H106</f>
        <v>0</v>
      </c>
      <c r="I103" s="151">
        <f>'A2'!H106</f>
        <v>1</v>
      </c>
      <c r="J103" s="6">
        <f t="shared" si="29"/>
        <v>0.10691799274524813</v>
      </c>
      <c r="K103" s="6">
        <f t="shared" si="30"/>
        <v>0.10691799274524813</v>
      </c>
      <c r="L103" s="6">
        <f t="shared" si="31"/>
        <v>-2.2356931613140527</v>
      </c>
      <c r="M103">
        <f t="shared" si="32"/>
        <v>0</v>
      </c>
      <c r="N103">
        <f t="shared" si="33"/>
        <v>0</v>
      </c>
      <c r="P103" s="6">
        <f t="shared" si="28"/>
        <v>0.89000000000000057</v>
      </c>
      <c r="Q103" s="6">
        <f t="shared" si="23"/>
        <v>0</v>
      </c>
      <c r="R103" s="6">
        <f t="shared" si="24"/>
        <v>0</v>
      </c>
      <c r="S103" s="6">
        <f t="shared" si="27"/>
        <v>0</v>
      </c>
      <c r="T103" s="6">
        <f t="shared" si="25"/>
        <v>0</v>
      </c>
    </row>
    <row r="104" spans="4:20" x14ac:dyDescent="0.2">
      <c r="D104" s="4">
        <f t="shared" si="26"/>
        <v>90</v>
      </c>
      <c r="E104" s="150">
        <v>13</v>
      </c>
      <c r="F104" s="150" t="s">
        <v>78</v>
      </c>
      <c r="G104" s="150">
        <v>0</v>
      </c>
      <c r="H104" s="150">
        <f>'A1'!H107</f>
        <v>0</v>
      </c>
      <c r="I104" s="150">
        <f>'A2'!H107</f>
        <v>1</v>
      </c>
      <c r="J104" s="6">
        <f t="shared" si="29"/>
        <v>0.10691799274524813</v>
      </c>
      <c r="K104" s="6">
        <f t="shared" si="30"/>
        <v>0.89308200725475184</v>
      </c>
      <c r="L104" s="6">
        <f t="shared" si="31"/>
        <v>-0.11307686889009654</v>
      </c>
      <c r="M104">
        <f t="shared" si="32"/>
        <v>0</v>
      </c>
      <c r="N104">
        <f t="shared" si="33"/>
        <v>1</v>
      </c>
      <c r="P104" s="6">
        <f t="shared" si="28"/>
        <v>0.90000000000000058</v>
      </c>
      <c r="Q104" s="6">
        <f t="shared" si="23"/>
        <v>0</v>
      </c>
      <c r="R104" s="6">
        <f t="shared" si="24"/>
        <v>0</v>
      </c>
      <c r="S104" s="6">
        <f t="shared" si="27"/>
        <v>0</v>
      </c>
      <c r="T104" s="6">
        <f t="shared" si="25"/>
        <v>0</v>
      </c>
    </row>
    <row r="105" spans="4:20" x14ac:dyDescent="0.2">
      <c r="D105" s="4">
        <f t="shared" si="26"/>
        <v>91</v>
      </c>
      <c r="E105" s="150">
        <v>19</v>
      </c>
      <c r="F105" s="150" t="s">
        <v>78</v>
      </c>
      <c r="G105" s="150">
        <v>0</v>
      </c>
      <c r="H105" s="150">
        <f>'A1'!H108</f>
        <v>0</v>
      </c>
      <c r="I105" s="150">
        <f>'A2'!H108</f>
        <v>0</v>
      </c>
      <c r="J105" s="6">
        <f t="shared" si="29"/>
        <v>0.10691799274524813</v>
      </c>
      <c r="K105" s="6">
        <f t="shared" si="30"/>
        <v>0.89308200725475184</v>
      </c>
      <c r="L105" s="6">
        <f t="shared" si="31"/>
        <v>-0.11307686889009654</v>
      </c>
      <c r="M105">
        <f t="shared" si="32"/>
        <v>0</v>
      </c>
      <c r="N105">
        <f t="shared" si="33"/>
        <v>1</v>
      </c>
      <c r="P105" s="6">
        <f t="shared" si="28"/>
        <v>0.91000000000000059</v>
      </c>
      <c r="Q105" s="6">
        <f t="shared" si="23"/>
        <v>0</v>
      </c>
      <c r="R105" s="6">
        <f t="shared" si="24"/>
        <v>0</v>
      </c>
      <c r="S105" s="6">
        <f t="shared" si="27"/>
        <v>0</v>
      </c>
      <c r="T105" s="6">
        <f t="shared" si="25"/>
        <v>0</v>
      </c>
    </row>
    <row r="106" spans="4:20" x14ac:dyDescent="0.2">
      <c r="D106" s="4">
        <f t="shared" si="26"/>
        <v>92</v>
      </c>
      <c r="E106" s="150">
        <v>20</v>
      </c>
      <c r="F106" s="150" t="s">
        <v>78</v>
      </c>
      <c r="G106" s="150">
        <v>0</v>
      </c>
      <c r="H106" s="150">
        <f>'A1'!H109</f>
        <v>0</v>
      </c>
      <c r="I106" s="150">
        <f>'A2'!H109</f>
        <v>1</v>
      </c>
      <c r="J106" s="6">
        <f t="shared" si="29"/>
        <v>0.10691799274524813</v>
      </c>
      <c r="K106" s="6">
        <f t="shared" si="30"/>
        <v>0.89308200725475184</v>
      </c>
      <c r="L106" s="6">
        <f t="shared" si="31"/>
        <v>-0.11307686889009654</v>
      </c>
      <c r="M106">
        <f t="shared" si="32"/>
        <v>0</v>
      </c>
      <c r="N106">
        <f t="shared" si="33"/>
        <v>1</v>
      </c>
      <c r="P106" s="6">
        <f t="shared" si="28"/>
        <v>0.9200000000000006</v>
      </c>
      <c r="Q106" s="6">
        <f t="shared" si="23"/>
        <v>0</v>
      </c>
      <c r="R106" s="6">
        <f t="shared" si="24"/>
        <v>0</v>
      </c>
      <c r="S106" s="6">
        <f t="shared" si="27"/>
        <v>0</v>
      </c>
      <c r="T106" s="6">
        <f t="shared" si="25"/>
        <v>0</v>
      </c>
    </row>
    <row r="107" spans="4:20" x14ac:dyDescent="0.2">
      <c r="D107" s="4">
        <f t="shared" si="26"/>
        <v>93</v>
      </c>
      <c r="E107" s="151">
        <v>21</v>
      </c>
      <c r="F107" s="151" t="s">
        <v>77</v>
      </c>
      <c r="G107" s="151">
        <v>1</v>
      </c>
      <c r="H107" s="151">
        <f>'A1'!H110</f>
        <v>0</v>
      </c>
      <c r="I107" s="151">
        <f>'A2'!H110</f>
        <v>1</v>
      </c>
      <c r="J107" s="6">
        <f t="shared" si="29"/>
        <v>0.10691799274524813</v>
      </c>
      <c r="K107" s="6">
        <f t="shared" si="30"/>
        <v>0.10691799274524813</v>
      </c>
      <c r="L107" s="6">
        <f t="shared" si="31"/>
        <v>-2.2356931613140527</v>
      </c>
      <c r="M107">
        <f t="shared" si="32"/>
        <v>0</v>
      </c>
      <c r="N107">
        <f t="shared" si="33"/>
        <v>0</v>
      </c>
      <c r="P107" s="6">
        <f t="shared" si="28"/>
        <v>0.9300000000000006</v>
      </c>
      <c r="Q107" s="6">
        <f t="shared" si="23"/>
        <v>0</v>
      </c>
      <c r="R107" s="6">
        <f t="shared" si="24"/>
        <v>0</v>
      </c>
      <c r="S107" s="6">
        <f t="shared" si="27"/>
        <v>0</v>
      </c>
      <c r="T107" s="6">
        <f t="shared" si="25"/>
        <v>0</v>
      </c>
    </row>
    <row r="108" spans="4:20" x14ac:dyDescent="0.2">
      <c r="D108" s="4">
        <f t="shared" si="26"/>
        <v>94</v>
      </c>
      <c r="E108" s="151">
        <v>23</v>
      </c>
      <c r="F108" s="151" t="s">
        <v>77</v>
      </c>
      <c r="G108" s="151">
        <v>1</v>
      </c>
      <c r="H108" s="151">
        <f>'A1'!H111</f>
        <v>1</v>
      </c>
      <c r="I108" s="151">
        <f>'A2'!H111</f>
        <v>0</v>
      </c>
      <c r="J108" s="6">
        <f t="shared" si="29"/>
        <v>0.66666561147812842</v>
      </c>
      <c r="K108" s="6">
        <f t="shared" si="30"/>
        <v>0.66666561147812842</v>
      </c>
      <c r="L108" s="6">
        <f t="shared" si="31"/>
        <v>-0.40546669089222437</v>
      </c>
      <c r="M108">
        <f t="shared" si="32"/>
        <v>1</v>
      </c>
      <c r="N108">
        <f t="shared" si="33"/>
        <v>0</v>
      </c>
      <c r="P108" s="6">
        <f t="shared" si="28"/>
        <v>0.94000000000000061</v>
      </c>
      <c r="Q108" s="6">
        <f t="shared" si="23"/>
        <v>0</v>
      </c>
      <c r="R108" s="6">
        <f t="shared" si="24"/>
        <v>0</v>
      </c>
      <c r="S108" s="6">
        <f t="shared" si="27"/>
        <v>0</v>
      </c>
      <c r="T108" s="6">
        <f t="shared" si="25"/>
        <v>0</v>
      </c>
    </row>
    <row r="109" spans="4:20" x14ac:dyDescent="0.2">
      <c r="D109" s="4">
        <f t="shared" si="26"/>
        <v>95</v>
      </c>
      <c r="E109" s="152">
        <v>28</v>
      </c>
      <c r="F109" s="152" t="s">
        <v>79</v>
      </c>
      <c r="G109" s="152">
        <v>0</v>
      </c>
      <c r="H109" s="152">
        <f>'A1'!H112</f>
        <v>0</v>
      </c>
      <c r="I109" s="152">
        <f>'A2'!H112</f>
        <v>1</v>
      </c>
      <c r="J109" s="6">
        <f t="shared" si="29"/>
        <v>0.10691799274524813</v>
      </c>
      <c r="K109" s="6">
        <f t="shared" si="30"/>
        <v>0.89308200725475184</v>
      </c>
      <c r="L109" s="6">
        <f t="shared" si="31"/>
        <v>-0.11307686889009654</v>
      </c>
      <c r="M109">
        <f t="shared" si="32"/>
        <v>0</v>
      </c>
      <c r="N109">
        <f t="shared" si="33"/>
        <v>1</v>
      </c>
      <c r="P109" s="6">
        <f t="shared" si="28"/>
        <v>0.95000000000000062</v>
      </c>
      <c r="Q109" s="6">
        <f t="shared" si="23"/>
        <v>0</v>
      </c>
      <c r="R109" s="6">
        <f t="shared" si="24"/>
        <v>0</v>
      </c>
      <c r="S109" s="6">
        <f t="shared" si="27"/>
        <v>0</v>
      </c>
      <c r="T109" s="6">
        <f t="shared" si="25"/>
        <v>0</v>
      </c>
    </row>
    <row r="110" spans="4:20" x14ac:dyDescent="0.2">
      <c r="D110" s="4">
        <f t="shared" si="26"/>
        <v>96</v>
      </c>
      <c r="E110" s="152">
        <v>31</v>
      </c>
      <c r="F110" s="152" t="s">
        <v>79</v>
      </c>
      <c r="G110" s="152">
        <v>0</v>
      </c>
      <c r="H110" s="152">
        <f>'A1'!H113</f>
        <v>0</v>
      </c>
      <c r="I110" s="152">
        <f>'A2'!H113</f>
        <v>1</v>
      </c>
      <c r="J110" s="6">
        <f t="shared" si="29"/>
        <v>0.10691799274524813</v>
      </c>
      <c r="K110" s="6">
        <f t="shared" si="30"/>
        <v>0.89308200725475184</v>
      </c>
      <c r="L110" s="6">
        <f t="shared" si="31"/>
        <v>-0.11307686889009654</v>
      </c>
      <c r="M110">
        <f t="shared" si="32"/>
        <v>0</v>
      </c>
      <c r="N110">
        <f t="shared" si="33"/>
        <v>1</v>
      </c>
      <c r="P110" s="6">
        <f t="shared" si="28"/>
        <v>0.96000000000000063</v>
      </c>
      <c r="Q110" s="6">
        <f t="shared" si="23"/>
        <v>0</v>
      </c>
      <c r="R110" s="6">
        <f t="shared" si="24"/>
        <v>0</v>
      </c>
      <c r="S110" s="6">
        <f t="shared" si="27"/>
        <v>0</v>
      </c>
      <c r="T110" s="6">
        <f t="shared" si="25"/>
        <v>0</v>
      </c>
    </row>
    <row r="111" spans="4:20" x14ac:dyDescent="0.2">
      <c r="D111" s="4">
        <f t="shared" si="26"/>
        <v>97</v>
      </c>
      <c r="E111" s="151">
        <v>34</v>
      </c>
      <c r="F111" s="151" t="s">
        <v>77</v>
      </c>
      <c r="G111" s="151">
        <v>1</v>
      </c>
      <c r="H111" s="151">
        <f>'A1'!H114</f>
        <v>0</v>
      </c>
      <c r="I111" s="151">
        <f>'A2'!H114</f>
        <v>1</v>
      </c>
      <c r="J111" s="6">
        <f t="shared" si="29"/>
        <v>0.10691799274524813</v>
      </c>
      <c r="K111" s="6">
        <f t="shared" si="30"/>
        <v>0.10691799274524813</v>
      </c>
      <c r="L111" s="6">
        <f t="shared" si="31"/>
        <v>-2.2356931613140527</v>
      </c>
      <c r="M111">
        <f t="shared" si="32"/>
        <v>0</v>
      </c>
      <c r="N111">
        <f t="shared" si="33"/>
        <v>0</v>
      </c>
      <c r="P111" s="6">
        <f t="shared" si="28"/>
        <v>0.97000000000000064</v>
      </c>
      <c r="Q111" s="6">
        <f t="shared" si="23"/>
        <v>0</v>
      </c>
      <c r="R111" s="6">
        <f t="shared" si="24"/>
        <v>0</v>
      </c>
      <c r="S111" s="6">
        <f t="shared" si="27"/>
        <v>0</v>
      </c>
      <c r="T111" s="6">
        <f t="shared" si="25"/>
        <v>0</v>
      </c>
    </row>
    <row r="112" spans="4:20" x14ac:dyDescent="0.2">
      <c r="D112" s="4">
        <f t="shared" si="26"/>
        <v>98</v>
      </c>
      <c r="E112" s="150">
        <v>35</v>
      </c>
      <c r="F112" s="150" t="s">
        <v>78</v>
      </c>
      <c r="G112" s="150">
        <v>0</v>
      </c>
      <c r="H112" s="150">
        <f>'A1'!H115</f>
        <v>0</v>
      </c>
      <c r="I112" s="150">
        <f>'A2'!H115</f>
        <v>1</v>
      </c>
      <c r="J112" s="6">
        <f t="shared" si="29"/>
        <v>0.10691799274524813</v>
      </c>
      <c r="K112" s="6">
        <f t="shared" si="30"/>
        <v>0.89308200725475184</v>
      </c>
      <c r="L112" s="6">
        <f t="shared" si="31"/>
        <v>-0.11307686889009654</v>
      </c>
      <c r="M112">
        <f t="shared" si="32"/>
        <v>0</v>
      </c>
      <c r="N112">
        <f t="shared" si="33"/>
        <v>1</v>
      </c>
      <c r="P112" s="6">
        <f t="shared" si="28"/>
        <v>0.98000000000000065</v>
      </c>
      <c r="Q112" s="6">
        <f t="shared" si="23"/>
        <v>0</v>
      </c>
      <c r="R112" s="6">
        <f t="shared" si="24"/>
        <v>0</v>
      </c>
      <c r="S112" s="6">
        <f t="shared" si="27"/>
        <v>0</v>
      </c>
      <c r="T112" s="6">
        <f t="shared" si="25"/>
        <v>0</v>
      </c>
    </row>
    <row r="113" spans="4:20" x14ac:dyDescent="0.2">
      <c r="D113" s="4">
        <f t="shared" si="26"/>
        <v>99</v>
      </c>
      <c r="E113" s="152">
        <v>42</v>
      </c>
      <c r="F113" s="152" t="s">
        <v>79</v>
      </c>
      <c r="G113" s="152">
        <v>0</v>
      </c>
      <c r="H113" s="152">
        <f>'A1'!H116</f>
        <v>0</v>
      </c>
      <c r="I113" s="152">
        <f>'A2'!H116</f>
        <v>1</v>
      </c>
      <c r="J113" s="6">
        <f t="shared" si="29"/>
        <v>0.10691799274524813</v>
      </c>
      <c r="K113" s="6">
        <f t="shared" si="30"/>
        <v>0.89308200725475184</v>
      </c>
      <c r="L113" s="6">
        <f t="shared" si="31"/>
        <v>-0.11307686889009654</v>
      </c>
      <c r="M113">
        <f t="shared" si="32"/>
        <v>0</v>
      </c>
      <c r="N113">
        <f t="shared" si="33"/>
        <v>1</v>
      </c>
      <c r="P113" s="6">
        <f t="shared" si="28"/>
        <v>0.99000000000000066</v>
      </c>
      <c r="Q113" s="6">
        <f t="shared" si="23"/>
        <v>0</v>
      </c>
      <c r="R113" s="6">
        <f t="shared" si="24"/>
        <v>0</v>
      </c>
      <c r="S113" s="6">
        <f>(Q113+Q114)/2</f>
        <v>0</v>
      </c>
      <c r="T113" s="6">
        <f>-(R114-R113)</f>
        <v>0</v>
      </c>
    </row>
    <row r="114" spans="4:20" x14ac:dyDescent="0.2">
      <c r="D114" s="4">
        <f t="shared" si="26"/>
        <v>100</v>
      </c>
      <c r="E114" s="152">
        <v>49</v>
      </c>
      <c r="F114" s="152" t="s">
        <v>79</v>
      </c>
      <c r="G114" s="152">
        <v>0</v>
      </c>
      <c r="H114" s="152">
        <f>'A1'!H117</f>
        <v>0</v>
      </c>
      <c r="I114" s="152">
        <f>'A2'!H117</f>
        <v>1</v>
      </c>
      <c r="J114" s="6">
        <f t="shared" si="29"/>
        <v>0.10691799274524813</v>
      </c>
      <c r="K114" s="6">
        <f t="shared" si="30"/>
        <v>0.89308200725475184</v>
      </c>
      <c r="L114" s="6">
        <f t="shared" si="31"/>
        <v>-0.11307686889009654</v>
      </c>
      <c r="M114">
        <f t="shared" si="32"/>
        <v>0</v>
      </c>
      <c r="N114">
        <f t="shared" si="33"/>
        <v>1</v>
      </c>
      <c r="P114" s="6">
        <f t="shared" si="28"/>
        <v>1.0000000000000007</v>
      </c>
      <c r="Q114" s="6">
        <f t="shared" si="23"/>
        <v>0</v>
      </c>
      <c r="R114" s="6">
        <f t="shared" si="24"/>
        <v>0</v>
      </c>
      <c r="S114" s="6">
        <f>(Q114+Q115)/2</f>
        <v>0</v>
      </c>
      <c r="T114" s="6">
        <f>-(R115-R114)</f>
        <v>0</v>
      </c>
    </row>
    <row r="115" spans="4:20" x14ac:dyDescent="0.2">
      <c r="D115" s="4">
        <f t="shared" si="26"/>
        <v>101</v>
      </c>
      <c r="E115" s="151">
        <v>62</v>
      </c>
      <c r="F115" s="151" t="s">
        <v>77</v>
      </c>
      <c r="G115" s="151">
        <v>1</v>
      </c>
      <c r="H115" s="151">
        <f>'A1'!H118</f>
        <v>0</v>
      </c>
      <c r="I115" s="151">
        <f>'A2'!H118</f>
        <v>1</v>
      </c>
      <c r="J115" s="6">
        <f t="shared" si="29"/>
        <v>0.10691799274524813</v>
      </c>
      <c r="K115" s="6">
        <f t="shared" si="30"/>
        <v>0.10691799274524813</v>
      </c>
      <c r="L115" s="6">
        <f t="shared" si="31"/>
        <v>-2.2356931613140527</v>
      </c>
      <c r="M115">
        <f t="shared" si="32"/>
        <v>0</v>
      </c>
      <c r="N115">
        <f t="shared" si="33"/>
        <v>0</v>
      </c>
    </row>
    <row r="116" spans="4:20" x14ac:dyDescent="0.2">
      <c r="D116" s="4">
        <f t="shared" si="26"/>
        <v>102</v>
      </c>
      <c r="E116" s="150">
        <v>63</v>
      </c>
      <c r="F116" s="150" t="s">
        <v>78</v>
      </c>
      <c r="G116" s="150">
        <v>0</v>
      </c>
      <c r="H116" s="150">
        <f>'A1'!H119</f>
        <v>0</v>
      </c>
      <c r="I116" s="150">
        <f>'A2'!H119</f>
        <v>1</v>
      </c>
      <c r="J116" s="6">
        <f t="shared" si="29"/>
        <v>0.10691799274524813</v>
      </c>
      <c r="K116" s="6">
        <f t="shared" si="30"/>
        <v>0.89308200725475184</v>
      </c>
      <c r="L116" s="6">
        <f t="shared" si="31"/>
        <v>-0.11307686889009654</v>
      </c>
      <c r="M116">
        <f t="shared" si="32"/>
        <v>0</v>
      </c>
      <c r="N116">
        <f t="shared" si="33"/>
        <v>1</v>
      </c>
    </row>
    <row r="117" spans="4:20" x14ac:dyDescent="0.2">
      <c r="D117" s="4">
        <f t="shared" si="26"/>
        <v>103</v>
      </c>
      <c r="E117" s="152">
        <v>71</v>
      </c>
      <c r="F117" s="152" t="s">
        <v>79</v>
      </c>
      <c r="G117" s="152">
        <v>0</v>
      </c>
      <c r="H117" s="152">
        <f>'A1'!H120</f>
        <v>0</v>
      </c>
      <c r="I117" s="152">
        <f>'A2'!H120</f>
        <v>1</v>
      </c>
      <c r="J117" s="6">
        <f t="shared" si="29"/>
        <v>0.10691799274524813</v>
      </c>
      <c r="K117" s="6">
        <f t="shared" si="30"/>
        <v>0.89308200725475184</v>
      </c>
      <c r="L117" s="6">
        <f t="shared" si="31"/>
        <v>-0.11307686889009654</v>
      </c>
      <c r="M117">
        <f t="shared" si="32"/>
        <v>0</v>
      </c>
      <c r="N117">
        <f t="shared" si="33"/>
        <v>1</v>
      </c>
    </row>
    <row r="118" spans="4:20" x14ac:dyDescent="0.2">
      <c r="D118" s="4">
        <f t="shared" si="26"/>
        <v>104</v>
      </c>
      <c r="E118" s="152">
        <v>72</v>
      </c>
      <c r="F118" s="152" t="s">
        <v>79</v>
      </c>
      <c r="G118" s="152">
        <v>0</v>
      </c>
      <c r="H118" s="152">
        <f>'A1'!H121</f>
        <v>0</v>
      </c>
      <c r="I118" s="152">
        <f>'A2'!H121</f>
        <v>1</v>
      </c>
      <c r="J118" s="6">
        <f t="shared" si="29"/>
        <v>0.10691799274524813</v>
      </c>
      <c r="K118" s="6">
        <f t="shared" si="30"/>
        <v>0.89308200725475184</v>
      </c>
      <c r="L118" s="6">
        <f t="shared" si="31"/>
        <v>-0.11307686889009654</v>
      </c>
      <c r="M118">
        <f t="shared" si="32"/>
        <v>0</v>
      </c>
      <c r="N118">
        <f t="shared" si="33"/>
        <v>1</v>
      </c>
    </row>
    <row r="119" spans="4:20" x14ac:dyDescent="0.2">
      <c r="D119" s="4">
        <f t="shared" si="26"/>
        <v>105</v>
      </c>
      <c r="E119" s="186">
        <v>74</v>
      </c>
      <c r="F119" s="186" t="s">
        <v>79</v>
      </c>
      <c r="G119" s="186">
        <v>0</v>
      </c>
      <c r="H119" s="186">
        <f>'A1'!H122</f>
        <v>0</v>
      </c>
      <c r="I119" s="186">
        <f>'A2'!H122</f>
        <v>1</v>
      </c>
      <c r="J119" s="6">
        <f t="shared" si="29"/>
        <v>0.10691799274524813</v>
      </c>
      <c r="K119" s="6">
        <f t="shared" si="30"/>
        <v>0.89308200725475184</v>
      </c>
      <c r="L119" s="6">
        <f t="shared" si="31"/>
        <v>-0.11307686889009654</v>
      </c>
      <c r="M119">
        <f t="shared" si="32"/>
        <v>0</v>
      </c>
      <c r="N119">
        <f t="shared" si="33"/>
        <v>1</v>
      </c>
    </row>
    <row r="120" spans="4:20" x14ac:dyDescent="0.2">
      <c r="D120" s="4">
        <f t="shared" si="26"/>
        <v>106</v>
      </c>
      <c r="E120" s="214">
        <v>77</v>
      </c>
      <c r="F120" s="214" t="s">
        <v>79</v>
      </c>
      <c r="G120" s="214">
        <v>0</v>
      </c>
      <c r="H120" s="214">
        <f>'A1'!H123</f>
        <v>0</v>
      </c>
      <c r="I120" s="214">
        <f>'A2'!H123</f>
        <v>1</v>
      </c>
      <c r="J120" s="6">
        <f t="shared" si="29"/>
        <v>0.10691799274524813</v>
      </c>
      <c r="K120" s="6">
        <f t="shared" si="30"/>
        <v>0.89308200725475184</v>
      </c>
      <c r="L120" s="6">
        <f t="shared" si="31"/>
        <v>-0.11307686889009654</v>
      </c>
      <c r="M120">
        <f t="shared" si="32"/>
        <v>0</v>
      </c>
      <c r="N120">
        <f t="shared" si="33"/>
        <v>1</v>
      </c>
    </row>
    <row r="121" spans="4:20" x14ac:dyDescent="0.2">
      <c r="D121" s="4">
        <f t="shared" si="26"/>
        <v>107</v>
      </c>
      <c r="E121" s="152">
        <v>78</v>
      </c>
      <c r="F121" s="152" t="s">
        <v>79</v>
      </c>
      <c r="G121" s="152">
        <v>0</v>
      </c>
      <c r="H121" s="152">
        <f>'A1'!H124</f>
        <v>0</v>
      </c>
      <c r="I121" s="152">
        <f>'A2'!H124</f>
        <v>1</v>
      </c>
      <c r="J121" s="6">
        <f t="shared" si="29"/>
        <v>0.10691799274524813</v>
      </c>
      <c r="K121" s="6">
        <f t="shared" si="30"/>
        <v>0.89308200725475184</v>
      </c>
      <c r="L121" s="6">
        <f t="shared" si="31"/>
        <v>-0.11307686889009654</v>
      </c>
      <c r="M121">
        <f t="shared" si="32"/>
        <v>0</v>
      </c>
      <c r="N121">
        <f t="shared" si="33"/>
        <v>1</v>
      </c>
    </row>
    <row r="122" spans="4:20" x14ac:dyDescent="0.2">
      <c r="D122" s="4">
        <f t="shared" si="26"/>
        <v>108</v>
      </c>
      <c r="E122" s="155">
        <v>91</v>
      </c>
      <c r="F122" s="155" t="s">
        <v>79</v>
      </c>
      <c r="G122" s="155">
        <v>0</v>
      </c>
      <c r="H122" s="155">
        <f>'A1'!H125</f>
        <v>0</v>
      </c>
      <c r="I122" s="155">
        <f>'A2'!H125</f>
        <v>1</v>
      </c>
      <c r="J122" s="6">
        <f t="shared" si="29"/>
        <v>0.10691799274524813</v>
      </c>
      <c r="K122" s="6">
        <f t="shared" si="30"/>
        <v>0.89308200725475184</v>
      </c>
      <c r="L122" s="6">
        <f t="shared" si="31"/>
        <v>-0.11307686889009654</v>
      </c>
      <c r="M122">
        <f t="shared" si="32"/>
        <v>0</v>
      </c>
      <c r="N122">
        <f t="shared" si="33"/>
        <v>1</v>
      </c>
    </row>
    <row r="123" spans="4:20" x14ac:dyDescent="0.2">
      <c r="D123" s="4">
        <f t="shared" si="26"/>
        <v>109</v>
      </c>
      <c r="E123" s="150">
        <v>109</v>
      </c>
      <c r="F123" s="150" t="s">
        <v>78</v>
      </c>
      <c r="G123" s="150">
        <v>0</v>
      </c>
      <c r="H123" s="150">
        <f>'A1'!H126</f>
        <v>0</v>
      </c>
      <c r="I123" s="150">
        <f>'A2'!H126</f>
        <v>1</v>
      </c>
      <c r="J123" s="6">
        <f t="shared" si="29"/>
        <v>0.10691799274524813</v>
      </c>
      <c r="K123" s="6">
        <f t="shared" si="30"/>
        <v>0.89308200725475184</v>
      </c>
      <c r="L123" s="6">
        <f t="shared" si="31"/>
        <v>-0.11307686889009654</v>
      </c>
      <c r="M123">
        <f t="shared" si="32"/>
        <v>0</v>
      </c>
      <c r="N123">
        <f t="shared" si="33"/>
        <v>1</v>
      </c>
    </row>
    <row r="124" spans="4:20" x14ac:dyDescent="0.2">
      <c r="D124" s="4">
        <f t="shared" si="26"/>
        <v>110</v>
      </c>
      <c r="E124" s="155">
        <v>113</v>
      </c>
      <c r="F124" s="155" t="s">
        <v>79</v>
      </c>
      <c r="G124" s="155">
        <v>0</v>
      </c>
      <c r="H124" s="155">
        <f>'A1'!H127</f>
        <v>0</v>
      </c>
      <c r="I124" s="155">
        <f>'A2'!H127</f>
        <v>0</v>
      </c>
      <c r="J124" s="6">
        <f t="shared" si="29"/>
        <v>0.10691799274524813</v>
      </c>
      <c r="K124" s="6">
        <f t="shared" si="30"/>
        <v>0.89308200725475184</v>
      </c>
      <c r="L124" s="6">
        <f t="shared" si="31"/>
        <v>-0.11307686889009654</v>
      </c>
      <c r="M124">
        <f t="shared" si="32"/>
        <v>0</v>
      </c>
      <c r="N124">
        <f t="shared" si="33"/>
        <v>1</v>
      </c>
    </row>
    <row r="125" spans="4:20" x14ac:dyDescent="0.2">
      <c r="D125" s="4">
        <f t="shared" si="26"/>
        <v>111</v>
      </c>
      <c r="E125" s="150">
        <v>115</v>
      </c>
      <c r="F125" s="150" t="s">
        <v>78</v>
      </c>
      <c r="G125" s="150">
        <v>0</v>
      </c>
      <c r="H125" s="150">
        <f>'A1'!H128</f>
        <v>0</v>
      </c>
      <c r="I125" s="150">
        <f>'A2'!H128</f>
        <v>0</v>
      </c>
      <c r="J125" s="6">
        <f t="shared" si="29"/>
        <v>0.10691799274524813</v>
      </c>
      <c r="K125" s="6">
        <f t="shared" si="30"/>
        <v>0.89308200725475184</v>
      </c>
      <c r="L125" s="6">
        <f t="shared" si="31"/>
        <v>-0.11307686889009654</v>
      </c>
      <c r="M125">
        <f t="shared" si="32"/>
        <v>0</v>
      </c>
      <c r="N125">
        <f t="shared" si="33"/>
        <v>1</v>
      </c>
    </row>
    <row r="126" spans="4:20" x14ac:dyDescent="0.2">
      <c r="D126" s="4">
        <f t="shared" si="26"/>
        <v>112</v>
      </c>
      <c r="E126" s="155">
        <v>116</v>
      </c>
      <c r="F126" s="155" t="s">
        <v>79</v>
      </c>
      <c r="G126" s="155">
        <v>0</v>
      </c>
      <c r="H126" s="155">
        <f>'A1'!H129</f>
        <v>0</v>
      </c>
      <c r="I126" s="155">
        <f>'A2'!H129</f>
        <v>1</v>
      </c>
      <c r="J126" s="6">
        <f t="shared" si="29"/>
        <v>0.10691799274524813</v>
      </c>
      <c r="K126" s="6">
        <f t="shared" si="30"/>
        <v>0.89308200725475184</v>
      </c>
      <c r="L126" s="6">
        <f t="shared" si="31"/>
        <v>-0.11307686889009654</v>
      </c>
      <c r="M126">
        <f t="shared" si="32"/>
        <v>0</v>
      </c>
      <c r="N126">
        <f t="shared" si="33"/>
        <v>1</v>
      </c>
    </row>
    <row r="127" spans="4:20" x14ac:dyDescent="0.2">
      <c r="D127" s="4">
        <f t="shared" si="26"/>
        <v>113</v>
      </c>
      <c r="E127" s="149">
        <v>122</v>
      </c>
      <c r="F127" s="149" t="s">
        <v>77</v>
      </c>
      <c r="G127" s="149">
        <v>1</v>
      </c>
      <c r="H127" s="149">
        <f>'A1'!H130</f>
        <v>1</v>
      </c>
      <c r="I127" s="149">
        <f>'A2'!H130</f>
        <v>1</v>
      </c>
      <c r="J127" s="6">
        <f t="shared" si="29"/>
        <v>0.66666561147812842</v>
      </c>
      <c r="K127" s="6">
        <f t="shared" si="30"/>
        <v>0.66666561147812842</v>
      </c>
      <c r="L127" s="6">
        <f t="shared" si="31"/>
        <v>-0.40546669089222437</v>
      </c>
      <c r="M127">
        <f t="shared" si="32"/>
        <v>1</v>
      </c>
      <c r="N127">
        <f t="shared" si="33"/>
        <v>0</v>
      </c>
    </row>
    <row r="128" spans="4:20" x14ac:dyDescent="0.2">
      <c r="D128" s="4">
        <f t="shared" si="26"/>
        <v>114</v>
      </c>
      <c r="E128" s="151">
        <v>124</v>
      </c>
      <c r="F128" s="151" t="s">
        <v>77</v>
      </c>
      <c r="G128" s="151">
        <v>1</v>
      </c>
      <c r="H128" s="151">
        <f>'A1'!H131</f>
        <v>0</v>
      </c>
      <c r="I128" s="151">
        <f>'A2'!H131</f>
        <v>0</v>
      </c>
      <c r="J128" s="6">
        <f t="shared" si="29"/>
        <v>0.10691799274524813</v>
      </c>
      <c r="K128" s="6">
        <f t="shared" si="30"/>
        <v>0.10691799274524813</v>
      </c>
      <c r="L128" s="6">
        <f t="shared" si="31"/>
        <v>-2.2356931613140527</v>
      </c>
      <c r="M128">
        <f t="shared" si="32"/>
        <v>0</v>
      </c>
      <c r="N128">
        <f t="shared" si="33"/>
        <v>0</v>
      </c>
    </row>
    <row r="129" spans="4:14" x14ac:dyDescent="0.2">
      <c r="D129" s="4">
        <f t="shared" si="26"/>
        <v>115</v>
      </c>
      <c r="E129" s="150">
        <v>126</v>
      </c>
      <c r="F129" s="150" t="s">
        <v>78</v>
      </c>
      <c r="G129" s="150">
        <v>0</v>
      </c>
      <c r="H129" s="150">
        <f>'A1'!H132</f>
        <v>0</v>
      </c>
      <c r="I129" s="150">
        <f>'A2'!H132</f>
        <v>1</v>
      </c>
      <c r="J129" s="6">
        <f t="shared" si="29"/>
        <v>0.10691799274524813</v>
      </c>
      <c r="K129" s="6">
        <f t="shared" si="30"/>
        <v>0.89308200725475184</v>
      </c>
      <c r="L129" s="6">
        <f t="shared" si="31"/>
        <v>-0.11307686889009654</v>
      </c>
      <c r="M129">
        <f t="shared" si="32"/>
        <v>0</v>
      </c>
      <c r="N129">
        <f t="shared" si="33"/>
        <v>1</v>
      </c>
    </row>
    <row r="130" spans="4:14" x14ac:dyDescent="0.2">
      <c r="D130" s="4">
        <f t="shared" si="26"/>
        <v>116</v>
      </c>
      <c r="E130" s="150">
        <v>127</v>
      </c>
      <c r="F130" s="150" t="s">
        <v>78</v>
      </c>
      <c r="G130" s="150">
        <v>0</v>
      </c>
      <c r="H130" s="150">
        <f>'A1'!H133</f>
        <v>0</v>
      </c>
      <c r="I130" s="150">
        <f>'A2'!H133</f>
        <v>1</v>
      </c>
      <c r="J130" s="6">
        <f t="shared" si="29"/>
        <v>0.10691799274524813</v>
      </c>
      <c r="K130" s="6">
        <f t="shared" si="30"/>
        <v>0.89308200725475184</v>
      </c>
      <c r="L130" s="6">
        <f t="shared" si="31"/>
        <v>-0.11307686889009654</v>
      </c>
      <c r="M130">
        <f t="shared" si="32"/>
        <v>0</v>
      </c>
      <c r="N130">
        <f t="shared" si="33"/>
        <v>1</v>
      </c>
    </row>
    <row r="131" spans="4:14" x14ac:dyDescent="0.2">
      <c r="D131" s="4">
        <f t="shared" si="26"/>
        <v>117</v>
      </c>
      <c r="E131" s="150">
        <v>128</v>
      </c>
      <c r="F131" s="150" t="s">
        <v>78</v>
      </c>
      <c r="G131" s="150">
        <v>0</v>
      </c>
      <c r="H131" s="150">
        <f>'A1'!H134</f>
        <v>0</v>
      </c>
      <c r="I131" s="150">
        <f>'A2'!H134</f>
        <v>1</v>
      </c>
      <c r="J131" s="6">
        <f t="shared" si="29"/>
        <v>0.10691799274524813</v>
      </c>
      <c r="K131" s="6">
        <f t="shared" si="30"/>
        <v>0.89308200725475184</v>
      </c>
      <c r="L131" s="6">
        <f t="shared" si="31"/>
        <v>-0.11307686889009654</v>
      </c>
      <c r="M131">
        <f t="shared" si="32"/>
        <v>0</v>
      </c>
      <c r="N131">
        <f t="shared" si="33"/>
        <v>1</v>
      </c>
    </row>
    <row r="132" spans="4:14" x14ac:dyDescent="0.2">
      <c r="D132" s="4">
        <f t="shared" si="26"/>
        <v>118</v>
      </c>
      <c r="E132" s="150">
        <v>129</v>
      </c>
      <c r="F132" s="150" t="s">
        <v>78</v>
      </c>
      <c r="G132" s="150">
        <v>0</v>
      </c>
      <c r="H132" s="150">
        <f>'A1'!H135</f>
        <v>0</v>
      </c>
      <c r="I132" s="150">
        <f>'A2'!H135</f>
        <v>1</v>
      </c>
      <c r="J132" s="6">
        <f t="shared" si="29"/>
        <v>0.10691799274524813</v>
      </c>
      <c r="K132" s="6">
        <f t="shared" si="30"/>
        <v>0.89308200725475184</v>
      </c>
      <c r="L132" s="6">
        <f t="shared" si="31"/>
        <v>-0.11307686889009654</v>
      </c>
      <c r="M132">
        <f t="shared" si="32"/>
        <v>0</v>
      </c>
      <c r="N132">
        <f t="shared" si="33"/>
        <v>1</v>
      </c>
    </row>
    <row r="133" spans="4:14" x14ac:dyDescent="0.2">
      <c r="D133" s="4">
        <f t="shared" si="26"/>
        <v>119</v>
      </c>
      <c r="E133" s="150">
        <v>134</v>
      </c>
      <c r="F133" s="150" t="s">
        <v>78</v>
      </c>
      <c r="G133" s="150">
        <v>0</v>
      </c>
      <c r="H133" s="150">
        <f>'A1'!H136</f>
        <v>0</v>
      </c>
      <c r="I133" s="150">
        <f>'A2'!H136</f>
        <v>0</v>
      </c>
      <c r="J133" s="6">
        <f t="shared" si="29"/>
        <v>0.10691799274524813</v>
      </c>
      <c r="K133" s="6">
        <f t="shared" si="30"/>
        <v>0.89308200725475184</v>
      </c>
      <c r="L133" s="6">
        <f t="shared" si="31"/>
        <v>-0.11307686889009654</v>
      </c>
      <c r="M133">
        <f t="shared" si="32"/>
        <v>0</v>
      </c>
      <c r="N133">
        <f t="shared" si="33"/>
        <v>1</v>
      </c>
    </row>
    <row r="134" spans="4:14" x14ac:dyDescent="0.2">
      <c r="D134" s="4">
        <f t="shared" si="26"/>
        <v>120</v>
      </c>
      <c r="E134" s="150">
        <v>135</v>
      </c>
      <c r="F134" s="150" t="s">
        <v>78</v>
      </c>
      <c r="G134" s="150">
        <v>0</v>
      </c>
      <c r="H134" s="150">
        <f>'A1'!H137</f>
        <v>0</v>
      </c>
      <c r="I134" s="150">
        <f>'A2'!H137</f>
        <v>1</v>
      </c>
      <c r="J134" s="6">
        <f t="shared" si="29"/>
        <v>0.10691799274524813</v>
      </c>
      <c r="K134" s="6">
        <f t="shared" si="30"/>
        <v>0.89308200725475184</v>
      </c>
      <c r="L134" s="6">
        <f t="shared" si="31"/>
        <v>-0.11307686889009654</v>
      </c>
      <c r="M134">
        <f t="shared" si="32"/>
        <v>0</v>
      </c>
      <c r="N134">
        <f t="shared" si="33"/>
        <v>1</v>
      </c>
    </row>
    <row r="135" spans="4:14" x14ac:dyDescent="0.2">
      <c r="D135" s="4">
        <f t="shared" si="26"/>
        <v>121</v>
      </c>
      <c r="E135" s="150">
        <v>137</v>
      </c>
      <c r="F135" s="150" t="s">
        <v>78</v>
      </c>
      <c r="G135" s="150">
        <v>0</v>
      </c>
      <c r="H135" s="150">
        <f>'A1'!H138</f>
        <v>0</v>
      </c>
      <c r="I135" s="150">
        <f>'A2'!H138</f>
        <v>1</v>
      </c>
      <c r="J135" s="6">
        <f t="shared" si="29"/>
        <v>0.10691799274524813</v>
      </c>
      <c r="K135" s="6">
        <f t="shared" si="30"/>
        <v>0.89308200725475184</v>
      </c>
      <c r="L135" s="6">
        <f t="shared" si="31"/>
        <v>-0.11307686889009654</v>
      </c>
      <c r="M135">
        <f t="shared" si="32"/>
        <v>0</v>
      </c>
      <c r="N135">
        <f t="shared" si="33"/>
        <v>1</v>
      </c>
    </row>
    <row r="136" spans="4:14" x14ac:dyDescent="0.2">
      <c r="D136" s="4">
        <f t="shared" si="26"/>
        <v>122</v>
      </c>
      <c r="E136" s="150">
        <v>139</v>
      </c>
      <c r="F136" s="150" t="s">
        <v>78</v>
      </c>
      <c r="G136" s="150">
        <v>0</v>
      </c>
      <c r="H136" s="150">
        <f>'A1'!H139</f>
        <v>0</v>
      </c>
      <c r="I136" s="150">
        <f>'A2'!H139</f>
        <v>0</v>
      </c>
      <c r="J136" s="6">
        <f t="shared" si="29"/>
        <v>0.10691799274524813</v>
      </c>
      <c r="K136" s="6">
        <f t="shared" si="30"/>
        <v>0.89308200725475184</v>
      </c>
      <c r="L136" s="6">
        <f t="shared" si="31"/>
        <v>-0.11307686889009654</v>
      </c>
      <c r="M136">
        <f t="shared" si="32"/>
        <v>0</v>
      </c>
      <c r="N136">
        <f t="shared" si="33"/>
        <v>1</v>
      </c>
    </row>
    <row r="137" spans="4:14" x14ac:dyDescent="0.2">
      <c r="D137" s="4">
        <f t="shared" si="26"/>
        <v>123</v>
      </c>
      <c r="E137" s="150">
        <v>140</v>
      </c>
      <c r="F137" s="150" t="s">
        <v>78</v>
      </c>
      <c r="G137" s="150">
        <v>0</v>
      </c>
      <c r="H137" s="150">
        <f>'A1'!H140</f>
        <v>0</v>
      </c>
      <c r="I137" s="150">
        <f>'A2'!H140</f>
        <v>1</v>
      </c>
      <c r="J137" s="6">
        <f t="shared" si="29"/>
        <v>0.10691799274524813</v>
      </c>
      <c r="K137" s="6">
        <f t="shared" si="30"/>
        <v>0.89308200725475184</v>
      </c>
      <c r="L137" s="6">
        <f t="shared" si="31"/>
        <v>-0.11307686889009654</v>
      </c>
      <c r="M137">
        <f t="shared" si="32"/>
        <v>0</v>
      </c>
      <c r="N137">
        <f t="shared" si="33"/>
        <v>1</v>
      </c>
    </row>
    <row r="138" spans="4:14" x14ac:dyDescent="0.2">
      <c r="D138" s="4">
        <f t="shared" si="26"/>
        <v>124</v>
      </c>
      <c r="E138" s="150">
        <v>141</v>
      </c>
      <c r="F138" s="150" t="s">
        <v>78</v>
      </c>
      <c r="G138" s="150">
        <v>0</v>
      </c>
      <c r="H138" s="150">
        <f>'A1'!H141</f>
        <v>0</v>
      </c>
      <c r="I138" s="150">
        <f>'A2'!H141</f>
        <v>1</v>
      </c>
      <c r="J138" s="6">
        <f t="shared" si="29"/>
        <v>0.10691799274524813</v>
      </c>
      <c r="K138" s="6">
        <f t="shared" si="30"/>
        <v>0.89308200725475184</v>
      </c>
      <c r="L138" s="6">
        <f t="shared" si="31"/>
        <v>-0.11307686889009654</v>
      </c>
      <c r="M138">
        <f t="shared" si="32"/>
        <v>0</v>
      </c>
      <c r="N138">
        <f t="shared" si="33"/>
        <v>1</v>
      </c>
    </row>
    <row r="139" spans="4:14" x14ac:dyDescent="0.2">
      <c r="D139" s="4">
        <f t="shared" si="26"/>
        <v>125</v>
      </c>
      <c r="E139" s="150">
        <v>145</v>
      </c>
      <c r="F139" s="150" t="s">
        <v>78</v>
      </c>
      <c r="G139" s="150">
        <v>0</v>
      </c>
      <c r="H139" s="150">
        <f>'A1'!H142</f>
        <v>0</v>
      </c>
      <c r="I139" s="150">
        <f>'A2'!H142</f>
        <v>0</v>
      </c>
      <c r="J139" s="6">
        <f t="shared" si="29"/>
        <v>0.10691799274524813</v>
      </c>
      <c r="K139" s="6">
        <f t="shared" si="30"/>
        <v>0.89308200725475184</v>
      </c>
      <c r="L139" s="6">
        <f t="shared" si="31"/>
        <v>-0.11307686889009654</v>
      </c>
      <c r="M139">
        <f t="shared" si="32"/>
        <v>0</v>
      </c>
      <c r="N139">
        <f t="shared" si="33"/>
        <v>1</v>
      </c>
    </row>
    <row r="140" spans="4:14" x14ac:dyDescent="0.2">
      <c r="D140" s="4">
        <f t="shared" si="26"/>
        <v>126</v>
      </c>
      <c r="E140" s="150">
        <v>147</v>
      </c>
      <c r="F140" s="150" t="s">
        <v>78</v>
      </c>
      <c r="G140" s="150">
        <v>0</v>
      </c>
      <c r="H140" s="150">
        <f>'A1'!H143</f>
        <v>0</v>
      </c>
      <c r="I140" s="150">
        <f>'A2'!H143</f>
        <v>1</v>
      </c>
      <c r="J140" s="6">
        <f t="shared" si="29"/>
        <v>0.10691799274524813</v>
      </c>
      <c r="K140" s="6">
        <f t="shared" si="30"/>
        <v>0.89308200725475184</v>
      </c>
      <c r="L140" s="6">
        <f t="shared" si="31"/>
        <v>-0.11307686889009654</v>
      </c>
      <c r="M140">
        <f t="shared" si="32"/>
        <v>0</v>
      </c>
      <c r="N140">
        <f t="shared" si="33"/>
        <v>1</v>
      </c>
    </row>
    <row r="141" spans="4:14" x14ac:dyDescent="0.2">
      <c r="D141" s="4">
        <f t="shared" si="26"/>
        <v>127</v>
      </c>
      <c r="E141" s="156">
        <v>150</v>
      </c>
      <c r="F141" s="156" t="s">
        <v>79</v>
      </c>
      <c r="G141" s="156">
        <v>0</v>
      </c>
      <c r="H141" s="156">
        <f>'A1'!H144</f>
        <v>0</v>
      </c>
      <c r="I141" s="156">
        <f>'A2'!H144</f>
        <v>1</v>
      </c>
      <c r="J141" s="6">
        <f t="shared" si="29"/>
        <v>0.10691799274524813</v>
      </c>
      <c r="K141" s="6">
        <f t="shared" si="30"/>
        <v>0.89308200725475184</v>
      </c>
      <c r="L141" s="6">
        <f t="shared" si="31"/>
        <v>-0.11307686889009654</v>
      </c>
      <c r="M141">
        <f t="shared" si="32"/>
        <v>0</v>
      </c>
      <c r="N141">
        <f t="shared" si="33"/>
        <v>1</v>
      </c>
    </row>
    <row r="142" spans="4:14" x14ac:dyDescent="0.2">
      <c r="D142" s="4">
        <f t="shared" si="26"/>
        <v>128</v>
      </c>
      <c r="E142" s="152">
        <v>151</v>
      </c>
      <c r="F142" s="152" t="s">
        <v>79</v>
      </c>
      <c r="G142" s="152">
        <v>0</v>
      </c>
      <c r="H142" s="152">
        <f>'A1'!H145</f>
        <v>0</v>
      </c>
      <c r="I142" s="152">
        <f>'A2'!H145</f>
        <v>1</v>
      </c>
      <c r="J142" s="6">
        <f t="shared" si="29"/>
        <v>0.10691799274524813</v>
      </c>
      <c r="K142" s="6">
        <f t="shared" si="30"/>
        <v>0.89308200725475184</v>
      </c>
      <c r="L142" s="6">
        <f t="shared" si="31"/>
        <v>-0.11307686889009654</v>
      </c>
      <c r="M142">
        <f t="shared" si="32"/>
        <v>0</v>
      </c>
      <c r="N142">
        <f t="shared" si="33"/>
        <v>1</v>
      </c>
    </row>
    <row r="143" spans="4:14" x14ac:dyDescent="0.2">
      <c r="D143" s="4">
        <f t="shared" si="26"/>
        <v>129</v>
      </c>
      <c r="E143" s="151">
        <v>152</v>
      </c>
      <c r="F143" s="151" t="s">
        <v>77</v>
      </c>
      <c r="G143" s="151">
        <v>1</v>
      </c>
      <c r="H143" s="151">
        <f>'A1'!H146</f>
        <v>1</v>
      </c>
      <c r="I143" s="151">
        <f>'A2'!H146</f>
        <v>1</v>
      </c>
      <c r="J143" s="6">
        <f t="shared" si="29"/>
        <v>0.66666561147812842</v>
      </c>
      <c r="K143" s="6">
        <f t="shared" si="30"/>
        <v>0.66666561147812842</v>
      </c>
      <c r="L143" s="6">
        <f t="shared" si="31"/>
        <v>-0.40546669089222437</v>
      </c>
      <c r="M143">
        <f t="shared" si="32"/>
        <v>1</v>
      </c>
      <c r="N143">
        <f t="shared" si="33"/>
        <v>0</v>
      </c>
    </row>
    <row r="144" spans="4:14" x14ac:dyDescent="0.2">
      <c r="D144" s="4">
        <f t="shared" ref="D144:D185" si="34">D143+1</f>
        <v>130</v>
      </c>
      <c r="E144" s="150">
        <v>153</v>
      </c>
      <c r="F144" s="150" t="s">
        <v>78</v>
      </c>
      <c r="G144" s="150">
        <v>0</v>
      </c>
      <c r="H144" s="150">
        <f>'A1'!H147</f>
        <v>0</v>
      </c>
      <c r="I144" s="150">
        <f>'A2'!H147</f>
        <v>0</v>
      </c>
      <c r="J144" s="6">
        <f t="shared" si="29"/>
        <v>0.10691799274524813</v>
      </c>
      <c r="K144" s="6">
        <f t="shared" si="30"/>
        <v>0.89308200725475184</v>
      </c>
      <c r="L144" s="6">
        <f t="shared" si="31"/>
        <v>-0.11307686889009654</v>
      </c>
      <c r="M144">
        <f t="shared" si="32"/>
        <v>0</v>
      </c>
      <c r="N144">
        <f t="shared" si="33"/>
        <v>1</v>
      </c>
    </row>
    <row r="145" spans="4:14" x14ac:dyDescent="0.2">
      <c r="D145" s="4">
        <f t="shared" si="34"/>
        <v>131</v>
      </c>
      <c r="E145" s="152">
        <v>156</v>
      </c>
      <c r="F145" s="152" t="s">
        <v>79</v>
      </c>
      <c r="G145" s="152">
        <v>0</v>
      </c>
      <c r="H145" s="152">
        <f>'A1'!H148</f>
        <v>0</v>
      </c>
      <c r="I145" s="152">
        <f>'A2'!H148</f>
        <v>1</v>
      </c>
      <c r="J145" s="6">
        <f t="shared" si="29"/>
        <v>0.10691799274524813</v>
      </c>
      <c r="K145" s="6">
        <f t="shared" si="30"/>
        <v>0.89308200725475184</v>
      </c>
      <c r="L145" s="6">
        <f t="shared" si="31"/>
        <v>-0.11307686889009654</v>
      </c>
      <c r="M145">
        <f t="shared" si="32"/>
        <v>0</v>
      </c>
      <c r="N145">
        <f t="shared" si="33"/>
        <v>1</v>
      </c>
    </row>
    <row r="146" spans="4:14" x14ac:dyDescent="0.2">
      <c r="D146" s="4">
        <f t="shared" si="34"/>
        <v>132</v>
      </c>
      <c r="E146" s="155">
        <v>157</v>
      </c>
      <c r="F146" s="155" t="s">
        <v>79</v>
      </c>
      <c r="G146" s="155">
        <v>0</v>
      </c>
      <c r="H146" s="155">
        <f>'A1'!H149</f>
        <v>0</v>
      </c>
      <c r="I146" s="155">
        <f>'A2'!H149</f>
        <v>1</v>
      </c>
      <c r="J146" s="6">
        <f t="shared" si="29"/>
        <v>0.10691799274524813</v>
      </c>
      <c r="K146" s="6">
        <f t="shared" si="30"/>
        <v>0.89308200725475184</v>
      </c>
      <c r="L146" s="6">
        <f t="shared" si="31"/>
        <v>-0.11307686889009654</v>
      </c>
      <c r="M146">
        <f t="shared" si="32"/>
        <v>0</v>
      </c>
      <c r="N146">
        <f t="shared" si="33"/>
        <v>1</v>
      </c>
    </row>
    <row r="147" spans="4:14" x14ac:dyDescent="0.2">
      <c r="D147" s="4">
        <f t="shared" si="34"/>
        <v>133</v>
      </c>
      <c r="E147" s="152">
        <v>158</v>
      </c>
      <c r="F147" s="152" t="s">
        <v>79</v>
      </c>
      <c r="G147" s="152">
        <v>0</v>
      </c>
      <c r="H147" s="152">
        <f>'A1'!H150</f>
        <v>0</v>
      </c>
      <c r="I147" s="152">
        <f>'A2'!H150</f>
        <v>1</v>
      </c>
      <c r="J147" s="6">
        <f t="shared" si="29"/>
        <v>0.10691799274524813</v>
      </c>
      <c r="K147" s="6">
        <f t="shared" si="30"/>
        <v>0.89308200725475184</v>
      </c>
      <c r="L147" s="6">
        <f t="shared" si="31"/>
        <v>-0.11307686889009654</v>
      </c>
      <c r="M147">
        <f t="shared" si="32"/>
        <v>0</v>
      </c>
      <c r="N147">
        <f t="shared" si="33"/>
        <v>1</v>
      </c>
    </row>
    <row r="148" spans="4:14" x14ac:dyDescent="0.2">
      <c r="D148" s="4">
        <f t="shared" si="34"/>
        <v>134</v>
      </c>
      <c r="E148" s="152">
        <v>159</v>
      </c>
      <c r="F148" s="152" t="s">
        <v>79</v>
      </c>
      <c r="G148" s="152">
        <v>0</v>
      </c>
      <c r="H148" s="152">
        <f>'A1'!H151</f>
        <v>0</v>
      </c>
      <c r="I148" s="152">
        <f>'A2'!H151</f>
        <v>1</v>
      </c>
      <c r="J148" s="6">
        <f t="shared" si="29"/>
        <v>0.10691799274524813</v>
      </c>
      <c r="K148" s="6">
        <f t="shared" si="30"/>
        <v>0.89308200725475184</v>
      </c>
      <c r="L148" s="6">
        <f t="shared" si="31"/>
        <v>-0.11307686889009654</v>
      </c>
      <c r="M148">
        <f t="shared" si="32"/>
        <v>0</v>
      </c>
      <c r="N148">
        <f t="shared" si="33"/>
        <v>1</v>
      </c>
    </row>
    <row r="149" spans="4:14" x14ac:dyDescent="0.2">
      <c r="D149" s="4">
        <f t="shared" si="34"/>
        <v>135</v>
      </c>
      <c r="E149" s="152">
        <v>161</v>
      </c>
      <c r="F149" s="152" t="s">
        <v>79</v>
      </c>
      <c r="G149" s="152">
        <v>0</v>
      </c>
      <c r="H149" s="152">
        <f>'A1'!H152</f>
        <v>0</v>
      </c>
      <c r="I149" s="152">
        <f>'A2'!H152</f>
        <v>0</v>
      </c>
      <c r="J149" s="6">
        <f t="shared" si="29"/>
        <v>0.10691799274524813</v>
      </c>
      <c r="K149" s="6">
        <f t="shared" si="30"/>
        <v>0.89308200725475184</v>
      </c>
      <c r="L149" s="6">
        <f t="shared" si="31"/>
        <v>-0.11307686889009654</v>
      </c>
      <c r="M149">
        <f t="shared" si="32"/>
        <v>0</v>
      </c>
      <c r="N149">
        <f t="shared" si="33"/>
        <v>1</v>
      </c>
    </row>
    <row r="150" spans="4:14" x14ac:dyDescent="0.2">
      <c r="D150" s="4">
        <f t="shared" si="34"/>
        <v>136</v>
      </c>
      <c r="E150" s="151">
        <v>162</v>
      </c>
      <c r="F150" s="151" t="s">
        <v>77</v>
      </c>
      <c r="G150" s="151">
        <v>1</v>
      </c>
      <c r="H150" s="151">
        <f>'A1'!H153</f>
        <v>0</v>
      </c>
      <c r="I150" s="151">
        <f>'A2'!H153</f>
        <v>1</v>
      </c>
      <c r="J150" s="6">
        <f t="shared" si="29"/>
        <v>0.10691799274524813</v>
      </c>
      <c r="K150" s="6">
        <f t="shared" si="30"/>
        <v>0.10691799274524813</v>
      </c>
      <c r="L150" s="6">
        <f t="shared" si="31"/>
        <v>-2.2356931613140527</v>
      </c>
      <c r="M150">
        <f t="shared" si="32"/>
        <v>0</v>
      </c>
      <c r="N150">
        <f t="shared" si="33"/>
        <v>0</v>
      </c>
    </row>
    <row r="151" spans="4:14" x14ac:dyDescent="0.2">
      <c r="D151" s="4">
        <f t="shared" si="34"/>
        <v>137</v>
      </c>
      <c r="E151" s="150">
        <v>164</v>
      </c>
      <c r="F151" s="150" t="s">
        <v>78</v>
      </c>
      <c r="G151" s="150">
        <v>0</v>
      </c>
      <c r="H151" s="150">
        <f>'A1'!H154</f>
        <v>0</v>
      </c>
      <c r="I151" s="150">
        <f>'A2'!H154</f>
        <v>0</v>
      </c>
      <c r="J151" s="6">
        <f t="shared" si="29"/>
        <v>0.10691799274524813</v>
      </c>
      <c r="K151" s="6">
        <f t="shared" si="30"/>
        <v>0.89308200725475184</v>
      </c>
      <c r="L151" s="6">
        <f t="shared" si="31"/>
        <v>-0.11307686889009654</v>
      </c>
      <c r="M151">
        <f t="shared" si="32"/>
        <v>0</v>
      </c>
      <c r="N151">
        <f t="shared" si="33"/>
        <v>1</v>
      </c>
    </row>
    <row r="152" spans="4:14" x14ac:dyDescent="0.2">
      <c r="D152" s="4">
        <f t="shared" si="34"/>
        <v>138</v>
      </c>
      <c r="E152" s="150">
        <v>165</v>
      </c>
      <c r="F152" s="150" t="s">
        <v>78</v>
      </c>
      <c r="G152" s="150">
        <v>0</v>
      </c>
      <c r="H152" s="150">
        <f>'A1'!H155</f>
        <v>0</v>
      </c>
      <c r="I152" s="150">
        <f>'A2'!H155</f>
        <v>1</v>
      </c>
      <c r="J152" s="6">
        <f t="shared" si="29"/>
        <v>0.10691799274524813</v>
      </c>
      <c r="K152" s="6">
        <f t="shared" si="30"/>
        <v>0.89308200725475184</v>
      </c>
      <c r="L152" s="6">
        <f t="shared" si="31"/>
        <v>-0.11307686889009654</v>
      </c>
      <c r="M152">
        <f t="shared" si="32"/>
        <v>0</v>
      </c>
      <c r="N152">
        <f t="shared" si="33"/>
        <v>1</v>
      </c>
    </row>
    <row r="153" spans="4:14" x14ac:dyDescent="0.2">
      <c r="D153" s="4">
        <f t="shared" si="34"/>
        <v>139</v>
      </c>
      <c r="E153" s="151">
        <v>168</v>
      </c>
      <c r="F153" s="151" t="s">
        <v>77</v>
      </c>
      <c r="G153" s="151">
        <v>1</v>
      </c>
      <c r="H153" s="151">
        <f>'A1'!H156</f>
        <v>0</v>
      </c>
      <c r="I153" s="151">
        <f>'A2'!H156</f>
        <v>1</v>
      </c>
      <c r="J153" s="6">
        <f t="shared" si="29"/>
        <v>0.10691799274524813</v>
      </c>
      <c r="K153" s="6">
        <f t="shared" si="30"/>
        <v>0.10691799274524813</v>
      </c>
      <c r="L153" s="6">
        <f t="shared" si="31"/>
        <v>-2.2356931613140527</v>
      </c>
      <c r="M153">
        <f t="shared" si="32"/>
        <v>0</v>
      </c>
      <c r="N153">
        <f t="shared" si="33"/>
        <v>0</v>
      </c>
    </row>
    <row r="154" spans="4:14" x14ac:dyDescent="0.2">
      <c r="D154" s="4">
        <f t="shared" si="34"/>
        <v>140</v>
      </c>
      <c r="E154" s="152">
        <v>169</v>
      </c>
      <c r="F154" s="152" t="s">
        <v>79</v>
      </c>
      <c r="G154" s="152">
        <v>0</v>
      </c>
      <c r="H154" s="152">
        <f>'A1'!H157</f>
        <v>0</v>
      </c>
      <c r="I154" s="152">
        <f>'A2'!H157</f>
        <v>0</v>
      </c>
      <c r="J154" s="6">
        <f t="shared" si="29"/>
        <v>0.10691799274524813</v>
      </c>
      <c r="K154" s="6">
        <f t="shared" si="30"/>
        <v>0.89308200725475184</v>
      </c>
      <c r="L154" s="6">
        <f t="shared" si="31"/>
        <v>-0.11307686889009654</v>
      </c>
      <c r="M154">
        <f t="shared" si="32"/>
        <v>0</v>
      </c>
      <c r="N154">
        <f t="shared" si="33"/>
        <v>1</v>
      </c>
    </row>
    <row r="155" spans="4:14" x14ac:dyDescent="0.2">
      <c r="D155" s="4">
        <f t="shared" si="34"/>
        <v>141</v>
      </c>
      <c r="E155" s="150">
        <v>171</v>
      </c>
      <c r="F155" s="150" t="s">
        <v>78</v>
      </c>
      <c r="G155" s="150">
        <v>0</v>
      </c>
      <c r="H155" s="150">
        <f>'A1'!H158</f>
        <v>0</v>
      </c>
      <c r="I155" s="150">
        <f>'A2'!H158</f>
        <v>1</v>
      </c>
      <c r="J155" s="6">
        <f t="shared" si="29"/>
        <v>0.10691799274524813</v>
      </c>
      <c r="K155" s="6">
        <f t="shared" si="30"/>
        <v>0.89308200725475184</v>
      </c>
      <c r="L155" s="6">
        <f t="shared" si="31"/>
        <v>-0.11307686889009654</v>
      </c>
      <c r="M155">
        <f t="shared" si="32"/>
        <v>0</v>
      </c>
      <c r="N155">
        <f t="shared" si="33"/>
        <v>1</v>
      </c>
    </row>
    <row r="156" spans="4:14" x14ac:dyDescent="0.2">
      <c r="D156" s="4">
        <f t="shared" si="34"/>
        <v>142</v>
      </c>
      <c r="E156" s="152">
        <v>172</v>
      </c>
      <c r="F156" s="152" t="s">
        <v>79</v>
      </c>
      <c r="G156" s="152">
        <v>0</v>
      </c>
      <c r="H156" s="152">
        <f>'A1'!H159</f>
        <v>0</v>
      </c>
      <c r="I156" s="152">
        <f>'A2'!H159</f>
        <v>0</v>
      </c>
      <c r="J156" s="6">
        <f t="shared" si="29"/>
        <v>0.10691799274524813</v>
      </c>
      <c r="K156" s="6">
        <f t="shared" si="30"/>
        <v>0.89308200725475184</v>
      </c>
      <c r="L156" s="6">
        <f t="shared" si="31"/>
        <v>-0.11307686889009654</v>
      </c>
      <c r="M156">
        <f t="shared" si="32"/>
        <v>0</v>
      </c>
      <c r="N156">
        <f t="shared" si="33"/>
        <v>1</v>
      </c>
    </row>
    <row r="157" spans="4:14" x14ac:dyDescent="0.2">
      <c r="D157" s="4">
        <f t="shared" si="34"/>
        <v>143</v>
      </c>
      <c r="E157" s="186">
        <v>200</v>
      </c>
      <c r="F157" s="186" t="s">
        <v>79</v>
      </c>
      <c r="G157" s="186">
        <v>0</v>
      </c>
      <c r="H157" s="186">
        <f>'A1'!H160</f>
        <v>0</v>
      </c>
      <c r="I157" s="186">
        <f>'A2'!H160</f>
        <v>0</v>
      </c>
      <c r="J157" s="6">
        <f t="shared" si="29"/>
        <v>0.10691799274524813</v>
      </c>
      <c r="K157" s="6">
        <f t="shared" si="30"/>
        <v>0.89308200725475184</v>
      </c>
      <c r="L157" s="6">
        <f t="shared" si="31"/>
        <v>-0.11307686889009654</v>
      </c>
      <c r="M157">
        <f t="shared" si="32"/>
        <v>0</v>
      </c>
      <c r="N157">
        <f t="shared" si="33"/>
        <v>1</v>
      </c>
    </row>
    <row r="158" spans="4:14" x14ac:dyDescent="0.2">
      <c r="D158" s="4">
        <f t="shared" si="34"/>
        <v>144</v>
      </c>
      <c r="E158" s="207">
        <v>201</v>
      </c>
      <c r="F158" s="207" t="s">
        <v>78</v>
      </c>
      <c r="G158" s="207">
        <v>0</v>
      </c>
      <c r="H158" s="207">
        <f>'A1'!H161</f>
        <v>0</v>
      </c>
      <c r="I158" s="207">
        <f>'A2'!H161</f>
        <v>0</v>
      </c>
      <c r="J158" s="6">
        <f t="shared" si="29"/>
        <v>0.10691799274524813</v>
      </c>
      <c r="K158" s="6">
        <f t="shared" si="30"/>
        <v>0.89308200725475184</v>
      </c>
      <c r="L158" s="6">
        <f t="shared" si="31"/>
        <v>-0.11307686889009654</v>
      </c>
      <c r="M158">
        <f t="shared" si="32"/>
        <v>0</v>
      </c>
      <c r="N158">
        <f t="shared" si="33"/>
        <v>1</v>
      </c>
    </row>
    <row r="159" spans="4:14" x14ac:dyDescent="0.2">
      <c r="D159" s="4">
        <f t="shared" si="34"/>
        <v>145</v>
      </c>
      <c r="E159" s="152">
        <v>202</v>
      </c>
      <c r="F159" s="152" t="s">
        <v>79</v>
      </c>
      <c r="G159" s="152">
        <v>0</v>
      </c>
      <c r="H159" s="152">
        <f>'A1'!H162</f>
        <v>0</v>
      </c>
      <c r="I159" s="152">
        <f>'A2'!H162</f>
        <v>1</v>
      </c>
      <c r="J159" s="6">
        <f t="shared" si="29"/>
        <v>0.10691799274524813</v>
      </c>
      <c r="K159" s="6">
        <f t="shared" si="30"/>
        <v>0.89308200725475184</v>
      </c>
      <c r="L159" s="6">
        <f t="shared" si="31"/>
        <v>-0.11307686889009654</v>
      </c>
      <c r="M159">
        <f t="shared" si="32"/>
        <v>0</v>
      </c>
      <c r="N159">
        <f t="shared" si="33"/>
        <v>1</v>
      </c>
    </row>
    <row r="160" spans="4:14" x14ac:dyDescent="0.2">
      <c r="D160" s="4">
        <f t="shared" si="34"/>
        <v>146</v>
      </c>
      <c r="E160" s="152">
        <v>206</v>
      </c>
      <c r="F160" s="152" t="s">
        <v>79</v>
      </c>
      <c r="G160" s="152">
        <v>0</v>
      </c>
      <c r="H160" s="152">
        <f>'A1'!H163</f>
        <v>0</v>
      </c>
      <c r="I160" s="152">
        <f>'A2'!H163</f>
        <v>1</v>
      </c>
      <c r="J160" s="6">
        <f t="shared" si="29"/>
        <v>0.10691799274524813</v>
      </c>
      <c r="K160" s="6">
        <f t="shared" si="30"/>
        <v>0.89308200725475184</v>
      </c>
      <c r="L160" s="6">
        <f t="shared" si="31"/>
        <v>-0.11307686889009654</v>
      </c>
      <c r="M160">
        <f t="shared" si="32"/>
        <v>0</v>
      </c>
      <c r="N160">
        <f t="shared" si="33"/>
        <v>1</v>
      </c>
    </row>
    <row r="161" spans="4:14" x14ac:dyDescent="0.2">
      <c r="D161" s="4">
        <f t="shared" si="34"/>
        <v>147</v>
      </c>
      <c r="E161" s="157">
        <v>207</v>
      </c>
      <c r="F161" s="157" t="s">
        <v>78</v>
      </c>
      <c r="G161" s="157">
        <v>0</v>
      </c>
      <c r="H161" s="157">
        <f>'A1'!H164</f>
        <v>0</v>
      </c>
      <c r="I161" s="157">
        <f>'A2'!H164</f>
        <v>1</v>
      </c>
      <c r="J161" s="6">
        <f t="shared" si="29"/>
        <v>0.10691799274524813</v>
      </c>
      <c r="K161" s="6">
        <f t="shared" si="30"/>
        <v>0.89308200725475184</v>
      </c>
      <c r="L161" s="6">
        <f t="shared" si="31"/>
        <v>-0.11307686889009654</v>
      </c>
      <c r="M161">
        <f t="shared" si="32"/>
        <v>0</v>
      </c>
      <c r="N161">
        <f t="shared" si="33"/>
        <v>1</v>
      </c>
    </row>
    <row r="162" spans="4:14" x14ac:dyDescent="0.2">
      <c r="D162" s="4">
        <f t="shared" si="34"/>
        <v>148</v>
      </c>
      <c r="E162" s="157">
        <v>209</v>
      </c>
      <c r="F162" s="157" t="s">
        <v>78</v>
      </c>
      <c r="G162" s="157">
        <v>0</v>
      </c>
      <c r="H162" s="157">
        <f>'A1'!H165</f>
        <v>0</v>
      </c>
      <c r="I162" s="157">
        <f>'A2'!H165</f>
        <v>0</v>
      </c>
      <c r="J162" s="6">
        <f t="shared" si="29"/>
        <v>0.10691799274524813</v>
      </c>
      <c r="K162" s="6">
        <f t="shared" si="30"/>
        <v>0.89308200725475184</v>
      </c>
      <c r="L162" s="6">
        <f t="shared" si="31"/>
        <v>-0.11307686889009654</v>
      </c>
      <c r="M162">
        <f t="shared" si="32"/>
        <v>0</v>
      </c>
      <c r="N162">
        <f t="shared" si="33"/>
        <v>1</v>
      </c>
    </row>
    <row r="163" spans="4:14" x14ac:dyDescent="0.2">
      <c r="D163" s="4">
        <f t="shared" si="34"/>
        <v>149</v>
      </c>
      <c r="E163" s="152">
        <v>212</v>
      </c>
      <c r="F163" s="152" t="s">
        <v>79</v>
      </c>
      <c r="G163" s="152">
        <v>0</v>
      </c>
      <c r="H163" s="152">
        <f>'A1'!H166</f>
        <v>0</v>
      </c>
      <c r="I163" s="152">
        <f>'A2'!H166</f>
        <v>1</v>
      </c>
      <c r="J163" s="6">
        <f t="shared" si="29"/>
        <v>0.10691799274524813</v>
      </c>
      <c r="K163" s="6">
        <f t="shared" si="30"/>
        <v>0.89308200725475184</v>
      </c>
      <c r="L163" s="6">
        <f t="shared" si="31"/>
        <v>-0.11307686889009654</v>
      </c>
      <c r="M163">
        <f t="shared" si="32"/>
        <v>0</v>
      </c>
      <c r="N163">
        <f t="shared" si="33"/>
        <v>1</v>
      </c>
    </row>
    <row r="164" spans="4:14" x14ac:dyDescent="0.2">
      <c r="D164" s="4">
        <f t="shared" si="34"/>
        <v>150</v>
      </c>
      <c r="E164" s="150">
        <v>213</v>
      </c>
      <c r="F164" s="150" t="s">
        <v>78</v>
      </c>
      <c r="G164" s="150">
        <v>0</v>
      </c>
      <c r="H164" s="150">
        <f>'A1'!H167</f>
        <v>1</v>
      </c>
      <c r="I164" s="150">
        <f>'A2'!H167</f>
        <v>0</v>
      </c>
      <c r="J164" s="6">
        <f t="shared" si="29"/>
        <v>0.66666561147812842</v>
      </c>
      <c r="K164" s="6">
        <f t="shared" si="30"/>
        <v>0.33333438852187158</v>
      </c>
      <c r="L164" s="6">
        <f t="shared" si="31"/>
        <v>-1.0986091231075052</v>
      </c>
      <c r="M164">
        <f t="shared" si="32"/>
        <v>0</v>
      </c>
      <c r="N164">
        <f t="shared" si="33"/>
        <v>0</v>
      </c>
    </row>
    <row r="165" spans="4:14" x14ac:dyDescent="0.2">
      <c r="D165" s="4">
        <f t="shared" si="34"/>
        <v>151</v>
      </c>
      <c r="E165" s="150">
        <v>216</v>
      </c>
      <c r="F165" s="150" t="s">
        <v>78</v>
      </c>
      <c r="G165" s="150">
        <v>0</v>
      </c>
      <c r="H165" s="150">
        <f>'A1'!H168</f>
        <v>0</v>
      </c>
      <c r="I165" s="150">
        <f>'A2'!H168</f>
        <v>0</v>
      </c>
      <c r="J165" s="6">
        <f t="shared" ref="J165:J185" si="35">IF(H165=0,IF(I165=0,p_0_0,IF(I165=1,p_0_1,p_0_2)),IF(H165=1,IF(I165=0,p_1_0,IF(I165=1,p_1_1,p_1_2)),IF(I165=0,p_2_0,IF(I165=1,p_2_1,p_2_2))))</f>
        <v>0.10691799274524813</v>
      </c>
      <c r="K165" s="6">
        <f t="shared" ref="K165:K185" si="36">IF(G165=1,J165,1-J165)</f>
        <v>0.89308200725475184</v>
      </c>
      <c r="L165" s="6">
        <f t="shared" ref="L165:L185" si="37">LN(K165)</f>
        <v>-0.11307686889009654</v>
      </c>
      <c r="M165">
        <f t="shared" ref="M165:M185" si="38">IF(AND(G165=1,K165&gt;=thresh),1,0)</f>
        <v>0</v>
      </c>
      <c r="N165">
        <f t="shared" ref="N165:N185" si="39">+IF(AND(G165=0,J165&lt;thresh),1,0)</f>
        <v>1</v>
      </c>
    </row>
    <row r="166" spans="4:14" x14ac:dyDescent="0.2">
      <c r="D166" s="4">
        <f t="shared" si="34"/>
        <v>152</v>
      </c>
      <c r="E166" s="157">
        <v>217</v>
      </c>
      <c r="F166" s="157" t="s">
        <v>78</v>
      </c>
      <c r="G166" s="157">
        <v>0</v>
      </c>
      <c r="H166" s="157">
        <f>'A1'!H169</f>
        <v>0</v>
      </c>
      <c r="I166" s="157">
        <f>'A2'!H169</f>
        <v>1</v>
      </c>
      <c r="J166" s="6">
        <f t="shared" si="35"/>
        <v>0.10691799274524813</v>
      </c>
      <c r="K166" s="6">
        <f t="shared" si="36"/>
        <v>0.89308200725475184</v>
      </c>
      <c r="L166" s="6">
        <f t="shared" si="37"/>
        <v>-0.11307686889009654</v>
      </c>
      <c r="M166">
        <f t="shared" si="38"/>
        <v>0</v>
      </c>
      <c r="N166">
        <f t="shared" si="39"/>
        <v>1</v>
      </c>
    </row>
    <row r="167" spans="4:14" x14ac:dyDescent="0.2">
      <c r="D167" s="4">
        <f t="shared" si="34"/>
        <v>153</v>
      </c>
      <c r="E167" s="157">
        <v>220</v>
      </c>
      <c r="F167" s="157" t="s">
        <v>78</v>
      </c>
      <c r="G167" s="157">
        <v>0</v>
      </c>
      <c r="H167" s="157">
        <f>'A1'!H170</f>
        <v>0</v>
      </c>
      <c r="I167" s="157">
        <f>'A2'!H170</f>
        <v>0</v>
      </c>
      <c r="J167" s="6">
        <f t="shared" si="35"/>
        <v>0.10691799274524813</v>
      </c>
      <c r="K167" s="6">
        <f t="shared" si="36"/>
        <v>0.89308200725475184</v>
      </c>
      <c r="L167" s="6">
        <f t="shared" si="37"/>
        <v>-0.11307686889009654</v>
      </c>
      <c r="M167">
        <f t="shared" si="38"/>
        <v>0</v>
      </c>
      <c r="N167">
        <f t="shared" si="39"/>
        <v>1</v>
      </c>
    </row>
    <row r="168" spans="4:14" x14ac:dyDescent="0.2">
      <c r="D168" s="4">
        <f t="shared" si="34"/>
        <v>154</v>
      </c>
      <c r="E168" s="152">
        <v>225</v>
      </c>
      <c r="F168" s="152" t="s">
        <v>79</v>
      </c>
      <c r="G168" s="152">
        <v>0</v>
      </c>
      <c r="H168" s="152">
        <f>'A1'!H171</f>
        <v>0</v>
      </c>
      <c r="I168" s="152">
        <f>'A2'!H171</f>
        <v>1</v>
      </c>
      <c r="J168" s="6">
        <f t="shared" si="35"/>
        <v>0.10691799274524813</v>
      </c>
      <c r="K168" s="6">
        <f t="shared" si="36"/>
        <v>0.89308200725475184</v>
      </c>
      <c r="L168" s="6">
        <f t="shared" si="37"/>
        <v>-0.11307686889009654</v>
      </c>
      <c r="M168">
        <f t="shared" si="38"/>
        <v>0</v>
      </c>
      <c r="N168">
        <f t="shared" si="39"/>
        <v>1</v>
      </c>
    </row>
    <row r="169" spans="4:14" x14ac:dyDescent="0.2">
      <c r="D169" s="4">
        <f t="shared" si="34"/>
        <v>155</v>
      </c>
      <c r="E169" s="151">
        <v>228</v>
      </c>
      <c r="F169" s="151" t="s">
        <v>77</v>
      </c>
      <c r="G169" s="151">
        <v>1</v>
      </c>
      <c r="H169" s="151">
        <f>'A1'!H172</f>
        <v>0</v>
      </c>
      <c r="I169" s="151">
        <f>'A2'!H172</f>
        <v>0</v>
      </c>
      <c r="J169" s="6">
        <f t="shared" si="35"/>
        <v>0.10691799274524813</v>
      </c>
      <c r="K169" s="6">
        <f t="shared" si="36"/>
        <v>0.10691799274524813</v>
      </c>
      <c r="L169" s="6">
        <f t="shared" si="37"/>
        <v>-2.2356931613140527</v>
      </c>
      <c r="M169">
        <f t="shared" si="38"/>
        <v>0</v>
      </c>
      <c r="N169">
        <f t="shared" si="39"/>
        <v>0</v>
      </c>
    </row>
    <row r="170" spans="4:14" x14ac:dyDescent="0.2">
      <c r="D170" s="4">
        <f t="shared" si="34"/>
        <v>156</v>
      </c>
      <c r="E170" s="150">
        <v>231</v>
      </c>
      <c r="F170" s="150" t="s">
        <v>78</v>
      </c>
      <c r="G170" s="150">
        <v>0</v>
      </c>
      <c r="H170" s="150">
        <f>'A1'!H173</f>
        <v>0</v>
      </c>
      <c r="I170" s="150">
        <f>'A2'!H173</f>
        <v>0</v>
      </c>
      <c r="J170" s="6">
        <f t="shared" si="35"/>
        <v>0.10691799274524813</v>
      </c>
      <c r="K170" s="6">
        <f t="shared" si="36"/>
        <v>0.89308200725475184</v>
      </c>
      <c r="L170" s="6">
        <f t="shared" si="37"/>
        <v>-0.11307686889009654</v>
      </c>
      <c r="M170">
        <f t="shared" si="38"/>
        <v>0</v>
      </c>
      <c r="N170">
        <f t="shared" si="39"/>
        <v>1</v>
      </c>
    </row>
    <row r="171" spans="4:14" x14ac:dyDescent="0.2">
      <c r="D171" s="4">
        <f t="shared" si="34"/>
        <v>157</v>
      </c>
      <c r="E171" s="157">
        <v>233</v>
      </c>
      <c r="F171" s="157" t="s">
        <v>78</v>
      </c>
      <c r="G171" s="157">
        <v>0</v>
      </c>
      <c r="H171" s="157">
        <f>'A1'!H174</f>
        <v>0</v>
      </c>
      <c r="I171" s="157">
        <f>'A2'!H174</f>
        <v>0</v>
      </c>
      <c r="J171" s="6">
        <f t="shared" si="35"/>
        <v>0.10691799274524813</v>
      </c>
      <c r="K171" s="6">
        <f t="shared" si="36"/>
        <v>0.89308200725475184</v>
      </c>
      <c r="L171" s="6">
        <f t="shared" si="37"/>
        <v>-0.11307686889009654</v>
      </c>
      <c r="M171">
        <f t="shared" si="38"/>
        <v>0</v>
      </c>
      <c r="N171">
        <f t="shared" si="39"/>
        <v>1</v>
      </c>
    </row>
    <row r="172" spans="4:14" x14ac:dyDescent="0.2">
      <c r="D172" s="4">
        <f t="shared" si="34"/>
        <v>158</v>
      </c>
      <c r="E172" s="150">
        <v>234</v>
      </c>
      <c r="F172" s="150" t="s">
        <v>78</v>
      </c>
      <c r="G172" s="150">
        <v>0</v>
      </c>
      <c r="H172" s="150">
        <f>'A1'!H175</f>
        <v>0</v>
      </c>
      <c r="I172" s="150">
        <f>'A2'!H175</f>
        <v>1</v>
      </c>
      <c r="J172" s="6">
        <f t="shared" si="35"/>
        <v>0.10691799274524813</v>
      </c>
      <c r="K172" s="6">
        <f t="shared" si="36"/>
        <v>0.89308200725475184</v>
      </c>
      <c r="L172" s="6">
        <f t="shared" si="37"/>
        <v>-0.11307686889009654</v>
      </c>
      <c r="M172">
        <f t="shared" si="38"/>
        <v>0</v>
      </c>
      <c r="N172">
        <f t="shared" si="39"/>
        <v>1</v>
      </c>
    </row>
    <row r="173" spans="4:14" x14ac:dyDescent="0.2">
      <c r="D173" s="4">
        <f t="shared" si="34"/>
        <v>159</v>
      </c>
      <c r="E173" s="152">
        <v>235</v>
      </c>
      <c r="F173" s="152" t="s">
        <v>79</v>
      </c>
      <c r="G173" s="152">
        <v>0</v>
      </c>
      <c r="H173" s="152">
        <f>'A1'!H176</f>
        <v>0</v>
      </c>
      <c r="I173" s="152">
        <f>'A2'!H176</f>
        <v>1</v>
      </c>
      <c r="J173" s="6">
        <f t="shared" si="35"/>
        <v>0.10691799274524813</v>
      </c>
      <c r="K173" s="6">
        <f t="shared" si="36"/>
        <v>0.89308200725475184</v>
      </c>
      <c r="L173" s="6">
        <f t="shared" si="37"/>
        <v>-0.11307686889009654</v>
      </c>
      <c r="M173">
        <f t="shared" si="38"/>
        <v>0</v>
      </c>
      <c r="N173">
        <f t="shared" si="39"/>
        <v>1</v>
      </c>
    </row>
    <row r="174" spans="4:14" x14ac:dyDescent="0.2">
      <c r="D174" s="4">
        <f t="shared" si="34"/>
        <v>160</v>
      </c>
      <c r="E174" s="152">
        <v>236</v>
      </c>
      <c r="F174" s="152" t="s">
        <v>79</v>
      </c>
      <c r="G174" s="152">
        <v>0</v>
      </c>
      <c r="H174" s="152">
        <f>'A1'!H177</f>
        <v>0</v>
      </c>
      <c r="I174" s="152">
        <f>'A2'!H177</f>
        <v>0</v>
      </c>
      <c r="J174" s="6">
        <f t="shared" si="35"/>
        <v>0.10691799274524813</v>
      </c>
      <c r="K174" s="6">
        <f t="shared" si="36"/>
        <v>0.89308200725475184</v>
      </c>
      <c r="L174" s="6">
        <f t="shared" si="37"/>
        <v>-0.11307686889009654</v>
      </c>
      <c r="M174">
        <f t="shared" si="38"/>
        <v>0</v>
      </c>
      <c r="N174">
        <f t="shared" si="39"/>
        <v>1</v>
      </c>
    </row>
    <row r="175" spans="4:14" x14ac:dyDescent="0.2">
      <c r="D175" s="4">
        <f t="shared" si="34"/>
        <v>161</v>
      </c>
      <c r="E175" s="152">
        <v>237</v>
      </c>
      <c r="F175" s="152" t="s">
        <v>79</v>
      </c>
      <c r="G175" s="152">
        <v>0</v>
      </c>
      <c r="H175" s="152">
        <f>'A1'!H178</f>
        <v>0</v>
      </c>
      <c r="I175" s="152">
        <f>'A2'!H178</f>
        <v>1</v>
      </c>
      <c r="J175" s="6">
        <f t="shared" si="35"/>
        <v>0.10691799274524813</v>
      </c>
      <c r="K175" s="6">
        <f t="shared" si="36"/>
        <v>0.89308200725475184</v>
      </c>
      <c r="L175" s="6">
        <f t="shared" si="37"/>
        <v>-0.11307686889009654</v>
      </c>
      <c r="M175">
        <f t="shared" si="38"/>
        <v>0</v>
      </c>
      <c r="N175">
        <f t="shared" si="39"/>
        <v>1</v>
      </c>
    </row>
    <row r="176" spans="4:14" x14ac:dyDescent="0.2">
      <c r="D176" s="4">
        <f t="shared" si="34"/>
        <v>162</v>
      </c>
      <c r="E176" s="148">
        <v>239</v>
      </c>
      <c r="F176" s="148" t="s">
        <v>77</v>
      </c>
      <c r="G176" s="148">
        <v>1</v>
      </c>
      <c r="H176" s="148">
        <f>'A1'!H179</f>
        <v>1</v>
      </c>
      <c r="I176" s="148">
        <f>'A2'!H179</f>
        <v>0</v>
      </c>
      <c r="J176" s="6">
        <f t="shared" si="35"/>
        <v>0.66666561147812842</v>
      </c>
      <c r="K176" s="6">
        <f t="shared" si="36"/>
        <v>0.66666561147812842</v>
      </c>
      <c r="L176" s="6">
        <f t="shared" si="37"/>
        <v>-0.40546669089222437</v>
      </c>
      <c r="M176">
        <f t="shared" si="38"/>
        <v>1</v>
      </c>
      <c r="N176">
        <f t="shared" si="39"/>
        <v>0</v>
      </c>
    </row>
    <row r="177" spans="4:14" x14ac:dyDescent="0.2">
      <c r="D177" s="4">
        <f t="shared" si="34"/>
        <v>163</v>
      </c>
      <c r="E177" s="152">
        <v>241</v>
      </c>
      <c r="F177" s="152" t="s">
        <v>79</v>
      </c>
      <c r="G177" s="152">
        <v>0</v>
      </c>
      <c r="H177" s="152">
        <f>'A1'!H180</f>
        <v>0</v>
      </c>
      <c r="I177" s="152">
        <f>'A2'!H180</f>
        <v>0</v>
      </c>
      <c r="J177" s="6">
        <f t="shared" si="35"/>
        <v>0.10691799274524813</v>
      </c>
      <c r="K177" s="6">
        <f t="shared" si="36"/>
        <v>0.89308200725475184</v>
      </c>
      <c r="L177" s="6">
        <f t="shared" si="37"/>
        <v>-0.11307686889009654</v>
      </c>
      <c r="M177">
        <f t="shared" si="38"/>
        <v>0</v>
      </c>
      <c r="N177">
        <f t="shared" si="39"/>
        <v>1</v>
      </c>
    </row>
    <row r="178" spans="4:14" x14ac:dyDescent="0.2">
      <c r="D178" s="4">
        <f t="shared" si="34"/>
        <v>164</v>
      </c>
      <c r="E178" s="152">
        <v>244</v>
      </c>
      <c r="F178" s="152" t="s">
        <v>79</v>
      </c>
      <c r="G178" s="152">
        <v>0</v>
      </c>
      <c r="H178" s="152">
        <f>'A1'!H181</f>
        <v>0</v>
      </c>
      <c r="I178" s="152">
        <f>'A2'!H181</f>
        <v>1</v>
      </c>
      <c r="J178" s="6">
        <f t="shared" si="35"/>
        <v>0.10691799274524813</v>
      </c>
      <c r="K178" s="6">
        <f t="shared" si="36"/>
        <v>0.89308200725475184</v>
      </c>
      <c r="L178" s="6">
        <f t="shared" si="37"/>
        <v>-0.11307686889009654</v>
      </c>
      <c r="M178">
        <f t="shared" si="38"/>
        <v>0</v>
      </c>
      <c r="N178">
        <f t="shared" si="39"/>
        <v>1</v>
      </c>
    </row>
    <row r="179" spans="4:14" x14ac:dyDescent="0.2">
      <c r="D179" s="4">
        <f t="shared" si="34"/>
        <v>165</v>
      </c>
      <c r="E179" s="150">
        <v>245</v>
      </c>
      <c r="F179" s="150" t="s">
        <v>78</v>
      </c>
      <c r="G179" s="150">
        <v>0</v>
      </c>
      <c r="H179" s="150">
        <f>'A1'!H182</f>
        <v>0</v>
      </c>
      <c r="I179" s="150">
        <f>'A2'!H182</f>
        <v>1</v>
      </c>
      <c r="J179" s="6">
        <f t="shared" si="35"/>
        <v>0.10691799274524813</v>
      </c>
      <c r="K179" s="6">
        <f t="shared" si="36"/>
        <v>0.89308200725475184</v>
      </c>
      <c r="L179" s="6">
        <f t="shared" si="37"/>
        <v>-0.11307686889009654</v>
      </c>
      <c r="M179">
        <f t="shared" si="38"/>
        <v>0</v>
      </c>
      <c r="N179">
        <f t="shared" si="39"/>
        <v>1</v>
      </c>
    </row>
    <row r="180" spans="4:14" x14ac:dyDescent="0.2">
      <c r="D180" s="4">
        <f t="shared" si="34"/>
        <v>166</v>
      </c>
      <c r="E180" s="152">
        <v>246</v>
      </c>
      <c r="F180" s="152" t="s">
        <v>79</v>
      </c>
      <c r="G180" s="152">
        <v>0</v>
      </c>
      <c r="H180" s="152">
        <f>'A1'!H183</f>
        <v>0</v>
      </c>
      <c r="I180" s="152">
        <f>'A2'!H183</f>
        <v>1</v>
      </c>
      <c r="J180" s="6">
        <f t="shared" si="35"/>
        <v>0.10691799274524813</v>
      </c>
      <c r="K180" s="6">
        <f t="shared" si="36"/>
        <v>0.89308200725475184</v>
      </c>
      <c r="L180" s="6">
        <f t="shared" si="37"/>
        <v>-0.11307686889009654</v>
      </c>
      <c r="M180">
        <f t="shared" si="38"/>
        <v>0</v>
      </c>
      <c r="N180">
        <f t="shared" si="39"/>
        <v>1</v>
      </c>
    </row>
    <row r="181" spans="4:14" x14ac:dyDescent="0.2">
      <c r="D181" s="4">
        <f t="shared" si="34"/>
        <v>167</v>
      </c>
      <c r="E181" s="152">
        <v>247</v>
      </c>
      <c r="F181" s="152" t="s">
        <v>79</v>
      </c>
      <c r="G181" s="152">
        <v>0</v>
      </c>
      <c r="H181" s="152">
        <f>'A1'!H184</f>
        <v>0</v>
      </c>
      <c r="I181" s="152">
        <f>'A2'!H184</f>
        <v>0</v>
      </c>
      <c r="J181" s="6">
        <f t="shared" si="35"/>
        <v>0.10691799274524813</v>
      </c>
      <c r="K181" s="6">
        <f t="shared" si="36"/>
        <v>0.89308200725475184</v>
      </c>
      <c r="L181" s="6">
        <f t="shared" si="37"/>
        <v>-0.11307686889009654</v>
      </c>
      <c r="M181">
        <f t="shared" si="38"/>
        <v>0</v>
      </c>
      <c r="N181">
        <f t="shared" si="39"/>
        <v>1</v>
      </c>
    </row>
    <row r="182" spans="4:14" x14ac:dyDescent="0.2">
      <c r="D182" s="4">
        <f t="shared" si="34"/>
        <v>168</v>
      </c>
      <c r="E182" s="150">
        <v>249</v>
      </c>
      <c r="F182" s="150" t="s">
        <v>78</v>
      </c>
      <c r="G182" s="150">
        <v>0</v>
      </c>
      <c r="H182" s="150">
        <f>'A1'!H185</f>
        <v>0</v>
      </c>
      <c r="I182" s="150">
        <f>'A2'!H185</f>
        <v>1</v>
      </c>
      <c r="J182" s="6">
        <f t="shared" si="35"/>
        <v>0.10691799274524813</v>
      </c>
      <c r="K182" s="6">
        <f t="shared" si="36"/>
        <v>0.89308200725475184</v>
      </c>
      <c r="L182" s="6">
        <f t="shared" si="37"/>
        <v>-0.11307686889009654</v>
      </c>
      <c r="M182">
        <f t="shared" si="38"/>
        <v>0</v>
      </c>
      <c r="N182">
        <f t="shared" si="39"/>
        <v>1</v>
      </c>
    </row>
    <row r="183" spans="4:14" x14ac:dyDescent="0.2">
      <c r="D183" s="4">
        <f t="shared" si="34"/>
        <v>169</v>
      </c>
      <c r="E183" s="150">
        <v>250</v>
      </c>
      <c r="F183" s="150" t="s">
        <v>78</v>
      </c>
      <c r="G183" s="150">
        <v>0</v>
      </c>
      <c r="H183" s="150">
        <f>'A1'!H186</f>
        <v>0</v>
      </c>
      <c r="I183" s="150">
        <f>'A2'!H186</f>
        <v>1</v>
      </c>
      <c r="J183" s="6">
        <f t="shared" si="35"/>
        <v>0.10691799274524813</v>
      </c>
      <c r="K183" s="6">
        <f t="shared" si="36"/>
        <v>0.89308200725475184</v>
      </c>
      <c r="L183" s="6">
        <f t="shared" si="37"/>
        <v>-0.11307686889009654</v>
      </c>
      <c r="M183">
        <f t="shared" si="38"/>
        <v>0</v>
      </c>
      <c r="N183">
        <f t="shared" si="39"/>
        <v>1</v>
      </c>
    </row>
    <row r="184" spans="4:14" x14ac:dyDescent="0.2">
      <c r="D184" s="4">
        <f t="shared" si="34"/>
        <v>170</v>
      </c>
      <c r="E184" s="150">
        <v>251</v>
      </c>
      <c r="F184" s="150" t="s">
        <v>78</v>
      </c>
      <c r="G184" s="150">
        <v>0</v>
      </c>
      <c r="H184" s="150">
        <f>'A1'!H187</f>
        <v>0</v>
      </c>
      <c r="I184" s="150">
        <f>'A2'!H187</f>
        <v>1</v>
      </c>
      <c r="J184" s="6">
        <f t="shared" si="35"/>
        <v>0.10691799274524813</v>
      </c>
      <c r="K184" s="6">
        <f t="shared" si="36"/>
        <v>0.89308200725475184</v>
      </c>
      <c r="L184" s="6">
        <f t="shared" si="37"/>
        <v>-0.11307686889009654</v>
      </c>
      <c r="M184">
        <f t="shared" si="38"/>
        <v>0</v>
      </c>
      <c r="N184">
        <f t="shared" si="39"/>
        <v>1</v>
      </c>
    </row>
    <row r="185" spans="4:14" x14ac:dyDescent="0.2">
      <c r="D185" s="4">
        <f t="shared" si="34"/>
        <v>171</v>
      </c>
      <c r="E185" s="152">
        <v>253</v>
      </c>
      <c r="F185" s="152" t="s">
        <v>79</v>
      </c>
      <c r="G185" s="152">
        <v>0</v>
      </c>
      <c r="H185" s="152">
        <f>'A1'!H188</f>
        <v>0</v>
      </c>
      <c r="I185" s="152">
        <f>'A2'!H188</f>
        <v>1</v>
      </c>
      <c r="J185" s="6">
        <f t="shared" si="35"/>
        <v>0.10691799274524813</v>
      </c>
      <c r="K185" s="6">
        <f t="shared" si="36"/>
        <v>0.89308200725475184</v>
      </c>
      <c r="L185" s="6">
        <f t="shared" si="37"/>
        <v>-0.11307686889009654</v>
      </c>
      <c r="M185">
        <f t="shared" si="38"/>
        <v>0</v>
      </c>
      <c r="N185">
        <f t="shared" si="39"/>
        <v>1</v>
      </c>
    </row>
    <row r="188" spans="4:14" x14ac:dyDescent="0.2">
      <c r="F188" s="4">
        <v>173</v>
      </c>
      <c r="G188" s="21">
        <f>SUM(G15:G185)</f>
        <v>25</v>
      </c>
      <c r="H188" s="19">
        <f>COUNTIFS(H$15:H$185,"0",I$15:I$185,"1")/COUNTIFS(H$15:H$185,"0")</f>
        <v>0.69811320754716977</v>
      </c>
      <c r="I188" s="19">
        <f>COUNTIFS(I$15:I$185,"0",H$15:H$185,"1")/COUNTIFS(I$15:I$185,"0")</f>
        <v>7.6923076923076927E-2</v>
      </c>
      <c r="L188" s="19">
        <f>SUM(L15:L185)</f>
        <v>-61.70186914430051</v>
      </c>
      <c r="M188" s="20">
        <f>SUM(M15:M185)</f>
        <v>8</v>
      </c>
      <c r="N188" s="20">
        <f>SUM(N15:N185)</f>
        <v>142</v>
      </c>
    </row>
    <row r="189" spans="4:14" x14ac:dyDescent="0.2">
      <c r="G189" s="5">
        <f>TN-CFT_1</f>
        <v>148</v>
      </c>
      <c r="H189" s="19">
        <f>COUNTIFS(H$15:H$185,"1",I$15:I$185,"1")/COUNTIFS(H$15:H$185,"1")</f>
        <v>0.66666666666666663</v>
      </c>
      <c r="I189" s="19">
        <f>COUNTIFS(I$15:I$185,"1",H$15:H$185,"1")/COUNTIFS(I$15:I$185,"1")</f>
        <v>6.7226890756302518E-2</v>
      </c>
      <c r="M189" s="19">
        <f>npos/CFT_1</f>
        <v>0.32</v>
      </c>
      <c r="N189" s="19">
        <f>nneg/NCFT</f>
        <v>0.95945945945945943</v>
      </c>
    </row>
    <row r="190" spans="4:14" x14ac:dyDescent="0.2">
      <c r="H190" s="20">
        <f>COUNTIFS(H$15:H$185,"&lt;&gt;"&amp;2,I$15:I$185,"&lt;&gt;"&amp;2)</f>
        <v>171</v>
      </c>
    </row>
    <row r="191" spans="4:14" x14ac:dyDescent="0.2">
      <c r="H191" s="19">
        <f>COUNTIFS(H$15:H$185,"0",I$15:I$185,"0")/norm1</f>
        <v>0.2807017543859649</v>
      </c>
      <c r="I191" s="19">
        <f>COUNTIFS(I$15:I$185,"0",H$15:H$185,"1")/norm1</f>
        <v>2.3391812865497075E-2</v>
      </c>
    </row>
    <row r="192" spans="4:14" x14ac:dyDescent="0.2">
      <c r="H192" s="19">
        <f>COUNTIFS(H$15:H$185,"0",I$15:I$185,"1")/norm1</f>
        <v>0.64912280701754388</v>
      </c>
      <c r="I192" s="19">
        <f>COUNTIFS(I$15:I$185,"1",H$15:H$185,"1")/norm1</f>
        <v>4.6783625730994149E-2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06A5-5DC8-4B91-8B0E-F815AB914009}">
  <dimension ref="C1:T192"/>
  <sheetViews>
    <sheetView topLeftCell="D1" workbookViewId="0">
      <selection activeCell="P9" sqref="P9"/>
    </sheetView>
  </sheetViews>
  <sheetFormatPr baseColWidth="10" defaultColWidth="15.6640625" defaultRowHeight="15" x14ac:dyDescent="0.2"/>
  <cols>
    <col min="16" max="17" width="12.6640625" customWidth="1"/>
    <col min="18" max="18" width="15" customWidth="1"/>
    <col min="19" max="20" width="12.6640625" customWidth="1"/>
  </cols>
  <sheetData>
    <row r="1" spans="3:20" ht="16" thickBot="1" x14ac:dyDescent="0.25"/>
    <row r="2" spans="3:20" ht="33" thickBot="1" x14ac:dyDescent="0.25">
      <c r="E2" s="18" t="s">
        <v>105</v>
      </c>
      <c r="F2" s="18" t="s">
        <v>88</v>
      </c>
      <c r="G2" s="18" t="s">
        <v>106</v>
      </c>
      <c r="I2" s="7" t="s">
        <v>36</v>
      </c>
      <c r="J2" s="8"/>
      <c r="L2" s="13" t="s">
        <v>44</v>
      </c>
      <c r="M2" s="22">
        <v>0.14000000000000001</v>
      </c>
    </row>
    <row r="3" spans="3:20" x14ac:dyDescent="0.2">
      <c r="E3" s="4" t="s">
        <v>90</v>
      </c>
      <c r="F3" s="6">
        <f>a_0+a_1*0+a_2*0</f>
        <v>-2.4197316706781127</v>
      </c>
      <c r="G3" s="6">
        <f>EXP(F3)/(1+EXP(F3))</f>
        <v>8.1680380234978117E-2</v>
      </c>
      <c r="I3" s="9" t="s">
        <v>91</v>
      </c>
      <c r="J3" s="25">
        <v>2.9594116177545491</v>
      </c>
      <c r="L3" s="12"/>
      <c r="M3" s="12"/>
    </row>
    <row r="4" spans="3:20" ht="16" thickBot="1" x14ac:dyDescent="0.25">
      <c r="E4" s="4" t="s">
        <v>92</v>
      </c>
      <c r="F4" s="6">
        <f>a_0+a_1*0+a_2*1</f>
        <v>-1.9314475819326198</v>
      </c>
      <c r="G4" s="6">
        <f>EXP(F4)/(1+EXP(F4))</f>
        <v>0.12659044125575614</v>
      </c>
      <c r="I4" s="10" t="s">
        <v>107</v>
      </c>
      <c r="J4" s="26">
        <v>0.48828408874549301</v>
      </c>
      <c r="L4" s="12"/>
      <c r="M4" s="12"/>
    </row>
    <row r="5" spans="3:20" ht="16" thickBot="1" x14ac:dyDescent="0.25">
      <c r="E5" s="4" t="s">
        <v>94</v>
      </c>
      <c r="F5" s="6">
        <f>a_0+a_1*1+a_2*0</f>
        <v>0.53967994707643641</v>
      </c>
      <c r="G5" s="6">
        <f>EXP(F5)/(1+EXP(F5))</f>
        <v>0.63173796212862277</v>
      </c>
      <c r="I5" s="10" t="s">
        <v>40</v>
      </c>
      <c r="J5" s="26">
        <v>-2.4197316706781127</v>
      </c>
      <c r="L5" s="14" t="s">
        <v>50</v>
      </c>
      <c r="M5" s="15" t="s">
        <v>51</v>
      </c>
      <c r="Q5" s="65" t="s">
        <v>52</v>
      </c>
    </row>
    <row r="6" spans="3:20" ht="16" thickBot="1" x14ac:dyDescent="0.25">
      <c r="E6" s="4" t="s">
        <v>95</v>
      </c>
      <c r="F6" s="6">
        <f>a_0+a_1*1+a_2*1</f>
        <v>1.0279640358219293</v>
      </c>
      <c r="G6" s="6">
        <f>EXP(F6)/(1+EXP(F6))</f>
        <v>0.73652099136408811</v>
      </c>
      <c r="I6" s="11" t="s">
        <v>42</v>
      </c>
      <c r="J6" s="27">
        <f>NCN</f>
        <v>-61.651509201215113</v>
      </c>
      <c r="L6" s="16">
        <f>sens</f>
        <v>0.32</v>
      </c>
      <c r="M6" s="17">
        <f>spec</f>
        <v>0.95945945945945943</v>
      </c>
      <c r="Q6" s="23">
        <f>SUMPRODUCT(S15:S111,T15:T111)</f>
        <v>0.64270270270270269</v>
      </c>
    </row>
    <row r="7" spans="3:20" x14ac:dyDescent="0.2">
      <c r="E7" s="4" t="s">
        <v>96</v>
      </c>
      <c r="F7" s="6"/>
      <c r="G7" s="6">
        <f>p_0_0*(1-f_20)+p_1_0*f_20</f>
        <v>0.12689059244541465</v>
      </c>
      <c r="I7" s="12"/>
      <c r="J7" s="12"/>
    </row>
    <row r="8" spans="3:20" x14ac:dyDescent="0.2">
      <c r="E8" s="4" t="s">
        <v>97</v>
      </c>
      <c r="F8" s="6"/>
      <c r="G8" s="6">
        <f>p_0_1*(1-f_21)+p_1_1*f_21</f>
        <v>0.16393312799708259</v>
      </c>
    </row>
    <row r="9" spans="3:20" ht="57" customHeight="1" x14ac:dyDescent="0.2">
      <c r="E9" s="4" t="s">
        <v>99</v>
      </c>
      <c r="F9" s="6"/>
      <c r="G9" s="6">
        <f>p_0_0*(1-f_10)+p_0_1*f_10</f>
        <v>0.1076660759199566</v>
      </c>
      <c r="I9" s="312" t="s">
        <v>108</v>
      </c>
      <c r="J9" s="313"/>
      <c r="K9" s="313"/>
      <c r="L9" s="313"/>
      <c r="M9" s="313"/>
      <c r="N9" s="314"/>
    </row>
    <row r="10" spans="3:20" x14ac:dyDescent="0.2">
      <c r="E10" s="4" t="s">
        <v>100</v>
      </c>
      <c r="F10" s="6"/>
      <c r="G10" s="6">
        <f>p_1_0*(1-f_11)+p_1_1*f_11</f>
        <v>0.68412947674635549</v>
      </c>
      <c r="Q10">
        <f>CFT_1</f>
        <v>25</v>
      </c>
      <c r="R10">
        <f>NCFT</f>
        <v>148</v>
      </c>
    </row>
    <row r="11" spans="3:20" x14ac:dyDescent="0.2">
      <c r="E11" s="4" t="s">
        <v>101</v>
      </c>
      <c r="F11" s="6"/>
      <c r="G11" s="6">
        <f>q_00*p_0_0+q_01*p_0_1+q_10*p_1_0+q_11*p_1_1</f>
        <v>0.14811964790777404</v>
      </c>
    </row>
    <row r="12" spans="3:20" x14ac:dyDescent="0.2">
      <c r="C12" s="6"/>
    </row>
    <row r="14" spans="3:20" s="3" customFormat="1" ht="76.5" customHeight="1" x14ac:dyDescent="0.2">
      <c r="D14" s="1" t="s">
        <v>13</v>
      </c>
      <c r="E14" s="1" t="s">
        <v>57</v>
      </c>
      <c r="F14" s="1" t="s">
        <v>29</v>
      </c>
      <c r="G14" s="1" t="s">
        <v>58</v>
      </c>
      <c r="H14" s="2" t="s">
        <v>59</v>
      </c>
      <c r="I14" s="2" t="s">
        <v>84</v>
      </c>
      <c r="J14" s="2" t="s">
        <v>109</v>
      </c>
      <c r="K14" s="2" t="s">
        <v>103</v>
      </c>
      <c r="L14" s="2" t="s">
        <v>104</v>
      </c>
      <c r="M14" s="2" t="s">
        <v>64</v>
      </c>
      <c r="N14" s="2" t="s">
        <v>65</v>
      </c>
      <c r="P14" s="2" t="s">
        <v>44</v>
      </c>
      <c r="Q14" s="2" t="s">
        <v>66</v>
      </c>
      <c r="R14" s="2" t="s">
        <v>67</v>
      </c>
      <c r="S14" s="2" t="s">
        <v>68</v>
      </c>
      <c r="T14" s="2" t="s">
        <v>69</v>
      </c>
    </row>
    <row r="15" spans="3:20" x14ac:dyDescent="0.2">
      <c r="D15" s="4">
        <v>1</v>
      </c>
      <c r="E15" s="148">
        <f>'A3'!E18</f>
        <v>1</v>
      </c>
      <c r="F15" s="148" t="str">
        <f>'A3'!F18</f>
        <v>CF</v>
      </c>
      <c r="G15" s="148">
        <f>'A3'!G18</f>
        <v>1</v>
      </c>
      <c r="H15" s="148">
        <f>'A1'!H18</f>
        <v>1</v>
      </c>
      <c r="I15" s="148">
        <f>'A3'!H18</f>
        <v>1</v>
      </c>
      <c r="J15" s="6">
        <f t="shared" ref="J15:J46" si="0">IF(H15=0,IF(I15=0,p_0_0,IF(I15=1,p_0_1,p_0_2)),IF(H15=1,IF(I15=0,p_1_0,IF(I15=1,p_1_1,p_1_2)),IF(I15=0,p_2_0,IF(I15=1,p_2_1,p_2_2))))</f>
        <v>0.73652099136408811</v>
      </c>
      <c r="K15" s="6">
        <f t="shared" ref="K15:K77" si="1">IF(G15=1,J15,1-J15)</f>
        <v>0.73652099136408811</v>
      </c>
      <c r="L15" s="6">
        <f>LN(K15)</f>
        <v>-0.30581754197293348</v>
      </c>
      <c r="M15">
        <f t="shared" ref="M15:M46" si="2">IF(AND(G15=1,K15&gt;=thresh),1,0)</f>
        <v>1</v>
      </c>
      <c r="N15">
        <f t="shared" ref="N15:N46" si="3">+IF(AND(G15=0,J15&lt;thresh),1,0)</f>
        <v>0</v>
      </c>
      <c r="P15" s="6">
        <v>0.01</v>
      </c>
      <c r="Q15" s="6">
        <f t="shared" ref="Q15:Q46" si="4">COUNTIFS($G$15:$G$185,"1",$J$15:$J$185,"&gt;="&amp;$P15)/CFT_1</f>
        <v>1</v>
      </c>
      <c r="R15" s="6">
        <f t="shared" ref="R15:R46" si="5">COUNTIFS($G$15:$G$185,"0",$J$15:$J$185,"&gt;="&amp;$P15)/NCFT</f>
        <v>0.98648648648648651</v>
      </c>
      <c r="S15" s="6">
        <f>(Q15+Q16)/2</f>
        <v>1</v>
      </c>
      <c r="T15" s="6">
        <f t="shared" ref="T15:T78" si="6">-(R16-R15)</f>
        <v>0</v>
      </c>
    </row>
    <row r="16" spans="3:20" x14ac:dyDescent="0.2">
      <c r="D16" s="4">
        <f>D15+1</f>
        <v>2</v>
      </c>
      <c r="E16" s="149">
        <f>'A3'!E19</f>
        <v>2</v>
      </c>
      <c r="F16" s="149" t="str">
        <f>'A3'!F19</f>
        <v>CF</v>
      </c>
      <c r="G16" s="149">
        <f>'A3'!G19</f>
        <v>1</v>
      </c>
      <c r="H16" s="149">
        <f>'A1'!H19</f>
        <v>0</v>
      </c>
      <c r="I16" s="149">
        <f>'A3'!H19</f>
        <v>1</v>
      </c>
      <c r="J16" s="6">
        <f t="shared" si="0"/>
        <v>0.12659044125575614</v>
      </c>
      <c r="K16" s="6">
        <f t="shared" si="1"/>
        <v>0.12659044125575614</v>
      </c>
      <c r="L16" s="6">
        <f t="shared" ref="L16:L78" si="7">LN(K16)</f>
        <v>-2.0667982756316299</v>
      </c>
      <c r="M16">
        <f t="shared" si="2"/>
        <v>0</v>
      </c>
      <c r="N16">
        <f t="shared" si="3"/>
        <v>0</v>
      </c>
      <c r="P16" s="6">
        <f>P15+0.01</f>
        <v>0.02</v>
      </c>
      <c r="Q16" s="6">
        <f t="shared" si="4"/>
        <v>1</v>
      </c>
      <c r="R16" s="6">
        <f t="shared" si="5"/>
        <v>0.98648648648648651</v>
      </c>
      <c r="S16" s="6">
        <f t="shared" ref="S16:S79" si="8">(Q16+Q17)/2</f>
        <v>1</v>
      </c>
      <c r="T16" s="6">
        <f t="shared" si="6"/>
        <v>0</v>
      </c>
    </row>
    <row r="17" spans="4:20" x14ac:dyDescent="0.2">
      <c r="D17" s="4">
        <f t="shared" ref="D17:D80" si="9">D16+1</f>
        <v>3</v>
      </c>
      <c r="E17" s="150">
        <f>'A3'!E20</f>
        <v>4</v>
      </c>
      <c r="F17" s="150" t="str">
        <f>'A3'!F20</f>
        <v>CFNR</v>
      </c>
      <c r="G17" s="150">
        <f>'A3'!G20</f>
        <v>0</v>
      </c>
      <c r="H17" s="150">
        <f>'A1'!H20</f>
        <v>0</v>
      </c>
      <c r="I17" s="150">
        <f>'A3'!H20</f>
        <v>0</v>
      </c>
      <c r="J17" s="6">
        <f t="shared" si="0"/>
        <v>8.1680380234978117E-2</v>
      </c>
      <c r="K17" s="6">
        <f t="shared" si="1"/>
        <v>0.91831961976502186</v>
      </c>
      <c r="L17" s="6">
        <f t="shared" si="7"/>
        <v>-8.5209779279971171E-2</v>
      </c>
      <c r="M17">
        <f t="shared" si="2"/>
        <v>0</v>
      </c>
      <c r="N17">
        <f t="shared" si="3"/>
        <v>1</v>
      </c>
      <c r="P17" s="6">
        <f t="shared" ref="P17:P80" si="10">P16+0.01</f>
        <v>0.03</v>
      </c>
      <c r="Q17" s="6">
        <f t="shared" si="4"/>
        <v>1</v>
      </c>
      <c r="R17" s="6">
        <f t="shared" si="5"/>
        <v>0.98648648648648651</v>
      </c>
      <c r="S17" s="6">
        <f t="shared" si="8"/>
        <v>1</v>
      </c>
      <c r="T17" s="6">
        <f t="shared" si="6"/>
        <v>0</v>
      </c>
    </row>
    <row r="18" spans="4:20" x14ac:dyDescent="0.2">
      <c r="D18" s="4">
        <f t="shared" si="9"/>
        <v>4</v>
      </c>
      <c r="E18" s="150">
        <f>'A3'!E21</f>
        <v>5</v>
      </c>
      <c r="F18" s="150" t="str">
        <f>'A3'!F21</f>
        <v>CFNR</v>
      </c>
      <c r="G18" s="150">
        <f>'A3'!G21</f>
        <v>0</v>
      </c>
      <c r="H18" s="150">
        <f>'A1'!H21</f>
        <v>0</v>
      </c>
      <c r="I18" s="150">
        <f>'A3'!H21</f>
        <v>0</v>
      </c>
      <c r="J18" s="6">
        <f t="shared" si="0"/>
        <v>8.1680380234978117E-2</v>
      </c>
      <c r="K18" s="6">
        <f t="shared" si="1"/>
        <v>0.91831961976502186</v>
      </c>
      <c r="L18" s="6">
        <f t="shared" si="7"/>
        <v>-8.5209779279971171E-2</v>
      </c>
      <c r="M18">
        <f t="shared" si="2"/>
        <v>0</v>
      </c>
      <c r="N18">
        <f t="shared" si="3"/>
        <v>1</v>
      </c>
      <c r="P18" s="6">
        <f t="shared" si="10"/>
        <v>0.04</v>
      </c>
      <c r="Q18" s="6">
        <f t="shared" si="4"/>
        <v>1</v>
      </c>
      <c r="R18" s="6">
        <f t="shared" si="5"/>
        <v>0.98648648648648651</v>
      </c>
      <c r="S18" s="6">
        <f t="shared" si="8"/>
        <v>1</v>
      </c>
      <c r="T18" s="6">
        <f t="shared" si="6"/>
        <v>0</v>
      </c>
    </row>
    <row r="19" spans="4:20" x14ac:dyDescent="0.2">
      <c r="D19" s="4">
        <f t="shared" si="9"/>
        <v>5</v>
      </c>
      <c r="E19" s="150">
        <f>'A3'!E22</f>
        <v>9</v>
      </c>
      <c r="F19" s="150" t="str">
        <f>'A3'!F22</f>
        <v>CFNR</v>
      </c>
      <c r="G19" s="150">
        <f>'A3'!G22</f>
        <v>0</v>
      </c>
      <c r="H19" s="150">
        <f>'A1'!H22</f>
        <v>0</v>
      </c>
      <c r="I19" s="150">
        <f>'A3'!H22</f>
        <v>1</v>
      </c>
      <c r="J19" s="6">
        <f t="shared" si="0"/>
        <v>0.12659044125575614</v>
      </c>
      <c r="K19" s="6">
        <f t="shared" si="1"/>
        <v>0.87340955874424386</v>
      </c>
      <c r="L19" s="6">
        <f t="shared" si="7"/>
        <v>-0.13535069369901009</v>
      </c>
      <c r="M19">
        <f t="shared" si="2"/>
        <v>0</v>
      </c>
      <c r="N19">
        <f t="shared" si="3"/>
        <v>1</v>
      </c>
      <c r="P19" s="6">
        <f t="shared" si="10"/>
        <v>0.05</v>
      </c>
      <c r="Q19" s="6">
        <f t="shared" si="4"/>
        <v>1</v>
      </c>
      <c r="R19" s="6">
        <f t="shared" si="5"/>
        <v>0.98648648648648651</v>
      </c>
      <c r="S19" s="6">
        <f t="shared" si="8"/>
        <v>1</v>
      </c>
      <c r="T19" s="6">
        <f t="shared" si="6"/>
        <v>0</v>
      </c>
    </row>
    <row r="20" spans="4:20" x14ac:dyDescent="0.2">
      <c r="D20" s="4">
        <f t="shared" si="9"/>
        <v>6</v>
      </c>
      <c r="E20" s="148">
        <f>'A3'!E23</f>
        <v>12</v>
      </c>
      <c r="F20" s="148" t="str">
        <f>'A3'!F23</f>
        <v>CF</v>
      </c>
      <c r="G20" s="148">
        <f>'A3'!G23</f>
        <v>1</v>
      </c>
      <c r="H20" s="148">
        <f>'A1'!H23</f>
        <v>0</v>
      </c>
      <c r="I20" s="148">
        <f>'A3'!H23</f>
        <v>0</v>
      </c>
      <c r="J20" s="6">
        <f t="shared" si="0"/>
        <v>8.1680380234978117E-2</v>
      </c>
      <c r="K20" s="6">
        <f t="shared" si="1"/>
        <v>8.1680380234978117E-2</v>
      </c>
      <c r="L20" s="6">
        <f t="shared" si="7"/>
        <v>-2.5049414499580838</v>
      </c>
      <c r="M20">
        <f t="shared" si="2"/>
        <v>0</v>
      </c>
      <c r="N20">
        <f t="shared" si="3"/>
        <v>0</v>
      </c>
      <c r="P20" s="6">
        <f t="shared" si="10"/>
        <v>6.0000000000000005E-2</v>
      </c>
      <c r="Q20" s="6">
        <f t="shared" si="4"/>
        <v>1</v>
      </c>
      <c r="R20" s="6">
        <f t="shared" si="5"/>
        <v>0.98648648648648651</v>
      </c>
      <c r="S20" s="6">
        <f t="shared" si="8"/>
        <v>1</v>
      </c>
      <c r="T20" s="6">
        <f t="shared" si="6"/>
        <v>0</v>
      </c>
    </row>
    <row r="21" spans="4:20" x14ac:dyDescent="0.2">
      <c r="D21" s="4">
        <f t="shared" si="9"/>
        <v>7</v>
      </c>
      <c r="E21" s="150">
        <f>'A3'!E24</f>
        <v>14</v>
      </c>
      <c r="F21" s="150" t="str">
        <f>'A3'!F24</f>
        <v>CFNR</v>
      </c>
      <c r="G21" s="150">
        <f>'A3'!G24</f>
        <v>0</v>
      </c>
      <c r="H21" s="150">
        <f>'A1'!H24</f>
        <v>0</v>
      </c>
      <c r="I21" s="150">
        <f>'A3'!H24</f>
        <v>1</v>
      </c>
      <c r="J21" s="6">
        <f t="shared" si="0"/>
        <v>0.12659044125575614</v>
      </c>
      <c r="K21" s="6">
        <f t="shared" si="1"/>
        <v>0.87340955874424386</v>
      </c>
      <c r="L21" s="6">
        <f t="shared" si="7"/>
        <v>-0.13535069369901009</v>
      </c>
      <c r="M21">
        <f t="shared" si="2"/>
        <v>0</v>
      </c>
      <c r="N21">
        <f t="shared" si="3"/>
        <v>1</v>
      </c>
      <c r="P21" s="6">
        <f t="shared" si="10"/>
        <v>7.0000000000000007E-2</v>
      </c>
      <c r="Q21" s="6">
        <f t="shared" si="4"/>
        <v>1</v>
      </c>
      <c r="R21" s="6">
        <f t="shared" si="5"/>
        <v>0.98648648648648651</v>
      </c>
      <c r="S21" s="6">
        <f t="shared" si="8"/>
        <v>1</v>
      </c>
      <c r="T21" s="6">
        <f t="shared" si="6"/>
        <v>0</v>
      </c>
    </row>
    <row r="22" spans="4:20" x14ac:dyDescent="0.2">
      <c r="D22" s="4">
        <f t="shared" si="9"/>
        <v>8</v>
      </c>
      <c r="E22" s="150">
        <f>'A3'!E25</f>
        <v>15</v>
      </c>
      <c r="F22" s="150" t="str">
        <f>'A3'!F25</f>
        <v>CFNR</v>
      </c>
      <c r="G22" s="150">
        <f>'A3'!G25</f>
        <v>0</v>
      </c>
      <c r="H22" s="150">
        <f>'A1'!H25</f>
        <v>0</v>
      </c>
      <c r="I22" s="150">
        <f>'A3'!H25</f>
        <v>1</v>
      </c>
      <c r="J22" s="6">
        <f t="shared" si="0"/>
        <v>0.12659044125575614</v>
      </c>
      <c r="K22" s="6">
        <f t="shared" si="1"/>
        <v>0.87340955874424386</v>
      </c>
      <c r="L22" s="6">
        <f t="shared" si="7"/>
        <v>-0.13535069369901009</v>
      </c>
      <c r="M22">
        <f t="shared" si="2"/>
        <v>0</v>
      </c>
      <c r="N22">
        <f t="shared" si="3"/>
        <v>1</v>
      </c>
      <c r="P22" s="6">
        <f t="shared" si="10"/>
        <v>0.08</v>
      </c>
      <c r="Q22" s="6">
        <f t="shared" si="4"/>
        <v>1</v>
      </c>
      <c r="R22" s="6">
        <f t="shared" si="5"/>
        <v>0.98648648648648651</v>
      </c>
      <c r="S22" s="6">
        <f t="shared" si="8"/>
        <v>0.86</v>
      </c>
      <c r="T22" s="6">
        <f t="shared" si="6"/>
        <v>0.40540540540540548</v>
      </c>
    </row>
    <row r="23" spans="4:20" x14ac:dyDescent="0.2">
      <c r="D23" s="4">
        <f t="shared" si="9"/>
        <v>9</v>
      </c>
      <c r="E23" s="150">
        <f>'A3'!E26</f>
        <v>16</v>
      </c>
      <c r="F23" s="150" t="str">
        <f>'A3'!F26</f>
        <v>CFNR</v>
      </c>
      <c r="G23" s="150">
        <f>'A3'!G26</f>
        <v>0</v>
      </c>
      <c r="H23" s="150">
        <f>'A1'!H26</f>
        <v>0</v>
      </c>
      <c r="I23" s="150">
        <f>'A3'!H26</f>
        <v>0</v>
      </c>
      <c r="J23" s="6">
        <f t="shared" si="0"/>
        <v>8.1680380234978117E-2</v>
      </c>
      <c r="K23" s="6">
        <f t="shared" si="1"/>
        <v>0.91831961976502186</v>
      </c>
      <c r="L23" s="6">
        <f t="shared" si="7"/>
        <v>-8.5209779279971171E-2</v>
      </c>
      <c r="M23">
        <f t="shared" si="2"/>
        <v>0</v>
      </c>
      <c r="N23">
        <f t="shared" si="3"/>
        <v>1</v>
      </c>
      <c r="P23" s="6">
        <f t="shared" si="10"/>
        <v>0.09</v>
      </c>
      <c r="Q23" s="6">
        <f t="shared" si="4"/>
        <v>0.72</v>
      </c>
      <c r="R23" s="6">
        <f t="shared" si="5"/>
        <v>0.58108108108108103</v>
      </c>
      <c r="S23" s="6">
        <f t="shared" si="8"/>
        <v>0.72</v>
      </c>
      <c r="T23" s="6">
        <f t="shared" si="6"/>
        <v>0</v>
      </c>
    </row>
    <row r="24" spans="4:20" x14ac:dyDescent="0.2">
      <c r="D24" s="4">
        <f t="shared" si="9"/>
        <v>10</v>
      </c>
      <c r="E24" s="151">
        <f>'A3'!E27</f>
        <v>17</v>
      </c>
      <c r="F24" s="151" t="str">
        <f>'A3'!F27</f>
        <v>CF</v>
      </c>
      <c r="G24" s="151">
        <f>'A3'!G27</f>
        <v>1</v>
      </c>
      <c r="H24" s="151">
        <f>'A1'!H27</f>
        <v>1</v>
      </c>
      <c r="I24" s="151">
        <f>'A3'!H27</f>
        <v>1</v>
      </c>
      <c r="J24" s="6">
        <f t="shared" si="0"/>
        <v>0.73652099136408811</v>
      </c>
      <c r="K24" s="6">
        <f t="shared" si="1"/>
        <v>0.73652099136408811</v>
      </c>
      <c r="L24" s="6">
        <f t="shared" si="7"/>
        <v>-0.30581754197293348</v>
      </c>
      <c r="M24">
        <f t="shared" si="2"/>
        <v>1</v>
      </c>
      <c r="N24">
        <f t="shared" si="3"/>
        <v>0</v>
      </c>
      <c r="P24" s="6">
        <f t="shared" si="10"/>
        <v>9.9999999999999992E-2</v>
      </c>
      <c r="Q24" s="6">
        <f t="shared" si="4"/>
        <v>0.72</v>
      </c>
      <c r="R24" s="6">
        <f t="shared" si="5"/>
        <v>0.58108108108108103</v>
      </c>
      <c r="S24" s="6">
        <f t="shared" si="8"/>
        <v>0.72</v>
      </c>
      <c r="T24" s="6">
        <f t="shared" si="6"/>
        <v>0</v>
      </c>
    </row>
    <row r="25" spans="4:20" x14ac:dyDescent="0.2">
      <c r="D25" s="4">
        <f t="shared" si="9"/>
        <v>11</v>
      </c>
      <c r="E25" s="150">
        <f>'A3'!E28</f>
        <v>24</v>
      </c>
      <c r="F25" s="150" t="str">
        <f>'A3'!F28</f>
        <v>CFNR</v>
      </c>
      <c r="G25" s="150">
        <f>'A3'!G28</f>
        <v>0</v>
      </c>
      <c r="H25" s="150">
        <f>'A1'!H28</f>
        <v>0</v>
      </c>
      <c r="I25" s="150">
        <f>'A3'!H28</f>
        <v>1</v>
      </c>
      <c r="J25" s="6">
        <f t="shared" si="0"/>
        <v>0.12659044125575614</v>
      </c>
      <c r="K25" s="6">
        <f t="shared" si="1"/>
        <v>0.87340955874424386</v>
      </c>
      <c r="L25" s="6">
        <f t="shared" si="7"/>
        <v>-0.13535069369901009</v>
      </c>
      <c r="M25">
        <f t="shared" si="2"/>
        <v>0</v>
      </c>
      <c r="N25">
        <f t="shared" si="3"/>
        <v>1</v>
      </c>
      <c r="P25" s="6">
        <f t="shared" si="10"/>
        <v>0.10999999999999999</v>
      </c>
      <c r="Q25" s="6">
        <f t="shared" si="4"/>
        <v>0.72</v>
      </c>
      <c r="R25" s="6">
        <f t="shared" si="5"/>
        <v>0.58108108108108103</v>
      </c>
      <c r="S25" s="6">
        <f t="shared" si="8"/>
        <v>0.72</v>
      </c>
      <c r="T25" s="6">
        <f t="shared" si="6"/>
        <v>0</v>
      </c>
    </row>
    <row r="26" spans="4:20" x14ac:dyDescent="0.2">
      <c r="D26" s="4">
        <f t="shared" si="9"/>
        <v>12</v>
      </c>
      <c r="E26" s="152">
        <f>'A3'!E29</f>
        <v>25</v>
      </c>
      <c r="F26" s="152" t="str">
        <f>'A3'!F29</f>
        <v>CONT</v>
      </c>
      <c r="G26" s="152">
        <f>'A3'!G29</f>
        <v>0</v>
      </c>
      <c r="H26" s="152">
        <f>'A1'!H29</f>
        <v>0</v>
      </c>
      <c r="I26" s="152">
        <f>'A3'!H29</f>
        <v>0</v>
      </c>
      <c r="J26" s="6">
        <f t="shared" si="0"/>
        <v>8.1680380234978117E-2</v>
      </c>
      <c r="K26" s="6">
        <f t="shared" si="1"/>
        <v>0.91831961976502186</v>
      </c>
      <c r="L26" s="6">
        <f t="shared" si="7"/>
        <v>-8.5209779279971171E-2</v>
      </c>
      <c r="M26">
        <f t="shared" si="2"/>
        <v>0</v>
      </c>
      <c r="N26">
        <f t="shared" si="3"/>
        <v>1</v>
      </c>
      <c r="P26" s="6">
        <f t="shared" si="10"/>
        <v>0.11999999999999998</v>
      </c>
      <c r="Q26" s="6">
        <f t="shared" si="4"/>
        <v>0.72</v>
      </c>
      <c r="R26" s="6">
        <f t="shared" si="5"/>
        <v>0.58108108108108103</v>
      </c>
      <c r="S26" s="6">
        <f t="shared" si="8"/>
        <v>0.52</v>
      </c>
      <c r="T26" s="6">
        <f t="shared" si="6"/>
        <v>0.55405405405405395</v>
      </c>
    </row>
    <row r="27" spans="4:20" x14ac:dyDescent="0.2">
      <c r="D27" s="4">
        <f t="shared" si="9"/>
        <v>13</v>
      </c>
      <c r="E27" s="152">
        <f>'A3'!E30</f>
        <v>27</v>
      </c>
      <c r="F27" s="152" t="str">
        <f>'A3'!F30</f>
        <v>CONT</v>
      </c>
      <c r="G27" s="152">
        <f>'A3'!G30</f>
        <v>0</v>
      </c>
      <c r="H27" s="152">
        <f>'A1'!H30</f>
        <v>0</v>
      </c>
      <c r="I27" s="152">
        <f>'A3'!H30</f>
        <v>0</v>
      </c>
      <c r="J27" s="6">
        <f t="shared" si="0"/>
        <v>8.1680380234978117E-2</v>
      </c>
      <c r="K27" s="6">
        <f t="shared" si="1"/>
        <v>0.91831961976502186</v>
      </c>
      <c r="L27" s="6">
        <f t="shared" si="7"/>
        <v>-8.5209779279971171E-2</v>
      </c>
      <c r="M27">
        <f t="shared" si="2"/>
        <v>0</v>
      </c>
      <c r="N27">
        <f t="shared" si="3"/>
        <v>1</v>
      </c>
      <c r="P27" s="6">
        <f t="shared" si="10"/>
        <v>0.12999999999999998</v>
      </c>
      <c r="Q27" s="6">
        <f t="shared" si="4"/>
        <v>0.32</v>
      </c>
      <c r="R27" s="6">
        <f t="shared" si="5"/>
        <v>2.7027027027027029E-2</v>
      </c>
      <c r="S27" s="6">
        <f t="shared" si="8"/>
        <v>0.32</v>
      </c>
      <c r="T27" s="6">
        <f t="shared" si="6"/>
        <v>0</v>
      </c>
    </row>
    <row r="28" spans="4:20" x14ac:dyDescent="0.2">
      <c r="D28" s="4">
        <f t="shared" si="9"/>
        <v>14</v>
      </c>
      <c r="E28" s="152">
        <f>'A3'!E31</f>
        <v>29</v>
      </c>
      <c r="F28" s="152" t="str">
        <f>'A3'!F31</f>
        <v>CONT</v>
      </c>
      <c r="G28" s="152">
        <f>'A3'!G31</f>
        <v>0</v>
      </c>
      <c r="H28" s="152">
        <f>'A1'!H31</f>
        <v>0</v>
      </c>
      <c r="I28" s="152">
        <f>'A3'!H31</f>
        <v>1</v>
      </c>
      <c r="J28" s="6">
        <f t="shared" si="0"/>
        <v>0.12659044125575614</v>
      </c>
      <c r="K28" s="6">
        <f t="shared" si="1"/>
        <v>0.87340955874424386</v>
      </c>
      <c r="L28" s="6">
        <f t="shared" si="7"/>
        <v>-0.13535069369901009</v>
      </c>
      <c r="M28">
        <f t="shared" si="2"/>
        <v>0</v>
      </c>
      <c r="N28">
        <f t="shared" si="3"/>
        <v>1</v>
      </c>
      <c r="P28" s="6">
        <f t="shared" si="10"/>
        <v>0.13999999999999999</v>
      </c>
      <c r="Q28" s="6">
        <f t="shared" si="4"/>
        <v>0.32</v>
      </c>
      <c r="R28" s="6">
        <f t="shared" si="5"/>
        <v>2.7027027027027029E-2</v>
      </c>
      <c r="S28" s="6">
        <f t="shared" si="8"/>
        <v>0.32</v>
      </c>
      <c r="T28" s="6">
        <f t="shared" si="6"/>
        <v>0</v>
      </c>
    </row>
    <row r="29" spans="4:20" x14ac:dyDescent="0.2">
      <c r="D29" s="4">
        <f t="shared" si="9"/>
        <v>15</v>
      </c>
      <c r="E29" s="152">
        <f>'A3'!E32</f>
        <v>30</v>
      </c>
      <c r="F29" s="152" t="str">
        <f>'A3'!F32</f>
        <v>CONT</v>
      </c>
      <c r="G29" s="152">
        <f>'A3'!G32</f>
        <v>0</v>
      </c>
      <c r="H29" s="152">
        <f>'A1'!H32</f>
        <v>0</v>
      </c>
      <c r="I29" s="152">
        <f>'A3'!H32</f>
        <v>1</v>
      </c>
      <c r="J29" s="6">
        <f t="shared" si="0"/>
        <v>0.12659044125575614</v>
      </c>
      <c r="K29" s="6">
        <f t="shared" si="1"/>
        <v>0.87340955874424386</v>
      </c>
      <c r="L29" s="6">
        <f t="shared" si="7"/>
        <v>-0.13535069369901009</v>
      </c>
      <c r="M29">
        <f t="shared" si="2"/>
        <v>0</v>
      </c>
      <c r="N29">
        <f t="shared" si="3"/>
        <v>1</v>
      </c>
      <c r="P29" s="6">
        <f t="shared" si="10"/>
        <v>0.15</v>
      </c>
      <c r="Q29" s="6">
        <f t="shared" si="4"/>
        <v>0.32</v>
      </c>
      <c r="R29" s="6">
        <f t="shared" si="5"/>
        <v>2.7027027027027029E-2</v>
      </c>
      <c r="S29" s="6">
        <f t="shared" si="8"/>
        <v>0.32</v>
      </c>
      <c r="T29" s="6">
        <f t="shared" si="6"/>
        <v>0</v>
      </c>
    </row>
    <row r="30" spans="4:20" x14ac:dyDescent="0.2">
      <c r="D30" s="4">
        <f t="shared" si="9"/>
        <v>16</v>
      </c>
      <c r="E30" s="152">
        <f>'A3'!E33</f>
        <v>32</v>
      </c>
      <c r="F30" s="152" t="str">
        <f>'A3'!F33</f>
        <v>CONT</v>
      </c>
      <c r="G30" s="152">
        <f>'A3'!G33</f>
        <v>0</v>
      </c>
      <c r="H30" s="152">
        <f>'A1'!H33</f>
        <v>0</v>
      </c>
      <c r="I30" s="152">
        <f>'A3'!H33</f>
        <v>1</v>
      </c>
      <c r="J30" s="6">
        <f t="shared" si="0"/>
        <v>0.12659044125575614</v>
      </c>
      <c r="K30" s="6">
        <f t="shared" si="1"/>
        <v>0.87340955874424386</v>
      </c>
      <c r="L30" s="6">
        <f t="shared" si="7"/>
        <v>-0.13535069369901009</v>
      </c>
      <c r="M30">
        <f t="shared" si="2"/>
        <v>0</v>
      </c>
      <c r="N30">
        <f t="shared" si="3"/>
        <v>1</v>
      </c>
      <c r="P30" s="6">
        <f t="shared" si="10"/>
        <v>0.16</v>
      </c>
      <c r="Q30" s="6">
        <f t="shared" si="4"/>
        <v>0.32</v>
      </c>
      <c r="R30" s="6">
        <f t="shared" si="5"/>
        <v>2.7027027027027029E-2</v>
      </c>
      <c r="S30" s="6">
        <f t="shared" si="8"/>
        <v>0.32</v>
      </c>
      <c r="T30" s="6">
        <f t="shared" si="6"/>
        <v>0</v>
      </c>
    </row>
    <row r="31" spans="4:20" x14ac:dyDescent="0.2">
      <c r="D31" s="4">
        <f t="shared" si="9"/>
        <v>17</v>
      </c>
      <c r="E31" s="152">
        <f>'A3'!E34</f>
        <v>36</v>
      </c>
      <c r="F31" s="152" t="str">
        <f>'A3'!F34</f>
        <v>CONT</v>
      </c>
      <c r="G31" s="152">
        <f>'A3'!G34</f>
        <v>0</v>
      </c>
      <c r="H31" s="152">
        <f>'A1'!H34</f>
        <v>0</v>
      </c>
      <c r="I31" s="152">
        <f>'A3'!H34</f>
        <v>1</v>
      </c>
      <c r="J31" s="6">
        <f t="shared" si="0"/>
        <v>0.12659044125575614</v>
      </c>
      <c r="K31" s="6">
        <f t="shared" si="1"/>
        <v>0.87340955874424386</v>
      </c>
      <c r="L31" s="6">
        <f t="shared" si="7"/>
        <v>-0.13535069369901009</v>
      </c>
      <c r="M31">
        <f t="shared" si="2"/>
        <v>0</v>
      </c>
      <c r="N31">
        <f t="shared" si="3"/>
        <v>1</v>
      </c>
      <c r="P31" s="6">
        <f t="shared" si="10"/>
        <v>0.17</v>
      </c>
      <c r="Q31" s="6">
        <f t="shared" si="4"/>
        <v>0.32</v>
      </c>
      <c r="R31" s="6">
        <f t="shared" si="5"/>
        <v>2.7027027027027029E-2</v>
      </c>
      <c r="S31" s="6">
        <f t="shared" si="8"/>
        <v>0.32</v>
      </c>
      <c r="T31" s="6">
        <f t="shared" si="6"/>
        <v>0</v>
      </c>
    </row>
    <row r="32" spans="4:20" x14ac:dyDescent="0.2">
      <c r="D32" s="4">
        <f t="shared" si="9"/>
        <v>18</v>
      </c>
      <c r="E32" s="148">
        <f>'A3'!E35</f>
        <v>38</v>
      </c>
      <c r="F32" s="148" t="str">
        <f>'A3'!F35</f>
        <v>CF</v>
      </c>
      <c r="G32" s="148">
        <f>'A3'!G35</f>
        <v>1</v>
      </c>
      <c r="H32" s="148">
        <f>'A1'!H35</f>
        <v>0</v>
      </c>
      <c r="I32" s="148">
        <f>'A3'!H35</f>
        <v>1</v>
      </c>
      <c r="J32" s="6">
        <f t="shared" si="0"/>
        <v>0.12659044125575614</v>
      </c>
      <c r="K32" s="6">
        <f t="shared" si="1"/>
        <v>0.12659044125575614</v>
      </c>
      <c r="L32" s="6">
        <f t="shared" si="7"/>
        <v>-2.0667982756316299</v>
      </c>
      <c r="M32">
        <f t="shared" si="2"/>
        <v>0</v>
      </c>
      <c r="N32">
        <f t="shared" si="3"/>
        <v>0</v>
      </c>
      <c r="P32" s="6">
        <f t="shared" si="10"/>
        <v>0.18000000000000002</v>
      </c>
      <c r="Q32" s="6">
        <f t="shared" si="4"/>
        <v>0.32</v>
      </c>
      <c r="R32" s="6">
        <f t="shared" si="5"/>
        <v>2.7027027027027029E-2</v>
      </c>
      <c r="S32" s="6">
        <f t="shared" si="8"/>
        <v>0.32</v>
      </c>
      <c r="T32" s="6">
        <f t="shared" si="6"/>
        <v>0</v>
      </c>
    </row>
    <row r="33" spans="4:20" x14ac:dyDescent="0.2">
      <c r="D33" s="4">
        <f t="shared" si="9"/>
        <v>19</v>
      </c>
      <c r="E33" s="152">
        <f>'A3'!E36</f>
        <v>41</v>
      </c>
      <c r="F33" s="152" t="str">
        <f>'A3'!F36</f>
        <v>CONT</v>
      </c>
      <c r="G33" s="152">
        <f>'A3'!G36</f>
        <v>0</v>
      </c>
      <c r="H33" s="152">
        <f>'A1'!H36</f>
        <v>0</v>
      </c>
      <c r="I33" s="152">
        <f>'A3'!H36</f>
        <v>1</v>
      </c>
      <c r="J33" s="6">
        <f t="shared" si="0"/>
        <v>0.12659044125575614</v>
      </c>
      <c r="K33" s="6">
        <f t="shared" si="1"/>
        <v>0.87340955874424386</v>
      </c>
      <c r="L33" s="6">
        <f t="shared" si="7"/>
        <v>-0.13535069369901009</v>
      </c>
      <c r="M33">
        <f t="shared" si="2"/>
        <v>0</v>
      </c>
      <c r="N33">
        <f t="shared" si="3"/>
        <v>1</v>
      </c>
      <c r="P33" s="6">
        <f t="shared" si="10"/>
        <v>0.19000000000000003</v>
      </c>
      <c r="Q33" s="6">
        <f t="shared" si="4"/>
        <v>0.32</v>
      </c>
      <c r="R33" s="6">
        <f t="shared" si="5"/>
        <v>2.7027027027027029E-2</v>
      </c>
      <c r="S33" s="6">
        <f t="shared" si="8"/>
        <v>0.32</v>
      </c>
      <c r="T33" s="6">
        <f t="shared" si="6"/>
        <v>0</v>
      </c>
    </row>
    <row r="34" spans="4:20" x14ac:dyDescent="0.2">
      <c r="D34" s="4">
        <f t="shared" si="9"/>
        <v>20</v>
      </c>
      <c r="E34" s="150">
        <f>'A3'!E37</f>
        <v>45</v>
      </c>
      <c r="F34" s="150" t="str">
        <f>'A3'!F37</f>
        <v>CFNR</v>
      </c>
      <c r="G34" s="150">
        <f>'A3'!G37</f>
        <v>0</v>
      </c>
      <c r="H34" s="150">
        <f>'A1'!H37</f>
        <v>0</v>
      </c>
      <c r="I34" s="150">
        <f>'A3'!H37</f>
        <v>0</v>
      </c>
      <c r="J34" s="6">
        <f t="shared" si="0"/>
        <v>8.1680380234978117E-2</v>
      </c>
      <c r="K34" s="6">
        <f t="shared" si="1"/>
        <v>0.91831961976502186</v>
      </c>
      <c r="L34" s="6">
        <f t="shared" si="7"/>
        <v>-8.5209779279971171E-2</v>
      </c>
      <c r="M34">
        <f t="shared" si="2"/>
        <v>0</v>
      </c>
      <c r="N34">
        <f t="shared" si="3"/>
        <v>1</v>
      </c>
      <c r="P34" s="6">
        <f t="shared" si="10"/>
        <v>0.20000000000000004</v>
      </c>
      <c r="Q34" s="6">
        <f t="shared" si="4"/>
        <v>0.32</v>
      </c>
      <c r="R34" s="6">
        <f t="shared" si="5"/>
        <v>2.7027027027027029E-2</v>
      </c>
      <c r="S34" s="6">
        <f t="shared" si="8"/>
        <v>0.32</v>
      </c>
      <c r="T34" s="6">
        <f t="shared" si="6"/>
        <v>0</v>
      </c>
    </row>
    <row r="35" spans="4:20" x14ac:dyDescent="0.2">
      <c r="D35" s="4">
        <f t="shared" si="9"/>
        <v>21</v>
      </c>
      <c r="E35" s="153">
        <f>'A3'!E38</f>
        <v>48</v>
      </c>
      <c r="F35" s="153" t="str">
        <f>'A3'!F38</f>
        <v>CFNR</v>
      </c>
      <c r="G35" s="153">
        <f>'A3'!G38</f>
        <v>0</v>
      </c>
      <c r="H35" s="153">
        <f>'A1'!H38</f>
        <v>0</v>
      </c>
      <c r="I35" s="153">
        <f>'A3'!H38</f>
        <v>0</v>
      </c>
      <c r="J35" s="6">
        <f t="shared" si="0"/>
        <v>8.1680380234978117E-2</v>
      </c>
      <c r="K35" s="6">
        <f t="shared" si="1"/>
        <v>0.91831961976502186</v>
      </c>
      <c r="L35" s="6">
        <f t="shared" si="7"/>
        <v>-8.5209779279971171E-2</v>
      </c>
      <c r="M35">
        <f t="shared" si="2"/>
        <v>0</v>
      </c>
      <c r="N35">
        <f t="shared" si="3"/>
        <v>1</v>
      </c>
      <c r="P35" s="6">
        <f t="shared" si="10"/>
        <v>0.21000000000000005</v>
      </c>
      <c r="Q35" s="6">
        <f t="shared" si="4"/>
        <v>0.32</v>
      </c>
      <c r="R35" s="6">
        <f t="shared" si="5"/>
        <v>2.7027027027027029E-2</v>
      </c>
      <c r="S35" s="6">
        <f t="shared" si="8"/>
        <v>0.32</v>
      </c>
      <c r="T35" s="6">
        <f t="shared" si="6"/>
        <v>0</v>
      </c>
    </row>
    <row r="36" spans="4:20" x14ac:dyDescent="0.2">
      <c r="D36" s="4">
        <f t="shared" si="9"/>
        <v>22</v>
      </c>
      <c r="E36" s="154">
        <f>'A3'!E39</f>
        <v>50</v>
      </c>
      <c r="F36" s="154" t="str">
        <f>'A3'!F39</f>
        <v>CONT</v>
      </c>
      <c r="G36" s="154">
        <f>'A3'!G39</f>
        <v>0</v>
      </c>
      <c r="H36" s="154">
        <f>'A1'!H39</f>
        <v>0</v>
      </c>
      <c r="I36" s="154">
        <f>'A3'!H39</f>
        <v>0</v>
      </c>
      <c r="J36" s="6">
        <f t="shared" si="0"/>
        <v>8.1680380234978117E-2</v>
      </c>
      <c r="K36" s="6">
        <f t="shared" si="1"/>
        <v>0.91831961976502186</v>
      </c>
      <c r="L36" s="6">
        <f t="shared" si="7"/>
        <v>-8.5209779279971171E-2</v>
      </c>
      <c r="M36">
        <f t="shared" si="2"/>
        <v>0</v>
      </c>
      <c r="N36">
        <f t="shared" si="3"/>
        <v>1</v>
      </c>
      <c r="P36" s="6">
        <f t="shared" si="10"/>
        <v>0.22000000000000006</v>
      </c>
      <c r="Q36" s="6">
        <f t="shared" si="4"/>
        <v>0.32</v>
      </c>
      <c r="R36" s="6">
        <f t="shared" si="5"/>
        <v>2.7027027027027029E-2</v>
      </c>
      <c r="S36" s="6">
        <f t="shared" si="8"/>
        <v>0.32</v>
      </c>
      <c r="T36" s="6">
        <f t="shared" si="6"/>
        <v>0</v>
      </c>
    </row>
    <row r="37" spans="4:20" x14ac:dyDescent="0.2">
      <c r="D37" s="4">
        <f t="shared" si="9"/>
        <v>23</v>
      </c>
      <c r="E37" s="152">
        <f>'A3'!E40</f>
        <v>51</v>
      </c>
      <c r="F37" s="152" t="str">
        <f>'A3'!F40</f>
        <v>CONT</v>
      </c>
      <c r="G37" s="152">
        <f>'A3'!G40</f>
        <v>0</v>
      </c>
      <c r="H37" s="152">
        <f>'A1'!H40</f>
        <v>0</v>
      </c>
      <c r="I37" s="152">
        <f>'A3'!H40</f>
        <v>1</v>
      </c>
      <c r="J37" s="6">
        <f t="shared" si="0"/>
        <v>0.12659044125575614</v>
      </c>
      <c r="K37" s="6">
        <f t="shared" si="1"/>
        <v>0.87340955874424386</v>
      </c>
      <c r="L37" s="6">
        <f t="shared" si="7"/>
        <v>-0.13535069369901009</v>
      </c>
      <c r="M37">
        <f t="shared" si="2"/>
        <v>0</v>
      </c>
      <c r="N37">
        <f t="shared" si="3"/>
        <v>1</v>
      </c>
      <c r="P37" s="6">
        <f t="shared" si="10"/>
        <v>0.23000000000000007</v>
      </c>
      <c r="Q37" s="6">
        <f t="shared" si="4"/>
        <v>0.32</v>
      </c>
      <c r="R37" s="6">
        <f t="shared" si="5"/>
        <v>2.7027027027027029E-2</v>
      </c>
      <c r="S37" s="6">
        <f t="shared" si="8"/>
        <v>0.32</v>
      </c>
      <c r="T37" s="6">
        <f t="shared" si="6"/>
        <v>0</v>
      </c>
    </row>
    <row r="38" spans="4:20" x14ac:dyDescent="0.2">
      <c r="D38" s="4">
        <f t="shared" si="9"/>
        <v>24</v>
      </c>
      <c r="E38" s="155">
        <f>'A3'!E41</f>
        <v>52</v>
      </c>
      <c r="F38" s="155" t="str">
        <f>'A3'!F41</f>
        <v>CONT</v>
      </c>
      <c r="G38" s="155">
        <f>'A3'!G41</f>
        <v>0</v>
      </c>
      <c r="H38" s="155">
        <f>'A1'!H41</f>
        <v>0</v>
      </c>
      <c r="I38" s="155">
        <f>'A3'!H41</f>
        <v>1</v>
      </c>
      <c r="J38" s="6">
        <f t="shared" si="0"/>
        <v>0.12659044125575614</v>
      </c>
      <c r="K38" s="6">
        <f t="shared" si="1"/>
        <v>0.87340955874424386</v>
      </c>
      <c r="L38" s="6">
        <f t="shared" si="7"/>
        <v>-0.13535069369901009</v>
      </c>
      <c r="M38">
        <f t="shared" si="2"/>
        <v>0</v>
      </c>
      <c r="N38">
        <f t="shared" si="3"/>
        <v>1</v>
      </c>
      <c r="P38" s="6">
        <f t="shared" si="10"/>
        <v>0.24000000000000007</v>
      </c>
      <c r="Q38" s="6">
        <f t="shared" si="4"/>
        <v>0.32</v>
      </c>
      <c r="R38" s="6">
        <f t="shared" si="5"/>
        <v>2.7027027027027029E-2</v>
      </c>
      <c r="S38" s="6">
        <f t="shared" si="8"/>
        <v>0.32</v>
      </c>
      <c r="T38" s="6">
        <f t="shared" si="6"/>
        <v>0</v>
      </c>
    </row>
    <row r="39" spans="4:20" x14ac:dyDescent="0.2">
      <c r="D39" s="4">
        <f t="shared" si="9"/>
        <v>25</v>
      </c>
      <c r="E39" s="155">
        <f>'A3'!E42</f>
        <v>55</v>
      </c>
      <c r="F39" s="155" t="str">
        <f>'A3'!F42</f>
        <v>CONT</v>
      </c>
      <c r="G39" s="155">
        <f>'A3'!G42</f>
        <v>0</v>
      </c>
      <c r="H39" s="155">
        <f>'A1'!H42</f>
        <v>0</v>
      </c>
      <c r="I39" s="155">
        <f>'A3'!H42</f>
        <v>0</v>
      </c>
      <c r="J39" s="6">
        <f t="shared" si="0"/>
        <v>8.1680380234978117E-2</v>
      </c>
      <c r="K39" s="6">
        <f t="shared" si="1"/>
        <v>0.91831961976502186</v>
      </c>
      <c r="L39" s="6">
        <f t="shared" si="7"/>
        <v>-8.5209779279971171E-2</v>
      </c>
      <c r="M39">
        <f t="shared" si="2"/>
        <v>0</v>
      </c>
      <c r="N39">
        <f t="shared" si="3"/>
        <v>1</v>
      </c>
      <c r="P39" s="6">
        <f t="shared" si="10"/>
        <v>0.25000000000000006</v>
      </c>
      <c r="Q39" s="6">
        <f t="shared" si="4"/>
        <v>0.32</v>
      </c>
      <c r="R39" s="6">
        <f t="shared" si="5"/>
        <v>2.7027027027027029E-2</v>
      </c>
      <c r="S39" s="6">
        <f t="shared" si="8"/>
        <v>0.32</v>
      </c>
      <c r="T39" s="6">
        <f t="shared" si="6"/>
        <v>0</v>
      </c>
    </row>
    <row r="40" spans="4:20" x14ac:dyDescent="0.2">
      <c r="D40" s="4">
        <f t="shared" si="9"/>
        <v>26</v>
      </c>
      <c r="E40" s="155">
        <f>'A3'!E43</f>
        <v>56</v>
      </c>
      <c r="F40" s="155" t="str">
        <f>'A3'!F43</f>
        <v>CONT</v>
      </c>
      <c r="G40" s="155">
        <f>'A3'!G43</f>
        <v>0</v>
      </c>
      <c r="H40" s="155">
        <f>'A1'!H43</f>
        <v>0</v>
      </c>
      <c r="I40" s="155">
        <f>'A3'!H43</f>
        <v>0</v>
      </c>
      <c r="J40" s="6">
        <f t="shared" si="0"/>
        <v>8.1680380234978117E-2</v>
      </c>
      <c r="K40" s="6">
        <f t="shared" si="1"/>
        <v>0.91831961976502186</v>
      </c>
      <c r="L40" s="6">
        <f t="shared" si="7"/>
        <v>-8.5209779279971171E-2</v>
      </c>
      <c r="M40">
        <f t="shared" si="2"/>
        <v>0</v>
      </c>
      <c r="N40">
        <f t="shared" si="3"/>
        <v>1</v>
      </c>
      <c r="P40" s="6">
        <f t="shared" si="10"/>
        <v>0.26000000000000006</v>
      </c>
      <c r="Q40" s="6">
        <f t="shared" si="4"/>
        <v>0.32</v>
      </c>
      <c r="R40" s="6">
        <f t="shared" si="5"/>
        <v>2.7027027027027029E-2</v>
      </c>
      <c r="S40" s="6">
        <f t="shared" si="8"/>
        <v>0.32</v>
      </c>
      <c r="T40" s="6">
        <f t="shared" si="6"/>
        <v>0</v>
      </c>
    </row>
    <row r="41" spans="4:20" x14ac:dyDescent="0.2">
      <c r="D41" s="4">
        <f t="shared" si="9"/>
        <v>27</v>
      </c>
      <c r="E41" s="155">
        <f>'A3'!E44</f>
        <v>58</v>
      </c>
      <c r="F41" s="155" t="str">
        <f>'A3'!F44</f>
        <v>CONT</v>
      </c>
      <c r="G41" s="155">
        <f>'A3'!G44</f>
        <v>0</v>
      </c>
      <c r="H41" s="155">
        <f>'A1'!H44</f>
        <v>0</v>
      </c>
      <c r="I41" s="155">
        <f>'A3'!H44</f>
        <v>1</v>
      </c>
      <c r="J41" s="6">
        <f t="shared" si="0"/>
        <v>0.12659044125575614</v>
      </c>
      <c r="K41" s="6">
        <f t="shared" si="1"/>
        <v>0.87340955874424386</v>
      </c>
      <c r="L41" s="6">
        <f t="shared" si="7"/>
        <v>-0.13535069369901009</v>
      </c>
      <c r="M41">
        <f t="shared" si="2"/>
        <v>0</v>
      </c>
      <c r="N41">
        <f t="shared" si="3"/>
        <v>1</v>
      </c>
      <c r="P41" s="6">
        <f t="shared" si="10"/>
        <v>0.27000000000000007</v>
      </c>
      <c r="Q41" s="6">
        <f t="shared" si="4"/>
        <v>0.32</v>
      </c>
      <c r="R41" s="6">
        <f t="shared" si="5"/>
        <v>2.7027027027027029E-2</v>
      </c>
      <c r="S41" s="6">
        <f t="shared" si="8"/>
        <v>0.32</v>
      </c>
      <c r="T41" s="6">
        <f t="shared" si="6"/>
        <v>0</v>
      </c>
    </row>
    <row r="42" spans="4:20" x14ac:dyDescent="0.2">
      <c r="D42" s="4">
        <f t="shared" si="9"/>
        <v>28</v>
      </c>
      <c r="E42" s="155">
        <f>'A3'!E45</f>
        <v>59</v>
      </c>
      <c r="F42" s="155" t="str">
        <f>'A3'!F45</f>
        <v>CONT</v>
      </c>
      <c r="G42" s="155">
        <f>'A3'!G45</f>
        <v>0</v>
      </c>
      <c r="H42" s="155">
        <f>'A1'!H45</f>
        <v>0</v>
      </c>
      <c r="I42" s="155">
        <f>'A3'!H45</f>
        <v>0</v>
      </c>
      <c r="J42" s="6">
        <f t="shared" si="0"/>
        <v>8.1680380234978117E-2</v>
      </c>
      <c r="K42" s="6">
        <f t="shared" si="1"/>
        <v>0.91831961976502186</v>
      </c>
      <c r="L42" s="6">
        <f t="shared" si="7"/>
        <v>-8.5209779279971171E-2</v>
      </c>
      <c r="M42">
        <f t="shared" si="2"/>
        <v>0</v>
      </c>
      <c r="N42">
        <f t="shared" si="3"/>
        <v>1</v>
      </c>
      <c r="P42" s="6">
        <f t="shared" si="10"/>
        <v>0.28000000000000008</v>
      </c>
      <c r="Q42" s="6">
        <f t="shared" si="4"/>
        <v>0.32</v>
      </c>
      <c r="R42" s="6">
        <f t="shared" si="5"/>
        <v>2.7027027027027029E-2</v>
      </c>
      <c r="S42" s="6">
        <f t="shared" si="8"/>
        <v>0.32</v>
      </c>
      <c r="T42" s="6">
        <f t="shared" si="6"/>
        <v>0</v>
      </c>
    </row>
    <row r="43" spans="4:20" x14ac:dyDescent="0.2">
      <c r="D43" s="4">
        <f t="shared" si="9"/>
        <v>29</v>
      </c>
      <c r="E43" s="149">
        <f>'A3'!E46</f>
        <v>67</v>
      </c>
      <c r="F43" s="149" t="str">
        <f>'A3'!F46</f>
        <v>CF</v>
      </c>
      <c r="G43" s="149">
        <f>'A3'!G46</f>
        <v>1</v>
      </c>
      <c r="H43" s="149">
        <f>'A1'!H46</f>
        <v>0</v>
      </c>
      <c r="I43" s="149">
        <f>'A3'!H46</f>
        <v>1</v>
      </c>
      <c r="J43" s="6">
        <f t="shared" si="0"/>
        <v>0.12659044125575614</v>
      </c>
      <c r="K43" s="6">
        <f t="shared" si="1"/>
        <v>0.12659044125575614</v>
      </c>
      <c r="L43" s="6">
        <f t="shared" si="7"/>
        <v>-2.0667982756316299</v>
      </c>
      <c r="M43">
        <f t="shared" si="2"/>
        <v>0</v>
      </c>
      <c r="N43">
        <f t="shared" si="3"/>
        <v>0</v>
      </c>
      <c r="P43" s="6">
        <f t="shared" si="10"/>
        <v>0.29000000000000009</v>
      </c>
      <c r="Q43" s="6">
        <f t="shared" si="4"/>
        <v>0.32</v>
      </c>
      <c r="R43" s="6">
        <f t="shared" si="5"/>
        <v>2.7027027027027029E-2</v>
      </c>
      <c r="S43" s="6">
        <f t="shared" si="8"/>
        <v>0.32</v>
      </c>
      <c r="T43" s="6">
        <f t="shared" si="6"/>
        <v>0</v>
      </c>
    </row>
    <row r="44" spans="4:20" x14ac:dyDescent="0.2">
      <c r="D44" s="4">
        <f t="shared" si="9"/>
        <v>30</v>
      </c>
      <c r="E44" s="152">
        <f>'A3'!E47</f>
        <v>68</v>
      </c>
      <c r="F44" s="152" t="str">
        <f>'A3'!F47</f>
        <v>CONT</v>
      </c>
      <c r="G44" s="152">
        <f>'A3'!G47</f>
        <v>0</v>
      </c>
      <c r="H44" s="152">
        <f>'A1'!H47</f>
        <v>0</v>
      </c>
      <c r="I44" s="152">
        <f>'A3'!H47</f>
        <v>1</v>
      </c>
      <c r="J44" s="6">
        <f t="shared" si="0"/>
        <v>0.12659044125575614</v>
      </c>
      <c r="K44" s="6">
        <f t="shared" si="1"/>
        <v>0.87340955874424386</v>
      </c>
      <c r="L44" s="6">
        <f t="shared" si="7"/>
        <v>-0.13535069369901009</v>
      </c>
      <c r="M44">
        <f t="shared" si="2"/>
        <v>0</v>
      </c>
      <c r="N44">
        <f t="shared" si="3"/>
        <v>1</v>
      </c>
      <c r="P44" s="6">
        <f t="shared" si="10"/>
        <v>0.3000000000000001</v>
      </c>
      <c r="Q44" s="6">
        <f t="shared" si="4"/>
        <v>0.32</v>
      </c>
      <c r="R44" s="6">
        <f t="shared" si="5"/>
        <v>2.7027027027027029E-2</v>
      </c>
      <c r="S44" s="6">
        <f t="shared" si="8"/>
        <v>0.32</v>
      </c>
      <c r="T44" s="6">
        <f t="shared" si="6"/>
        <v>0</v>
      </c>
    </row>
    <row r="45" spans="4:20" x14ac:dyDescent="0.2">
      <c r="D45" s="4">
        <f t="shared" si="9"/>
        <v>31</v>
      </c>
      <c r="E45" s="155">
        <f>'A3'!E48</f>
        <v>69</v>
      </c>
      <c r="F45" s="155" t="str">
        <f>'A3'!F48</f>
        <v>CONT</v>
      </c>
      <c r="G45" s="155">
        <f>'A3'!G48</f>
        <v>0</v>
      </c>
      <c r="H45" s="155">
        <f>'A1'!H48</f>
        <v>0</v>
      </c>
      <c r="I45" s="155">
        <f>'A3'!H48</f>
        <v>1</v>
      </c>
      <c r="J45" s="6">
        <f t="shared" si="0"/>
        <v>0.12659044125575614</v>
      </c>
      <c r="K45" s="6">
        <f t="shared" si="1"/>
        <v>0.87340955874424386</v>
      </c>
      <c r="L45" s="6">
        <f t="shared" si="7"/>
        <v>-0.13535069369901009</v>
      </c>
      <c r="M45">
        <f t="shared" si="2"/>
        <v>0</v>
      </c>
      <c r="N45">
        <f t="shared" si="3"/>
        <v>1</v>
      </c>
      <c r="P45" s="6">
        <f t="shared" si="10"/>
        <v>0.31000000000000011</v>
      </c>
      <c r="Q45" s="6">
        <f t="shared" si="4"/>
        <v>0.32</v>
      </c>
      <c r="R45" s="6">
        <f t="shared" si="5"/>
        <v>2.7027027027027029E-2</v>
      </c>
      <c r="S45" s="6">
        <f t="shared" si="8"/>
        <v>0.32</v>
      </c>
      <c r="T45" s="6">
        <f t="shared" si="6"/>
        <v>0</v>
      </c>
    </row>
    <row r="46" spans="4:20" x14ac:dyDescent="0.2">
      <c r="D46" s="4">
        <f t="shared" si="9"/>
        <v>32</v>
      </c>
      <c r="E46" s="152">
        <f>'A3'!E49</f>
        <v>70</v>
      </c>
      <c r="F46" s="152" t="str">
        <f>'A3'!F49</f>
        <v>CONT</v>
      </c>
      <c r="G46" s="152">
        <f>'A3'!G49</f>
        <v>0</v>
      </c>
      <c r="H46" s="152">
        <f>'A1'!H49</f>
        <v>0</v>
      </c>
      <c r="I46" s="152">
        <f>'A3'!H49</f>
        <v>0</v>
      </c>
      <c r="J46" s="6">
        <f t="shared" si="0"/>
        <v>8.1680380234978117E-2</v>
      </c>
      <c r="K46" s="6">
        <f t="shared" si="1"/>
        <v>0.91831961976502186</v>
      </c>
      <c r="L46" s="6">
        <f t="shared" si="7"/>
        <v>-8.5209779279971171E-2</v>
      </c>
      <c r="M46">
        <f t="shared" si="2"/>
        <v>0</v>
      </c>
      <c r="N46">
        <f t="shared" si="3"/>
        <v>1</v>
      </c>
      <c r="P46" s="6">
        <f t="shared" si="10"/>
        <v>0.32000000000000012</v>
      </c>
      <c r="Q46" s="6">
        <f t="shared" si="4"/>
        <v>0.32</v>
      </c>
      <c r="R46" s="6">
        <f t="shared" si="5"/>
        <v>2.7027027027027029E-2</v>
      </c>
      <c r="S46" s="6">
        <f t="shared" si="8"/>
        <v>0.32</v>
      </c>
      <c r="T46" s="6">
        <f t="shared" si="6"/>
        <v>0</v>
      </c>
    </row>
    <row r="47" spans="4:20" x14ac:dyDescent="0.2">
      <c r="D47" s="4">
        <f t="shared" si="9"/>
        <v>33</v>
      </c>
      <c r="E47" s="150">
        <f>'A3'!E50</f>
        <v>73</v>
      </c>
      <c r="F47" s="150" t="str">
        <f>'A3'!F50</f>
        <v>CFNR</v>
      </c>
      <c r="G47" s="150">
        <f>'A3'!G50</f>
        <v>0</v>
      </c>
      <c r="H47" s="150">
        <f>'A1'!H50</f>
        <v>1</v>
      </c>
      <c r="I47" s="150">
        <f>'A3'!H50</f>
        <v>0</v>
      </c>
      <c r="J47" s="6">
        <f t="shared" ref="J47:J75" si="11">IF(H47=0,IF(I47=0,p_0_0,IF(I47=1,p_0_1,p_0_2)),IF(H47=1,IF(I47=0,p_1_0,IF(I47=1,p_1_1,p_1_2)),IF(I47=0,p_2_0,IF(I47=1,p_2_1,p_2_2))))</f>
        <v>0.63173796212862277</v>
      </c>
      <c r="K47" s="6">
        <f t="shared" si="1"/>
        <v>0.36826203787137723</v>
      </c>
      <c r="L47" s="6">
        <f t="shared" si="7"/>
        <v>-0.99896053477415336</v>
      </c>
      <c r="M47">
        <f t="shared" ref="M47:M77" si="12">IF(AND(G47=1,K47&gt;=thresh),1,0)</f>
        <v>0</v>
      </c>
      <c r="N47">
        <f t="shared" ref="N47:N75" si="13">+IF(AND(G47=0,J47&lt;thresh),1,0)</f>
        <v>0</v>
      </c>
      <c r="P47" s="6">
        <f t="shared" si="10"/>
        <v>0.33000000000000013</v>
      </c>
      <c r="Q47" s="6">
        <f t="shared" ref="Q47:Q78" si="14">COUNTIFS($G$15:$G$185,"1",$J$15:$J$185,"&gt;="&amp;$P47)/CFT_1</f>
        <v>0.32</v>
      </c>
      <c r="R47" s="6">
        <f t="shared" ref="R47:R78" si="15">COUNTIFS($G$15:$G$185,"0",$J$15:$J$185,"&gt;="&amp;$P47)/NCFT</f>
        <v>2.7027027027027029E-2</v>
      </c>
      <c r="S47" s="6">
        <f t="shared" si="8"/>
        <v>0.32</v>
      </c>
      <c r="T47" s="6">
        <f t="shared" si="6"/>
        <v>0</v>
      </c>
    </row>
    <row r="48" spans="4:20" x14ac:dyDescent="0.2">
      <c r="D48" s="4">
        <f t="shared" si="9"/>
        <v>34</v>
      </c>
      <c r="E48" s="155">
        <f>'A3'!E51</f>
        <v>76</v>
      </c>
      <c r="F48" s="155" t="str">
        <f>'A3'!F51</f>
        <v>CONT</v>
      </c>
      <c r="G48" s="155">
        <f>'A3'!G51</f>
        <v>0</v>
      </c>
      <c r="H48" s="155">
        <f>'A1'!H51</f>
        <v>0</v>
      </c>
      <c r="I48" s="155">
        <f>'A3'!H51</f>
        <v>0</v>
      </c>
      <c r="J48" s="6">
        <f t="shared" si="11"/>
        <v>8.1680380234978117E-2</v>
      </c>
      <c r="K48" s="6">
        <f t="shared" si="1"/>
        <v>0.91831961976502186</v>
      </c>
      <c r="L48" s="6">
        <f t="shared" si="7"/>
        <v>-8.5209779279971171E-2</v>
      </c>
      <c r="M48">
        <f t="shared" si="12"/>
        <v>0</v>
      </c>
      <c r="N48">
        <f t="shared" si="13"/>
        <v>1</v>
      </c>
      <c r="P48" s="6">
        <f t="shared" si="10"/>
        <v>0.34000000000000014</v>
      </c>
      <c r="Q48" s="6">
        <f t="shared" si="14"/>
        <v>0.32</v>
      </c>
      <c r="R48" s="6">
        <f t="shared" si="15"/>
        <v>2.7027027027027029E-2</v>
      </c>
      <c r="S48" s="6">
        <f t="shared" si="8"/>
        <v>0.32</v>
      </c>
      <c r="T48" s="6">
        <f t="shared" si="6"/>
        <v>0</v>
      </c>
    </row>
    <row r="49" spans="4:20" x14ac:dyDescent="0.2">
      <c r="D49" s="4">
        <f t="shared" si="9"/>
        <v>35</v>
      </c>
      <c r="E49" s="148">
        <f>'A3'!E52</f>
        <v>80</v>
      </c>
      <c r="F49" s="148" t="str">
        <f>'A3'!F52</f>
        <v>CF</v>
      </c>
      <c r="G49" s="148">
        <f>'A3'!G52</f>
        <v>1</v>
      </c>
      <c r="H49" s="148">
        <f>'A1'!H52</f>
        <v>1</v>
      </c>
      <c r="I49" s="148">
        <f>'A3'!H52</f>
        <v>1</v>
      </c>
      <c r="J49" s="6">
        <f t="shared" si="11"/>
        <v>0.73652099136408811</v>
      </c>
      <c r="K49" s="6">
        <f t="shared" si="1"/>
        <v>0.73652099136408811</v>
      </c>
      <c r="L49" s="6">
        <f t="shared" si="7"/>
        <v>-0.30581754197293348</v>
      </c>
      <c r="M49">
        <f t="shared" si="12"/>
        <v>1</v>
      </c>
      <c r="N49">
        <f t="shared" si="13"/>
        <v>0</v>
      </c>
      <c r="P49" s="6">
        <f t="shared" si="10"/>
        <v>0.35000000000000014</v>
      </c>
      <c r="Q49" s="6">
        <f t="shared" si="14"/>
        <v>0.32</v>
      </c>
      <c r="R49" s="6">
        <f t="shared" si="15"/>
        <v>2.7027027027027029E-2</v>
      </c>
      <c r="S49" s="6">
        <f t="shared" si="8"/>
        <v>0.32</v>
      </c>
      <c r="T49" s="6">
        <f t="shared" si="6"/>
        <v>0</v>
      </c>
    </row>
    <row r="50" spans="4:20" x14ac:dyDescent="0.2">
      <c r="D50" s="4">
        <f t="shared" si="9"/>
        <v>36</v>
      </c>
      <c r="E50" s="152">
        <f>'A3'!E53</f>
        <v>82</v>
      </c>
      <c r="F50" s="152" t="str">
        <f>'A3'!F53</f>
        <v>CONT</v>
      </c>
      <c r="G50" s="152">
        <f>'A3'!G53</f>
        <v>0</v>
      </c>
      <c r="H50" s="152">
        <f>'A1'!H53</f>
        <v>0</v>
      </c>
      <c r="I50" s="152">
        <f>'A3'!H53</f>
        <v>0</v>
      </c>
      <c r="J50" s="6">
        <f t="shared" si="11"/>
        <v>8.1680380234978117E-2</v>
      </c>
      <c r="K50" s="6">
        <f t="shared" si="1"/>
        <v>0.91831961976502186</v>
      </c>
      <c r="L50" s="6">
        <f t="shared" si="7"/>
        <v>-8.5209779279971171E-2</v>
      </c>
      <c r="M50">
        <f t="shared" si="12"/>
        <v>0</v>
      </c>
      <c r="N50">
        <f t="shared" si="13"/>
        <v>1</v>
      </c>
      <c r="P50" s="6">
        <f t="shared" si="10"/>
        <v>0.36000000000000015</v>
      </c>
      <c r="Q50" s="6">
        <f t="shared" si="14"/>
        <v>0.32</v>
      </c>
      <c r="R50" s="6">
        <f t="shared" si="15"/>
        <v>2.7027027027027029E-2</v>
      </c>
      <c r="S50" s="6">
        <f t="shared" si="8"/>
        <v>0.32</v>
      </c>
      <c r="T50" s="6">
        <f t="shared" si="6"/>
        <v>0</v>
      </c>
    </row>
    <row r="51" spans="4:20" x14ac:dyDescent="0.2">
      <c r="D51" s="4">
        <f t="shared" si="9"/>
        <v>37</v>
      </c>
      <c r="E51" s="152">
        <f>'A3'!E54</f>
        <v>85</v>
      </c>
      <c r="F51" s="152" t="str">
        <f>'A3'!F54</f>
        <v>CONT</v>
      </c>
      <c r="G51" s="152">
        <f>'A3'!G54</f>
        <v>0</v>
      </c>
      <c r="H51" s="152">
        <f>'A1'!H54</f>
        <v>0</v>
      </c>
      <c r="I51" s="152">
        <f>'A3'!H54</f>
        <v>0</v>
      </c>
      <c r="J51" s="6">
        <f t="shared" si="11"/>
        <v>8.1680380234978117E-2</v>
      </c>
      <c r="K51" s="6">
        <f t="shared" si="1"/>
        <v>0.91831961976502186</v>
      </c>
      <c r="L51" s="6">
        <f t="shared" si="7"/>
        <v>-8.5209779279971171E-2</v>
      </c>
      <c r="M51">
        <f t="shared" si="12"/>
        <v>0</v>
      </c>
      <c r="N51">
        <f t="shared" si="13"/>
        <v>1</v>
      </c>
      <c r="P51" s="6">
        <f t="shared" si="10"/>
        <v>0.37000000000000016</v>
      </c>
      <c r="Q51" s="6">
        <f t="shared" si="14"/>
        <v>0.32</v>
      </c>
      <c r="R51" s="6">
        <f t="shared" si="15"/>
        <v>2.7027027027027029E-2</v>
      </c>
      <c r="S51" s="6">
        <f t="shared" si="8"/>
        <v>0.32</v>
      </c>
      <c r="T51" s="6">
        <f t="shared" si="6"/>
        <v>0</v>
      </c>
    </row>
    <row r="52" spans="4:20" x14ac:dyDescent="0.2">
      <c r="D52" s="4">
        <f t="shared" si="9"/>
        <v>38</v>
      </c>
      <c r="E52" s="150">
        <f>'A3'!E55</f>
        <v>86</v>
      </c>
      <c r="F52" s="150" t="str">
        <f>'A3'!F55</f>
        <v>CFNR</v>
      </c>
      <c r="G52" s="150">
        <f>'A3'!G55</f>
        <v>0</v>
      </c>
      <c r="H52" s="150">
        <f>'A1'!H55</f>
        <v>0</v>
      </c>
      <c r="I52" s="150">
        <f>'A3'!H55</f>
        <v>1</v>
      </c>
      <c r="J52" s="6">
        <f t="shared" si="11"/>
        <v>0.12659044125575614</v>
      </c>
      <c r="K52" s="6">
        <f t="shared" si="1"/>
        <v>0.87340955874424386</v>
      </c>
      <c r="L52" s="6">
        <f t="shared" si="7"/>
        <v>-0.13535069369901009</v>
      </c>
      <c r="M52">
        <f t="shared" si="12"/>
        <v>0</v>
      </c>
      <c r="N52">
        <f t="shared" si="13"/>
        <v>1</v>
      </c>
      <c r="P52" s="6">
        <f t="shared" si="10"/>
        <v>0.38000000000000017</v>
      </c>
      <c r="Q52" s="6">
        <f t="shared" si="14"/>
        <v>0.32</v>
      </c>
      <c r="R52" s="6">
        <f t="shared" si="15"/>
        <v>2.7027027027027029E-2</v>
      </c>
      <c r="S52" s="6">
        <f t="shared" si="8"/>
        <v>0.32</v>
      </c>
      <c r="T52" s="6">
        <f t="shared" si="6"/>
        <v>0</v>
      </c>
    </row>
    <row r="53" spans="4:20" x14ac:dyDescent="0.2">
      <c r="D53" s="4">
        <f t="shared" si="9"/>
        <v>39</v>
      </c>
      <c r="E53" s="150">
        <f>'A3'!E56</f>
        <v>89</v>
      </c>
      <c r="F53" s="150" t="str">
        <f>'A3'!F56</f>
        <v>CFNR</v>
      </c>
      <c r="G53" s="150">
        <f>'A3'!G56</f>
        <v>0</v>
      </c>
      <c r="H53" s="150">
        <f>'A1'!H56</f>
        <v>0</v>
      </c>
      <c r="I53" s="150">
        <f>'A3'!H56</f>
        <v>0</v>
      </c>
      <c r="J53" s="6">
        <f t="shared" si="11"/>
        <v>8.1680380234978117E-2</v>
      </c>
      <c r="K53" s="6">
        <f t="shared" si="1"/>
        <v>0.91831961976502186</v>
      </c>
      <c r="L53" s="6">
        <f t="shared" si="7"/>
        <v>-8.5209779279971171E-2</v>
      </c>
      <c r="M53">
        <f t="shared" si="12"/>
        <v>0</v>
      </c>
      <c r="N53">
        <f t="shared" si="13"/>
        <v>1</v>
      </c>
      <c r="P53" s="6">
        <f t="shared" si="10"/>
        <v>0.39000000000000018</v>
      </c>
      <c r="Q53" s="6">
        <f t="shared" si="14"/>
        <v>0.32</v>
      </c>
      <c r="R53" s="6">
        <f t="shared" si="15"/>
        <v>2.7027027027027029E-2</v>
      </c>
      <c r="S53" s="6">
        <f t="shared" si="8"/>
        <v>0.32</v>
      </c>
      <c r="T53" s="6">
        <f t="shared" si="6"/>
        <v>0</v>
      </c>
    </row>
    <row r="54" spans="4:20" x14ac:dyDescent="0.2">
      <c r="D54" s="4">
        <f t="shared" si="9"/>
        <v>40</v>
      </c>
      <c r="E54" s="155">
        <f>'A3'!E57</f>
        <v>112</v>
      </c>
      <c r="F54" s="155" t="str">
        <f>'A3'!F57</f>
        <v>CONT</v>
      </c>
      <c r="G54" s="155">
        <f>'A3'!G57</f>
        <v>0</v>
      </c>
      <c r="H54" s="155">
        <f>'A1'!H57</f>
        <v>0</v>
      </c>
      <c r="I54" s="155">
        <f>'A3'!H57</f>
        <v>1</v>
      </c>
      <c r="J54" s="6">
        <f t="shared" si="11"/>
        <v>0.12659044125575614</v>
      </c>
      <c r="K54" s="6">
        <f t="shared" si="1"/>
        <v>0.87340955874424386</v>
      </c>
      <c r="L54" s="6">
        <f t="shared" si="7"/>
        <v>-0.13535069369901009</v>
      </c>
      <c r="M54">
        <f t="shared" si="12"/>
        <v>0</v>
      </c>
      <c r="N54">
        <f t="shared" si="13"/>
        <v>1</v>
      </c>
      <c r="P54" s="6">
        <f t="shared" si="10"/>
        <v>0.40000000000000019</v>
      </c>
      <c r="Q54" s="6">
        <f t="shared" si="14"/>
        <v>0.32</v>
      </c>
      <c r="R54" s="6">
        <f t="shared" si="15"/>
        <v>2.7027027027027029E-2</v>
      </c>
      <c r="S54" s="6">
        <f t="shared" si="8"/>
        <v>0.32</v>
      </c>
      <c r="T54" s="6">
        <f t="shared" si="6"/>
        <v>0</v>
      </c>
    </row>
    <row r="55" spans="4:20" x14ac:dyDescent="0.2">
      <c r="D55" s="4">
        <f t="shared" si="9"/>
        <v>41</v>
      </c>
      <c r="E55" s="150">
        <f>'A3'!E58</f>
        <v>117</v>
      </c>
      <c r="F55" s="150" t="str">
        <f>'A3'!F58</f>
        <v>CFNR</v>
      </c>
      <c r="G55" s="150">
        <f>'A3'!G58</f>
        <v>0</v>
      </c>
      <c r="H55" s="150">
        <f>'A1'!H58</f>
        <v>0</v>
      </c>
      <c r="I55" s="150">
        <f>'A3'!H58</f>
        <v>1</v>
      </c>
      <c r="J55" s="6">
        <f t="shared" si="11"/>
        <v>0.12659044125575614</v>
      </c>
      <c r="K55" s="6">
        <f t="shared" si="1"/>
        <v>0.87340955874424386</v>
      </c>
      <c r="L55" s="6">
        <f t="shared" si="7"/>
        <v>-0.13535069369901009</v>
      </c>
      <c r="M55">
        <f t="shared" si="12"/>
        <v>0</v>
      </c>
      <c r="N55">
        <f t="shared" si="13"/>
        <v>1</v>
      </c>
      <c r="P55" s="6">
        <f t="shared" si="10"/>
        <v>0.4100000000000002</v>
      </c>
      <c r="Q55" s="6">
        <f t="shared" si="14"/>
        <v>0.32</v>
      </c>
      <c r="R55" s="6">
        <f t="shared" si="15"/>
        <v>2.7027027027027029E-2</v>
      </c>
      <c r="S55" s="6">
        <f t="shared" si="8"/>
        <v>0.32</v>
      </c>
      <c r="T55" s="6">
        <f t="shared" si="6"/>
        <v>0</v>
      </c>
    </row>
    <row r="56" spans="4:20" x14ac:dyDescent="0.2">
      <c r="D56" s="4">
        <f t="shared" si="9"/>
        <v>42</v>
      </c>
      <c r="E56" s="155">
        <f>'A3'!E59</f>
        <v>118</v>
      </c>
      <c r="F56" s="155" t="str">
        <f>'A3'!F59</f>
        <v>CONT</v>
      </c>
      <c r="G56" s="155">
        <f>'A3'!G59</f>
        <v>0</v>
      </c>
      <c r="H56" s="155">
        <f>'A1'!H59</f>
        <v>0</v>
      </c>
      <c r="I56" s="155">
        <f>'A3'!H59</f>
        <v>0</v>
      </c>
      <c r="J56" s="6">
        <f t="shared" si="11"/>
        <v>8.1680380234978117E-2</v>
      </c>
      <c r="K56" s="6">
        <f t="shared" si="1"/>
        <v>0.91831961976502186</v>
      </c>
      <c r="L56" s="6">
        <f t="shared" si="7"/>
        <v>-8.5209779279971171E-2</v>
      </c>
      <c r="M56">
        <f t="shared" si="12"/>
        <v>0</v>
      </c>
      <c r="N56">
        <f t="shared" si="13"/>
        <v>1</v>
      </c>
      <c r="P56" s="6">
        <f t="shared" si="10"/>
        <v>0.42000000000000021</v>
      </c>
      <c r="Q56" s="6">
        <f t="shared" si="14"/>
        <v>0.32</v>
      </c>
      <c r="R56" s="6">
        <f t="shared" si="15"/>
        <v>2.7027027027027029E-2</v>
      </c>
      <c r="S56" s="6">
        <f t="shared" si="8"/>
        <v>0.32</v>
      </c>
      <c r="T56" s="6">
        <f t="shared" si="6"/>
        <v>0</v>
      </c>
    </row>
    <row r="57" spans="4:20" x14ac:dyDescent="0.2">
      <c r="D57" s="4">
        <f t="shared" si="9"/>
        <v>43</v>
      </c>
      <c r="E57" s="156">
        <f>'A3'!E60</f>
        <v>120</v>
      </c>
      <c r="F57" s="156" t="str">
        <f>'A3'!F60</f>
        <v>CONT</v>
      </c>
      <c r="G57" s="156">
        <f>'A3'!G60</f>
        <v>0</v>
      </c>
      <c r="H57" s="156">
        <f>'A1'!H60</f>
        <v>0</v>
      </c>
      <c r="I57" s="156">
        <f>'A3'!H60</f>
        <v>0</v>
      </c>
      <c r="J57" s="6">
        <f t="shared" si="11"/>
        <v>8.1680380234978117E-2</v>
      </c>
      <c r="K57" s="6">
        <f t="shared" si="1"/>
        <v>0.91831961976502186</v>
      </c>
      <c r="L57" s="6">
        <f t="shared" si="7"/>
        <v>-8.5209779279971171E-2</v>
      </c>
      <c r="M57">
        <f t="shared" si="12"/>
        <v>0</v>
      </c>
      <c r="N57">
        <f t="shared" si="13"/>
        <v>1</v>
      </c>
      <c r="P57" s="6">
        <f t="shared" si="10"/>
        <v>0.43000000000000022</v>
      </c>
      <c r="Q57" s="6">
        <f t="shared" si="14"/>
        <v>0.32</v>
      </c>
      <c r="R57" s="6">
        <f t="shared" si="15"/>
        <v>2.7027027027027029E-2</v>
      </c>
      <c r="S57" s="6">
        <f t="shared" si="8"/>
        <v>0.32</v>
      </c>
      <c r="T57" s="6">
        <f t="shared" si="6"/>
        <v>0</v>
      </c>
    </row>
    <row r="58" spans="4:20" x14ac:dyDescent="0.2">
      <c r="D58" s="4">
        <f t="shared" si="9"/>
        <v>44</v>
      </c>
      <c r="E58" s="150">
        <f>'A3'!E61</f>
        <v>121</v>
      </c>
      <c r="F58" s="150" t="str">
        <f>'A3'!F61</f>
        <v>CFNR</v>
      </c>
      <c r="G58" s="150">
        <f>'A3'!G61</f>
        <v>0</v>
      </c>
      <c r="H58" s="150">
        <f>'A1'!H61</f>
        <v>0</v>
      </c>
      <c r="I58" s="150">
        <f>'A3'!H61</f>
        <v>1</v>
      </c>
      <c r="J58" s="6">
        <f t="shared" si="11"/>
        <v>0.12659044125575614</v>
      </c>
      <c r="K58" s="6">
        <f t="shared" si="1"/>
        <v>0.87340955874424386</v>
      </c>
      <c r="L58" s="6">
        <f t="shared" si="7"/>
        <v>-0.13535069369901009</v>
      </c>
      <c r="M58">
        <f t="shared" si="12"/>
        <v>0</v>
      </c>
      <c r="N58">
        <f t="shared" si="13"/>
        <v>1</v>
      </c>
      <c r="P58" s="6">
        <f t="shared" si="10"/>
        <v>0.44000000000000022</v>
      </c>
      <c r="Q58" s="6">
        <f t="shared" si="14"/>
        <v>0.32</v>
      </c>
      <c r="R58" s="6">
        <f t="shared" si="15"/>
        <v>2.7027027027027029E-2</v>
      </c>
      <c r="S58" s="6">
        <f t="shared" si="8"/>
        <v>0.32</v>
      </c>
      <c r="T58" s="6">
        <f t="shared" si="6"/>
        <v>0</v>
      </c>
    </row>
    <row r="59" spans="4:20" x14ac:dyDescent="0.2">
      <c r="D59" s="4">
        <f t="shared" si="9"/>
        <v>45</v>
      </c>
      <c r="E59" s="152">
        <f>'A3'!E62</f>
        <v>123</v>
      </c>
      <c r="F59" s="152" t="str">
        <f>'A3'!F62</f>
        <v>CONT</v>
      </c>
      <c r="G59" s="152">
        <f>'A3'!G62</f>
        <v>0</v>
      </c>
      <c r="H59" s="152">
        <f>'A1'!H62</f>
        <v>0</v>
      </c>
      <c r="I59" s="152">
        <f>'A3'!H62</f>
        <v>0</v>
      </c>
      <c r="J59" s="6">
        <f t="shared" si="11"/>
        <v>8.1680380234978117E-2</v>
      </c>
      <c r="K59" s="6">
        <f t="shared" si="1"/>
        <v>0.91831961976502186</v>
      </c>
      <c r="L59" s="6">
        <f t="shared" si="7"/>
        <v>-8.5209779279971171E-2</v>
      </c>
      <c r="M59">
        <f t="shared" si="12"/>
        <v>0</v>
      </c>
      <c r="N59">
        <f t="shared" si="13"/>
        <v>1</v>
      </c>
      <c r="P59" s="6">
        <f t="shared" si="10"/>
        <v>0.45000000000000023</v>
      </c>
      <c r="Q59" s="6">
        <f t="shared" si="14"/>
        <v>0.32</v>
      </c>
      <c r="R59" s="6">
        <f t="shared" si="15"/>
        <v>2.7027027027027029E-2</v>
      </c>
      <c r="S59" s="6">
        <f t="shared" si="8"/>
        <v>0.32</v>
      </c>
      <c r="T59" s="6">
        <f t="shared" si="6"/>
        <v>0</v>
      </c>
    </row>
    <row r="60" spans="4:20" x14ac:dyDescent="0.2">
      <c r="D60" s="4">
        <f t="shared" si="9"/>
        <v>46</v>
      </c>
      <c r="E60" s="148">
        <f>'A3'!E63</f>
        <v>130</v>
      </c>
      <c r="F60" s="148" t="str">
        <f>'A3'!F63</f>
        <v>CFNR</v>
      </c>
      <c r="G60" s="148">
        <f>'A3'!G63</f>
        <v>0</v>
      </c>
      <c r="H60" s="148">
        <f>'A1'!H63</f>
        <v>0</v>
      </c>
      <c r="I60" s="148">
        <f>'A3'!H63</f>
        <v>0</v>
      </c>
      <c r="J60" s="6">
        <f t="shared" si="11"/>
        <v>8.1680380234978117E-2</v>
      </c>
      <c r="K60" s="6">
        <f t="shared" si="1"/>
        <v>0.91831961976502186</v>
      </c>
      <c r="L60" s="6">
        <f t="shared" si="7"/>
        <v>-8.5209779279971171E-2</v>
      </c>
      <c r="M60">
        <f t="shared" si="12"/>
        <v>0</v>
      </c>
      <c r="N60">
        <f t="shared" si="13"/>
        <v>1</v>
      </c>
      <c r="P60" s="6">
        <f t="shared" si="10"/>
        <v>0.46000000000000024</v>
      </c>
      <c r="Q60" s="6">
        <f t="shared" si="14"/>
        <v>0.32</v>
      </c>
      <c r="R60" s="6">
        <f t="shared" si="15"/>
        <v>2.7027027027027029E-2</v>
      </c>
      <c r="S60" s="6">
        <f t="shared" si="8"/>
        <v>0.32</v>
      </c>
      <c r="T60" s="6">
        <f t="shared" si="6"/>
        <v>0</v>
      </c>
    </row>
    <row r="61" spans="4:20" x14ac:dyDescent="0.2">
      <c r="D61" s="4">
        <f t="shared" si="9"/>
        <v>47</v>
      </c>
      <c r="E61" s="150">
        <f>'A3'!E64</f>
        <v>132</v>
      </c>
      <c r="F61" s="150" t="str">
        <f>'A3'!F64</f>
        <v>CF</v>
      </c>
      <c r="G61" s="150">
        <f>'A3'!G64</f>
        <v>1</v>
      </c>
      <c r="H61" s="150">
        <f>'A1'!H64</f>
        <v>0</v>
      </c>
      <c r="I61" s="150">
        <f>'A3'!H64</f>
        <v>1</v>
      </c>
      <c r="J61" s="6">
        <f t="shared" si="11"/>
        <v>0.12659044125575614</v>
      </c>
      <c r="K61" s="6">
        <f t="shared" si="1"/>
        <v>0.12659044125575614</v>
      </c>
      <c r="L61" s="6">
        <f t="shared" si="7"/>
        <v>-2.0667982756316299</v>
      </c>
      <c r="M61">
        <f t="shared" si="12"/>
        <v>0</v>
      </c>
      <c r="N61">
        <f t="shared" si="13"/>
        <v>0</v>
      </c>
      <c r="P61" s="6">
        <f t="shared" si="10"/>
        <v>0.47000000000000025</v>
      </c>
      <c r="Q61" s="6">
        <f t="shared" si="14"/>
        <v>0.32</v>
      </c>
      <c r="R61" s="6">
        <f t="shared" si="15"/>
        <v>2.7027027027027029E-2</v>
      </c>
      <c r="S61" s="6">
        <f t="shared" si="8"/>
        <v>0.32</v>
      </c>
      <c r="T61" s="6">
        <f t="shared" si="6"/>
        <v>0</v>
      </c>
    </row>
    <row r="62" spans="4:20" x14ac:dyDescent="0.2">
      <c r="D62" s="4">
        <f t="shared" si="9"/>
        <v>48</v>
      </c>
      <c r="E62" s="148">
        <f>'A3'!E65</f>
        <v>136</v>
      </c>
      <c r="F62" s="148" t="str">
        <f>'A3'!F65</f>
        <v>CFNR</v>
      </c>
      <c r="G62" s="148">
        <f>'A3'!G65</f>
        <v>0</v>
      </c>
      <c r="H62" s="148">
        <f>'A1'!H65</f>
        <v>0</v>
      </c>
      <c r="I62" s="148">
        <f>'A3'!H65</f>
        <v>1</v>
      </c>
      <c r="J62" s="6">
        <f t="shared" si="11"/>
        <v>0.12659044125575614</v>
      </c>
      <c r="K62" s="6">
        <f t="shared" si="1"/>
        <v>0.87340955874424386</v>
      </c>
      <c r="L62" s="6">
        <f t="shared" si="7"/>
        <v>-0.13535069369901009</v>
      </c>
      <c r="M62">
        <f t="shared" si="12"/>
        <v>0</v>
      </c>
      <c r="N62">
        <f t="shared" si="13"/>
        <v>1</v>
      </c>
      <c r="P62" s="6">
        <f t="shared" si="10"/>
        <v>0.48000000000000026</v>
      </c>
      <c r="Q62" s="6">
        <f t="shared" si="14"/>
        <v>0.32</v>
      </c>
      <c r="R62" s="6">
        <f t="shared" si="15"/>
        <v>2.7027027027027029E-2</v>
      </c>
      <c r="S62" s="6">
        <f t="shared" si="8"/>
        <v>0.32</v>
      </c>
      <c r="T62" s="6">
        <f t="shared" si="6"/>
        <v>0</v>
      </c>
    </row>
    <row r="63" spans="4:20" x14ac:dyDescent="0.2">
      <c r="D63" s="4">
        <f t="shared" si="9"/>
        <v>49</v>
      </c>
      <c r="E63" s="150">
        <f>'A3'!E66</f>
        <v>138</v>
      </c>
      <c r="F63" s="150" t="str">
        <f>'A3'!F66</f>
        <v>CFNR</v>
      </c>
      <c r="G63" s="150">
        <f>'A3'!G66</f>
        <v>0</v>
      </c>
      <c r="H63" s="150">
        <f>'A1'!H66</f>
        <v>0</v>
      </c>
      <c r="I63" s="150">
        <f>'A3'!H66</f>
        <v>0</v>
      </c>
      <c r="J63" s="6">
        <f t="shared" si="11"/>
        <v>8.1680380234978117E-2</v>
      </c>
      <c r="K63" s="6">
        <f t="shared" si="1"/>
        <v>0.91831961976502186</v>
      </c>
      <c r="L63" s="6">
        <f t="shared" si="7"/>
        <v>-8.5209779279971171E-2</v>
      </c>
      <c r="M63">
        <f t="shared" si="12"/>
        <v>0</v>
      </c>
      <c r="N63">
        <f t="shared" si="13"/>
        <v>1</v>
      </c>
      <c r="P63" s="6">
        <f t="shared" si="10"/>
        <v>0.49000000000000027</v>
      </c>
      <c r="Q63" s="6">
        <f t="shared" si="14"/>
        <v>0.32</v>
      </c>
      <c r="R63" s="6">
        <f t="shared" si="15"/>
        <v>2.7027027027027029E-2</v>
      </c>
      <c r="S63" s="6">
        <f t="shared" si="8"/>
        <v>0.32</v>
      </c>
      <c r="T63" s="6">
        <f t="shared" si="6"/>
        <v>0</v>
      </c>
    </row>
    <row r="64" spans="4:20" x14ac:dyDescent="0.2">
      <c r="D64" s="4">
        <f t="shared" si="9"/>
        <v>50</v>
      </c>
      <c r="E64" s="150">
        <f>'A3'!E67</f>
        <v>142</v>
      </c>
      <c r="F64" s="150" t="str">
        <f>'A3'!F67</f>
        <v>CFNR</v>
      </c>
      <c r="G64" s="150">
        <f>'A3'!G67</f>
        <v>0</v>
      </c>
      <c r="H64" s="150">
        <f>'A1'!H67</f>
        <v>0</v>
      </c>
      <c r="I64" s="150">
        <f>'A3'!H67</f>
        <v>0</v>
      </c>
      <c r="J64" s="6">
        <f t="shared" si="11"/>
        <v>8.1680380234978117E-2</v>
      </c>
      <c r="K64" s="6">
        <f t="shared" si="1"/>
        <v>0.91831961976502186</v>
      </c>
      <c r="L64" s="6">
        <f t="shared" si="7"/>
        <v>-8.5209779279971171E-2</v>
      </c>
      <c r="M64">
        <f t="shared" si="12"/>
        <v>0</v>
      </c>
      <c r="N64">
        <f t="shared" si="13"/>
        <v>1</v>
      </c>
      <c r="P64" s="6">
        <f t="shared" si="10"/>
        <v>0.50000000000000022</v>
      </c>
      <c r="Q64" s="6">
        <f t="shared" si="14"/>
        <v>0.32</v>
      </c>
      <c r="R64" s="6">
        <f t="shared" si="15"/>
        <v>2.7027027027027029E-2</v>
      </c>
      <c r="S64" s="6">
        <f t="shared" si="8"/>
        <v>0.32</v>
      </c>
      <c r="T64" s="6">
        <f t="shared" si="6"/>
        <v>0</v>
      </c>
    </row>
    <row r="65" spans="4:20" x14ac:dyDescent="0.2">
      <c r="D65" s="4">
        <f t="shared" si="9"/>
        <v>51</v>
      </c>
      <c r="E65" s="150">
        <f>'A3'!E68</f>
        <v>148</v>
      </c>
      <c r="F65" s="150" t="str">
        <f>'A3'!F68</f>
        <v>CFNR</v>
      </c>
      <c r="G65" s="150">
        <f>'A3'!G68</f>
        <v>0</v>
      </c>
      <c r="H65" s="150">
        <f>'A1'!H68</f>
        <v>0</v>
      </c>
      <c r="I65" s="150">
        <f>'A3'!H68</f>
        <v>1</v>
      </c>
      <c r="J65" s="6">
        <f t="shared" si="11"/>
        <v>0.12659044125575614</v>
      </c>
      <c r="K65" s="6">
        <f t="shared" si="1"/>
        <v>0.87340955874424386</v>
      </c>
      <c r="L65" s="6">
        <f t="shared" si="7"/>
        <v>-0.13535069369901009</v>
      </c>
      <c r="M65">
        <f t="shared" si="12"/>
        <v>0</v>
      </c>
      <c r="N65">
        <f t="shared" si="13"/>
        <v>1</v>
      </c>
      <c r="P65" s="6">
        <f t="shared" si="10"/>
        <v>0.51000000000000023</v>
      </c>
      <c r="Q65" s="6">
        <f t="shared" si="14"/>
        <v>0.32</v>
      </c>
      <c r="R65" s="6">
        <f t="shared" si="15"/>
        <v>2.7027027027027029E-2</v>
      </c>
      <c r="S65" s="6">
        <f t="shared" si="8"/>
        <v>0.32</v>
      </c>
      <c r="T65" s="6">
        <f t="shared" si="6"/>
        <v>0</v>
      </c>
    </row>
    <row r="66" spans="4:20" x14ac:dyDescent="0.2">
      <c r="D66" s="4">
        <f t="shared" si="9"/>
        <v>52</v>
      </c>
      <c r="E66" s="150">
        <f>'A3'!E69</f>
        <v>149</v>
      </c>
      <c r="F66" s="150" t="str">
        <f>'A3'!F69</f>
        <v>CFNR</v>
      </c>
      <c r="G66" s="150">
        <f>'A3'!G69</f>
        <v>0</v>
      </c>
      <c r="H66" s="150">
        <f>'A1'!H69</f>
        <v>0</v>
      </c>
      <c r="I66" s="150">
        <f>'A3'!H69</f>
        <v>1</v>
      </c>
      <c r="J66" s="6">
        <f t="shared" si="11"/>
        <v>0.12659044125575614</v>
      </c>
      <c r="K66" s="6">
        <f t="shared" si="1"/>
        <v>0.87340955874424386</v>
      </c>
      <c r="L66" s="6">
        <f t="shared" si="7"/>
        <v>-0.13535069369901009</v>
      </c>
      <c r="M66">
        <f t="shared" si="12"/>
        <v>0</v>
      </c>
      <c r="N66">
        <f t="shared" si="13"/>
        <v>1</v>
      </c>
      <c r="P66" s="6">
        <f t="shared" si="10"/>
        <v>0.52000000000000024</v>
      </c>
      <c r="Q66" s="6">
        <f t="shared" si="14"/>
        <v>0.32</v>
      </c>
      <c r="R66" s="6">
        <f t="shared" si="15"/>
        <v>2.7027027027027029E-2</v>
      </c>
      <c r="S66" s="6">
        <f t="shared" si="8"/>
        <v>0.32</v>
      </c>
      <c r="T66" s="6">
        <f t="shared" si="6"/>
        <v>0</v>
      </c>
    </row>
    <row r="67" spans="4:20" x14ac:dyDescent="0.2">
      <c r="D67" s="4">
        <f t="shared" si="9"/>
        <v>53</v>
      </c>
      <c r="E67" s="150">
        <f>'A3'!E70</f>
        <v>154</v>
      </c>
      <c r="F67" s="150" t="str">
        <f>'A3'!F70</f>
        <v>CFNR</v>
      </c>
      <c r="G67" s="150">
        <f>'A3'!G70</f>
        <v>0</v>
      </c>
      <c r="H67" s="150">
        <f>'A1'!H70</f>
        <v>0</v>
      </c>
      <c r="I67" s="150">
        <f>'A3'!H70</f>
        <v>0</v>
      </c>
      <c r="J67" s="6">
        <f t="shared" si="11"/>
        <v>8.1680380234978117E-2</v>
      </c>
      <c r="K67" s="6">
        <f t="shared" si="1"/>
        <v>0.91831961976502186</v>
      </c>
      <c r="L67" s="6">
        <f t="shared" si="7"/>
        <v>-8.5209779279971171E-2</v>
      </c>
      <c r="M67">
        <f t="shared" si="12"/>
        <v>0</v>
      </c>
      <c r="N67">
        <f t="shared" si="13"/>
        <v>1</v>
      </c>
      <c r="P67" s="6">
        <f t="shared" si="10"/>
        <v>0.53000000000000025</v>
      </c>
      <c r="Q67" s="6">
        <f t="shared" si="14"/>
        <v>0.32</v>
      </c>
      <c r="R67" s="6">
        <f t="shared" si="15"/>
        <v>2.7027027027027029E-2</v>
      </c>
      <c r="S67" s="6">
        <f t="shared" si="8"/>
        <v>0.32</v>
      </c>
      <c r="T67" s="6">
        <f t="shared" si="6"/>
        <v>0</v>
      </c>
    </row>
    <row r="68" spans="4:20" x14ac:dyDescent="0.2">
      <c r="D68" s="4">
        <f t="shared" si="9"/>
        <v>54</v>
      </c>
      <c r="E68" s="150">
        <f>'A3'!E71</f>
        <v>155</v>
      </c>
      <c r="F68" s="150" t="str">
        <f>'A3'!F71</f>
        <v>CFNR</v>
      </c>
      <c r="G68" s="150">
        <f>'A3'!G71</f>
        <v>0</v>
      </c>
      <c r="H68" s="150">
        <f>'A1'!H71</f>
        <v>0</v>
      </c>
      <c r="I68" s="150">
        <f>'A3'!H71</f>
        <v>1</v>
      </c>
      <c r="J68" s="6">
        <f t="shared" si="11"/>
        <v>0.12659044125575614</v>
      </c>
      <c r="K68" s="6">
        <f t="shared" si="1"/>
        <v>0.87340955874424386</v>
      </c>
      <c r="L68" s="6">
        <f t="shared" si="7"/>
        <v>-0.13535069369901009</v>
      </c>
      <c r="M68">
        <f t="shared" si="12"/>
        <v>0</v>
      </c>
      <c r="N68">
        <f t="shared" si="13"/>
        <v>1</v>
      </c>
      <c r="P68" s="6">
        <f t="shared" si="10"/>
        <v>0.54000000000000026</v>
      </c>
      <c r="Q68" s="6">
        <f t="shared" si="14"/>
        <v>0.32</v>
      </c>
      <c r="R68" s="6">
        <f t="shared" si="15"/>
        <v>2.7027027027027029E-2</v>
      </c>
      <c r="S68" s="6">
        <f t="shared" si="8"/>
        <v>0.32</v>
      </c>
      <c r="T68" s="6">
        <f t="shared" si="6"/>
        <v>0</v>
      </c>
    </row>
    <row r="69" spans="4:20" x14ac:dyDescent="0.2">
      <c r="D69" s="4">
        <f t="shared" si="9"/>
        <v>55</v>
      </c>
      <c r="E69" s="150">
        <f>'A3'!E72</f>
        <v>160</v>
      </c>
      <c r="F69" s="150" t="str">
        <f>'A3'!F72</f>
        <v>CF</v>
      </c>
      <c r="G69" s="150">
        <f>'A3'!G72</f>
        <v>1</v>
      </c>
      <c r="H69" s="150">
        <f>'A1'!H72</f>
        <v>0</v>
      </c>
      <c r="I69" s="150">
        <f>'A3'!H72</f>
        <v>0</v>
      </c>
      <c r="J69" s="6">
        <f t="shared" si="11"/>
        <v>8.1680380234978117E-2</v>
      </c>
      <c r="K69" s="6">
        <f t="shared" si="1"/>
        <v>8.1680380234978117E-2</v>
      </c>
      <c r="L69" s="6">
        <f t="shared" si="7"/>
        <v>-2.5049414499580838</v>
      </c>
      <c r="M69">
        <f t="shared" si="12"/>
        <v>0</v>
      </c>
      <c r="N69">
        <f t="shared" si="13"/>
        <v>0</v>
      </c>
      <c r="P69" s="6">
        <f t="shared" si="10"/>
        <v>0.55000000000000027</v>
      </c>
      <c r="Q69" s="6">
        <f t="shared" si="14"/>
        <v>0.32</v>
      </c>
      <c r="R69" s="6">
        <f t="shared" si="15"/>
        <v>2.7027027027027029E-2</v>
      </c>
      <c r="S69" s="6">
        <f t="shared" si="8"/>
        <v>0.32</v>
      </c>
      <c r="T69" s="6">
        <f t="shared" si="6"/>
        <v>0</v>
      </c>
    </row>
    <row r="70" spans="4:20" x14ac:dyDescent="0.2">
      <c r="D70" s="4">
        <f t="shared" si="9"/>
        <v>56</v>
      </c>
      <c r="E70" s="148">
        <f>'A3'!E73</f>
        <v>166</v>
      </c>
      <c r="F70" s="148" t="str">
        <f>'A3'!F73</f>
        <v>CFNR</v>
      </c>
      <c r="G70" s="148">
        <f>'A3'!G73</f>
        <v>0</v>
      </c>
      <c r="H70" s="148">
        <f>'A1'!H73</f>
        <v>0</v>
      </c>
      <c r="I70" s="148">
        <f>'A3'!H73</f>
        <v>1</v>
      </c>
      <c r="J70" s="6">
        <f t="shared" si="11"/>
        <v>0.12659044125575614</v>
      </c>
      <c r="K70" s="6">
        <f t="shared" si="1"/>
        <v>0.87340955874424386</v>
      </c>
      <c r="L70" s="6">
        <f t="shared" si="7"/>
        <v>-0.13535069369901009</v>
      </c>
      <c r="M70">
        <f t="shared" si="12"/>
        <v>0</v>
      </c>
      <c r="N70">
        <f t="shared" si="13"/>
        <v>1</v>
      </c>
      <c r="P70" s="6">
        <f t="shared" si="10"/>
        <v>0.56000000000000028</v>
      </c>
      <c r="Q70" s="6">
        <f t="shared" si="14"/>
        <v>0.32</v>
      </c>
      <c r="R70" s="6">
        <f t="shared" si="15"/>
        <v>2.7027027027027029E-2</v>
      </c>
      <c r="S70" s="6">
        <f t="shared" si="8"/>
        <v>0.32</v>
      </c>
      <c r="T70" s="6">
        <f t="shared" si="6"/>
        <v>0</v>
      </c>
    </row>
    <row r="71" spans="4:20" x14ac:dyDescent="0.2">
      <c r="D71" s="4">
        <f t="shared" si="9"/>
        <v>57</v>
      </c>
      <c r="E71" s="150">
        <f>'A3'!E74</f>
        <v>167</v>
      </c>
      <c r="F71" s="150" t="str">
        <f>'A3'!F74</f>
        <v>CF</v>
      </c>
      <c r="G71" s="150">
        <f>'A3'!G74</f>
        <v>1</v>
      </c>
      <c r="H71" s="150">
        <f>'A1'!H74</f>
        <v>0</v>
      </c>
      <c r="I71" s="150">
        <f>'A3'!H74</f>
        <v>0</v>
      </c>
      <c r="J71" s="6">
        <f t="shared" si="11"/>
        <v>8.1680380234978117E-2</v>
      </c>
      <c r="K71" s="6">
        <f t="shared" si="1"/>
        <v>8.1680380234978117E-2</v>
      </c>
      <c r="L71" s="6">
        <f t="shared" si="7"/>
        <v>-2.5049414499580838</v>
      </c>
      <c r="M71">
        <f t="shared" si="12"/>
        <v>0</v>
      </c>
      <c r="N71">
        <f t="shared" si="13"/>
        <v>0</v>
      </c>
      <c r="P71" s="6">
        <f t="shared" si="10"/>
        <v>0.57000000000000028</v>
      </c>
      <c r="Q71" s="6">
        <f t="shared" si="14"/>
        <v>0.32</v>
      </c>
      <c r="R71" s="6">
        <f t="shared" si="15"/>
        <v>2.7027027027027029E-2</v>
      </c>
      <c r="S71" s="6">
        <f t="shared" si="8"/>
        <v>0.32</v>
      </c>
      <c r="T71" s="6">
        <f t="shared" si="6"/>
        <v>0</v>
      </c>
    </row>
    <row r="72" spans="4:20" x14ac:dyDescent="0.2">
      <c r="D72" s="4">
        <f t="shared" si="9"/>
        <v>58</v>
      </c>
      <c r="E72" s="148">
        <f>'A3'!E75</f>
        <v>170</v>
      </c>
      <c r="F72" s="148" t="str">
        <f>'A3'!F75</f>
        <v>CF</v>
      </c>
      <c r="G72" s="148">
        <f>'A3'!G75</f>
        <v>1</v>
      </c>
      <c r="H72" s="148">
        <f>'A1'!H75</f>
        <v>0</v>
      </c>
      <c r="I72" s="148">
        <f>'A3'!H75</f>
        <v>0</v>
      </c>
      <c r="J72" s="6">
        <f t="shared" si="11"/>
        <v>8.1680380234978117E-2</v>
      </c>
      <c r="K72" s="6">
        <f t="shared" si="1"/>
        <v>8.1680380234978117E-2</v>
      </c>
      <c r="L72" s="6">
        <f t="shared" si="7"/>
        <v>-2.5049414499580838</v>
      </c>
      <c r="M72">
        <f t="shared" si="12"/>
        <v>0</v>
      </c>
      <c r="N72">
        <f t="shared" si="13"/>
        <v>0</v>
      </c>
      <c r="P72" s="6">
        <f t="shared" si="10"/>
        <v>0.58000000000000029</v>
      </c>
      <c r="Q72" s="6">
        <f t="shared" si="14"/>
        <v>0.32</v>
      </c>
      <c r="R72" s="6">
        <f t="shared" si="15"/>
        <v>2.7027027027027029E-2</v>
      </c>
      <c r="S72" s="6">
        <f t="shared" si="8"/>
        <v>0.32</v>
      </c>
      <c r="T72" s="6">
        <f t="shared" si="6"/>
        <v>0</v>
      </c>
    </row>
    <row r="73" spans="4:20" x14ac:dyDescent="0.2">
      <c r="D73" s="4">
        <f t="shared" si="9"/>
        <v>59</v>
      </c>
      <c r="E73" s="148">
        <f>'A3'!E76</f>
        <v>203</v>
      </c>
      <c r="F73" s="148" t="str">
        <f>'A3'!F76</f>
        <v>CFNR</v>
      </c>
      <c r="G73" s="148">
        <f>'A3'!G76</f>
        <v>0</v>
      </c>
      <c r="H73" s="148">
        <f>'A1'!H76</f>
        <v>0</v>
      </c>
      <c r="I73" s="148">
        <f>'A3'!H76</f>
        <v>0</v>
      </c>
      <c r="J73" s="6">
        <f t="shared" si="11"/>
        <v>8.1680380234978117E-2</v>
      </c>
      <c r="K73" s="6">
        <f t="shared" si="1"/>
        <v>0.91831961976502186</v>
      </c>
      <c r="L73" s="6">
        <f t="shared" si="7"/>
        <v>-8.5209779279971171E-2</v>
      </c>
      <c r="M73">
        <f t="shared" si="12"/>
        <v>0</v>
      </c>
      <c r="N73">
        <f t="shared" si="13"/>
        <v>1</v>
      </c>
      <c r="P73" s="6">
        <f t="shared" si="10"/>
        <v>0.5900000000000003</v>
      </c>
      <c r="Q73" s="6">
        <f t="shared" si="14"/>
        <v>0.32</v>
      </c>
      <c r="R73" s="6">
        <f t="shared" si="15"/>
        <v>2.7027027027027029E-2</v>
      </c>
      <c r="S73" s="6">
        <f t="shared" si="8"/>
        <v>0.32</v>
      </c>
      <c r="T73" s="6">
        <f t="shared" si="6"/>
        <v>0</v>
      </c>
    </row>
    <row r="74" spans="4:20" x14ac:dyDescent="0.2">
      <c r="D74" s="4">
        <f t="shared" si="9"/>
        <v>60</v>
      </c>
      <c r="E74" s="157">
        <f>'A3'!E77</f>
        <v>204</v>
      </c>
      <c r="F74" s="157" t="str">
        <f>'A3'!F77</f>
        <v>CFNR</v>
      </c>
      <c r="G74" s="157">
        <f>'A3'!G77</f>
        <v>0</v>
      </c>
      <c r="H74" s="157">
        <f>'A1'!H77</f>
        <v>0</v>
      </c>
      <c r="I74" s="157">
        <f>'A3'!H77</f>
        <v>0</v>
      </c>
      <c r="J74" s="6">
        <f t="shared" si="11"/>
        <v>8.1680380234978117E-2</v>
      </c>
      <c r="K74" s="6">
        <f t="shared" si="1"/>
        <v>0.91831961976502186</v>
      </c>
      <c r="L74" s="6">
        <f t="shared" si="7"/>
        <v>-8.5209779279971171E-2</v>
      </c>
      <c r="M74">
        <f t="shared" si="12"/>
        <v>0</v>
      </c>
      <c r="N74">
        <f t="shared" si="13"/>
        <v>1</v>
      </c>
      <c r="P74" s="6">
        <f t="shared" si="10"/>
        <v>0.60000000000000031</v>
      </c>
      <c r="Q74" s="6">
        <f t="shared" si="14"/>
        <v>0.32</v>
      </c>
      <c r="R74" s="6">
        <f t="shared" si="15"/>
        <v>2.7027027027027029E-2</v>
      </c>
      <c r="S74" s="6">
        <f t="shared" si="8"/>
        <v>0.32</v>
      </c>
      <c r="T74" s="6">
        <f t="shared" si="6"/>
        <v>0</v>
      </c>
    </row>
    <row r="75" spans="4:20" x14ac:dyDescent="0.2">
      <c r="D75" s="4">
        <f t="shared" si="9"/>
        <v>61</v>
      </c>
      <c r="E75" s="157">
        <f>'A3'!E78</f>
        <v>205</v>
      </c>
      <c r="F75" s="157" t="str">
        <f>'A3'!F78</f>
        <v>CFNR</v>
      </c>
      <c r="G75" s="157">
        <f>'A3'!G78</f>
        <v>0</v>
      </c>
      <c r="H75" s="157">
        <f>'A1'!H78</f>
        <v>0</v>
      </c>
      <c r="I75" s="157">
        <f>'A3'!H78</f>
        <v>0</v>
      </c>
      <c r="J75" s="6">
        <f t="shared" si="11"/>
        <v>8.1680380234978117E-2</v>
      </c>
      <c r="K75" s="6">
        <f t="shared" si="1"/>
        <v>0.91831961976502186</v>
      </c>
      <c r="L75" s="6">
        <f t="shared" si="7"/>
        <v>-8.5209779279971171E-2</v>
      </c>
      <c r="M75">
        <f t="shared" si="12"/>
        <v>0</v>
      </c>
      <c r="N75">
        <f t="shared" si="13"/>
        <v>1</v>
      </c>
      <c r="P75" s="6">
        <f t="shared" si="10"/>
        <v>0.61000000000000032</v>
      </c>
      <c r="Q75" s="6">
        <f t="shared" si="14"/>
        <v>0.32</v>
      </c>
      <c r="R75" s="6">
        <f t="shared" si="15"/>
        <v>2.7027027027027029E-2</v>
      </c>
      <c r="S75" s="6">
        <f t="shared" si="8"/>
        <v>0.32</v>
      </c>
      <c r="T75" s="6">
        <f t="shared" si="6"/>
        <v>0</v>
      </c>
    </row>
    <row r="76" spans="4:20" x14ac:dyDescent="0.2">
      <c r="D76" s="4">
        <f t="shared" si="9"/>
        <v>62</v>
      </c>
      <c r="E76" s="157">
        <f>'A3'!E79</f>
        <v>208</v>
      </c>
      <c r="F76" s="157" t="str">
        <f>'A3'!F79</f>
        <v>CFNR</v>
      </c>
      <c r="G76" s="157">
        <f>'A3'!G79</f>
        <v>0</v>
      </c>
      <c r="H76" s="157">
        <f>'A1'!H79</f>
        <v>0</v>
      </c>
      <c r="I76" s="157">
        <f>'A3'!H79</f>
        <v>0</v>
      </c>
      <c r="J76" s="6">
        <f t="shared" ref="J76:J100" si="16">IF(H76=0,IF(I76=0,p_0_0,IF(I76=1,p_0_1,p_0_2)),IF(H76=1,IF(I76=0,p_1_0,IF(I76=1,p_1_1,p_1_2)),IF(I76=0,p_2_0,IF(I76=1,p_2_1,p_2_2))))</f>
        <v>8.1680380234978117E-2</v>
      </c>
      <c r="K76" s="6">
        <f t="shared" si="1"/>
        <v>0.91831961976502186</v>
      </c>
      <c r="L76" s="6">
        <f t="shared" si="7"/>
        <v>-8.5209779279971171E-2</v>
      </c>
      <c r="M76">
        <f t="shared" si="12"/>
        <v>0</v>
      </c>
      <c r="N76">
        <f t="shared" ref="N76:N100" si="17">+IF(AND(G76=0,J76&lt;thresh),1,0)</f>
        <v>1</v>
      </c>
      <c r="P76" s="6">
        <f t="shared" si="10"/>
        <v>0.62000000000000033</v>
      </c>
      <c r="Q76" s="6">
        <f t="shared" si="14"/>
        <v>0.32</v>
      </c>
      <c r="R76" s="6">
        <f t="shared" si="15"/>
        <v>2.7027027027027029E-2</v>
      </c>
      <c r="S76" s="6">
        <f t="shared" si="8"/>
        <v>0.32</v>
      </c>
      <c r="T76" s="6">
        <f t="shared" si="6"/>
        <v>0</v>
      </c>
    </row>
    <row r="77" spans="4:20" x14ac:dyDescent="0.2">
      <c r="D77" s="4">
        <f t="shared" si="9"/>
        <v>63</v>
      </c>
      <c r="E77" s="157">
        <f>'A3'!E80</f>
        <v>210</v>
      </c>
      <c r="F77" s="157" t="str">
        <f>'A3'!F80</f>
        <v>CONT</v>
      </c>
      <c r="G77" s="157">
        <f>'A3'!G80</f>
        <v>0</v>
      </c>
      <c r="H77" s="157">
        <f>'A1'!H80</f>
        <v>0</v>
      </c>
      <c r="I77" s="157">
        <f>'A3'!H80</f>
        <v>1</v>
      </c>
      <c r="J77" s="6">
        <f t="shared" si="16"/>
        <v>0.12659044125575614</v>
      </c>
      <c r="K77" s="6">
        <f t="shared" si="1"/>
        <v>0.87340955874424386</v>
      </c>
      <c r="L77" s="6">
        <f t="shared" si="7"/>
        <v>-0.13535069369901009</v>
      </c>
      <c r="M77">
        <f t="shared" si="12"/>
        <v>0</v>
      </c>
      <c r="N77">
        <f t="shared" si="17"/>
        <v>1</v>
      </c>
      <c r="P77" s="6">
        <f t="shared" si="10"/>
        <v>0.63000000000000034</v>
      </c>
      <c r="Q77" s="6">
        <f t="shared" si="14"/>
        <v>0.32</v>
      </c>
      <c r="R77" s="6">
        <f t="shared" si="15"/>
        <v>2.7027027027027029E-2</v>
      </c>
      <c r="S77" s="6">
        <f t="shared" si="8"/>
        <v>0.26</v>
      </c>
      <c r="T77" s="6">
        <f t="shared" si="6"/>
        <v>2.0270270270270271E-2</v>
      </c>
    </row>
    <row r="78" spans="4:20" x14ac:dyDescent="0.2">
      <c r="D78" s="4">
        <f t="shared" si="9"/>
        <v>64</v>
      </c>
      <c r="E78" s="152">
        <f>'A3'!E81</f>
        <v>211</v>
      </c>
      <c r="F78" s="152" t="str">
        <f>'A3'!F81</f>
        <v>CONT</v>
      </c>
      <c r="G78" s="152">
        <f>'A3'!G81</f>
        <v>0</v>
      </c>
      <c r="H78" s="152">
        <f>'A1'!H81</f>
        <v>0</v>
      </c>
      <c r="I78" s="152">
        <f>'A3'!H81</f>
        <v>1</v>
      </c>
      <c r="J78" s="6">
        <f t="shared" si="16"/>
        <v>0.12659044125575614</v>
      </c>
      <c r="K78" s="6">
        <f t="shared" ref="K78:K141" si="18">IF(G78=1,J78,1-J78)</f>
        <v>0.87340955874424386</v>
      </c>
      <c r="L78" s="6">
        <f t="shared" si="7"/>
        <v>-0.13535069369901009</v>
      </c>
      <c r="M78">
        <f t="shared" ref="M78:M100" si="19">IF(AND(G78=1,K78&gt;=thresh),1,0)</f>
        <v>0</v>
      </c>
      <c r="N78">
        <f t="shared" si="17"/>
        <v>1</v>
      </c>
      <c r="P78" s="6">
        <f t="shared" si="10"/>
        <v>0.64000000000000035</v>
      </c>
      <c r="Q78" s="6">
        <f t="shared" si="14"/>
        <v>0.2</v>
      </c>
      <c r="R78" s="6">
        <f t="shared" si="15"/>
        <v>6.7567567567567571E-3</v>
      </c>
      <c r="S78" s="6">
        <f t="shared" si="8"/>
        <v>0.2</v>
      </c>
      <c r="T78" s="6">
        <f t="shared" si="6"/>
        <v>0</v>
      </c>
    </row>
    <row r="79" spans="4:20" x14ac:dyDescent="0.2">
      <c r="D79" s="4">
        <f t="shared" si="9"/>
        <v>65</v>
      </c>
      <c r="E79" s="152">
        <f>'A3'!E82</f>
        <v>214</v>
      </c>
      <c r="F79" s="152" t="str">
        <f>'A3'!F82</f>
        <v>CONT</v>
      </c>
      <c r="G79" s="152">
        <f>'A3'!G82</f>
        <v>0</v>
      </c>
      <c r="H79" s="152">
        <f>'A1'!H82</f>
        <v>0</v>
      </c>
      <c r="I79" s="152">
        <f>'A3'!H82</f>
        <v>1</v>
      </c>
      <c r="J79" s="6">
        <f t="shared" si="16"/>
        <v>0.12659044125575614</v>
      </c>
      <c r="K79" s="6">
        <f t="shared" si="18"/>
        <v>0.87340955874424386</v>
      </c>
      <c r="L79" s="6">
        <f t="shared" ref="L79:L142" si="20">LN(K79)</f>
        <v>-0.13535069369901009</v>
      </c>
      <c r="M79">
        <f t="shared" si="19"/>
        <v>0</v>
      </c>
      <c r="N79">
        <f t="shared" si="17"/>
        <v>1</v>
      </c>
      <c r="P79" s="6">
        <f t="shared" si="10"/>
        <v>0.65000000000000036</v>
      </c>
      <c r="Q79" s="6">
        <f t="shared" ref="Q79:Q114" si="21">COUNTIFS($G$15:$G$185,"1",$J$15:$J$185,"&gt;="&amp;$P79)/CFT_1</f>
        <v>0.2</v>
      </c>
      <c r="R79" s="6">
        <f t="shared" ref="R79:R114" si="22">COUNTIFS($G$15:$G$185,"0",$J$15:$J$185,"&gt;="&amp;$P79)/NCFT</f>
        <v>6.7567567567567571E-3</v>
      </c>
      <c r="S79" s="6">
        <f t="shared" si="8"/>
        <v>0.2</v>
      </c>
      <c r="T79" s="6">
        <f t="shared" ref="T79:T112" si="23">-(R80-R79)</f>
        <v>0</v>
      </c>
    </row>
    <row r="80" spans="4:20" x14ac:dyDescent="0.2">
      <c r="D80" s="4">
        <f t="shared" si="9"/>
        <v>66</v>
      </c>
      <c r="E80" s="152">
        <f>'A3'!E83</f>
        <v>215</v>
      </c>
      <c r="F80" s="152" t="str">
        <f>'A3'!F83</f>
        <v>CFNR</v>
      </c>
      <c r="G80" s="152">
        <f>'A3'!G83</f>
        <v>0</v>
      </c>
      <c r="H80" s="152">
        <f>'A1'!H83</f>
        <v>0</v>
      </c>
      <c r="I80" s="152">
        <f>'A3'!H83</f>
        <v>1</v>
      </c>
      <c r="J80" s="6">
        <f t="shared" si="16"/>
        <v>0.12659044125575614</v>
      </c>
      <c r="K80" s="6">
        <f t="shared" si="18"/>
        <v>0.87340955874424386</v>
      </c>
      <c r="L80" s="6">
        <f t="shared" si="20"/>
        <v>-0.13535069369901009</v>
      </c>
      <c r="M80">
        <f t="shared" si="19"/>
        <v>0</v>
      </c>
      <c r="N80">
        <f t="shared" si="17"/>
        <v>1</v>
      </c>
      <c r="P80" s="6">
        <f t="shared" si="10"/>
        <v>0.66000000000000036</v>
      </c>
      <c r="Q80" s="6">
        <f t="shared" si="21"/>
        <v>0.2</v>
      </c>
      <c r="R80" s="6">
        <f t="shared" si="22"/>
        <v>6.7567567567567571E-3</v>
      </c>
      <c r="S80" s="6">
        <f t="shared" ref="S80:S112" si="24">(Q80+Q81)/2</f>
        <v>0.2</v>
      </c>
      <c r="T80" s="6">
        <f t="shared" si="23"/>
        <v>0</v>
      </c>
    </row>
    <row r="81" spans="4:20" x14ac:dyDescent="0.2">
      <c r="D81" s="4">
        <f t="shared" ref="D81:D144" si="25">D80+1</f>
        <v>67</v>
      </c>
      <c r="E81" s="157">
        <f>'A3'!E84</f>
        <v>218</v>
      </c>
      <c r="F81" s="157" t="str">
        <f>'A3'!F84</f>
        <v>CFNR</v>
      </c>
      <c r="G81" s="157">
        <f>'A3'!G84</f>
        <v>0</v>
      </c>
      <c r="H81" s="157">
        <f>'A1'!H84</f>
        <v>0</v>
      </c>
      <c r="I81" s="157">
        <f>'A3'!H84</f>
        <v>1</v>
      </c>
      <c r="J81" s="6">
        <f t="shared" si="16"/>
        <v>0.12659044125575614</v>
      </c>
      <c r="K81" s="6">
        <f t="shared" si="18"/>
        <v>0.87340955874424386</v>
      </c>
      <c r="L81" s="6">
        <f t="shared" si="20"/>
        <v>-0.13535069369901009</v>
      </c>
      <c r="M81">
        <f t="shared" si="19"/>
        <v>0</v>
      </c>
      <c r="N81">
        <f t="shared" si="17"/>
        <v>1</v>
      </c>
      <c r="P81" s="6">
        <f t="shared" ref="P81:P114" si="26">P80+0.01</f>
        <v>0.67000000000000037</v>
      </c>
      <c r="Q81" s="6">
        <f t="shared" si="21"/>
        <v>0.2</v>
      </c>
      <c r="R81" s="6">
        <f t="shared" si="22"/>
        <v>6.7567567567567571E-3</v>
      </c>
      <c r="S81" s="6">
        <f t="shared" si="24"/>
        <v>0.2</v>
      </c>
      <c r="T81" s="6">
        <f t="shared" si="23"/>
        <v>0</v>
      </c>
    </row>
    <row r="82" spans="4:20" x14ac:dyDescent="0.2">
      <c r="D82" s="4">
        <f t="shared" si="25"/>
        <v>68</v>
      </c>
      <c r="E82" s="157">
        <f>'A3'!E85</f>
        <v>219</v>
      </c>
      <c r="F82" s="157" t="str">
        <f>'A3'!F85</f>
        <v>CONT</v>
      </c>
      <c r="G82" s="157">
        <f>'A3'!G85</f>
        <v>0</v>
      </c>
      <c r="H82" s="157">
        <f>'A1'!H85</f>
        <v>0</v>
      </c>
      <c r="I82" s="157">
        <f>'A3'!H85</f>
        <v>0</v>
      </c>
      <c r="J82" s="6">
        <f t="shared" si="16"/>
        <v>8.1680380234978117E-2</v>
      </c>
      <c r="K82" s="6">
        <f t="shared" si="18"/>
        <v>0.91831961976502186</v>
      </c>
      <c r="L82" s="6">
        <f t="shared" si="20"/>
        <v>-8.5209779279971171E-2</v>
      </c>
      <c r="M82">
        <f t="shared" si="19"/>
        <v>0</v>
      </c>
      <c r="N82">
        <f t="shared" si="17"/>
        <v>1</v>
      </c>
      <c r="P82" s="6">
        <f t="shared" si="26"/>
        <v>0.68000000000000038</v>
      </c>
      <c r="Q82" s="6">
        <f t="shared" si="21"/>
        <v>0.2</v>
      </c>
      <c r="R82" s="6">
        <f t="shared" si="22"/>
        <v>6.7567567567567571E-3</v>
      </c>
      <c r="S82" s="6">
        <f t="shared" si="24"/>
        <v>0.2</v>
      </c>
      <c r="T82" s="6">
        <f t="shared" si="23"/>
        <v>0</v>
      </c>
    </row>
    <row r="83" spans="4:20" x14ac:dyDescent="0.2">
      <c r="D83" s="4">
        <f t="shared" si="25"/>
        <v>69</v>
      </c>
      <c r="E83" s="152">
        <f>'A3'!E86</f>
        <v>221</v>
      </c>
      <c r="F83" s="152" t="str">
        <f>'A3'!F86</f>
        <v>CONT</v>
      </c>
      <c r="G83" s="152">
        <f>'A3'!G86</f>
        <v>0</v>
      </c>
      <c r="H83" s="152">
        <f>'A1'!H86</f>
        <v>0</v>
      </c>
      <c r="I83" s="152">
        <f>'A3'!H86</f>
        <v>1</v>
      </c>
      <c r="J83" s="6">
        <f t="shared" si="16"/>
        <v>0.12659044125575614</v>
      </c>
      <c r="K83" s="6">
        <f t="shared" si="18"/>
        <v>0.87340955874424386</v>
      </c>
      <c r="L83" s="6">
        <f t="shared" si="20"/>
        <v>-0.13535069369901009</v>
      </c>
      <c r="M83">
        <f t="shared" si="19"/>
        <v>0</v>
      </c>
      <c r="N83">
        <f t="shared" si="17"/>
        <v>1</v>
      </c>
      <c r="P83" s="6">
        <f t="shared" si="26"/>
        <v>0.69000000000000039</v>
      </c>
      <c r="Q83" s="6">
        <f t="shared" si="21"/>
        <v>0.2</v>
      </c>
      <c r="R83" s="6">
        <f t="shared" si="22"/>
        <v>6.7567567567567571E-3</v>
      </c>
      <c r="S83" s="6">
        <f t="shared" si="24"/>
        <v>0.2</v>
      </c>
      <c r="T83" s="6">
        <f t="shared" si="23"/>
        <v>0</v>
      </c>
    </row>
    <row r="84" spans="4:20" x14ac:dyDescent="0.2">
      <c r="D84" s="4">
        <f t="shared" si="25"/>
        <v>70</v>
      </c>
      <c r="E84" s="152">
        <f>'A3'!E87</f>
        <v>222</v>
      </c>
      <c r="F84" s="152" t="str">
        <f>'A3'!F87</f>
        <v>CONT</v>
      </c>
      <c r="G84" s="152">
        <f>'A3'!G87</f>
        <v>0</v>
      </c>
      <c r="H84" s="152">
        <f>'A1'!H87</f>
        <v>0</v>
      </c>
      <c r="I84" s="152">
        <f>'A3'!H87</f>
        <v>1</v>
      </c>
      <c r="J84" s="6">
        <f t="shared" si="16"/>
        <v>0.12659044125575614</v>
      </c>
      <c r="K84" s="6">
        <f t="shared" si="18"/>
        <v>0.87340955874424386</v>
      </c>
      <c r="L84" s="6">
        <f t="shared" si="20"/>
        <v>-0.13535069369901009</v>
      </c>
      <c r="M84">
        <f t="shared" si="19"/>
        <v>0</v>
      </c>
      <c r="N84">
        <f t="shared" si="17"/>
        <v>1</v>
      </c>
      <c r="P84" s="6">
        <f t="shared" si="26"/>
        <v>0.7000000000000004</v>
      </c>
      <c r="Q84" s="6">
        <f t="shared" si="21"/>
        <v>0.2</v>
      </c>
      <c r="R84" s="6">
        <f t="shared" si="22"/>
        <v>6.7567567567567571E-3</v>
      </c>
      <c r="S84" s="6">
        <f t="shared" si="24"/>
        <v>0.2</v>
      </c>
      <c r="T84" s="6">
        <f t="shared" si="23"/>
        <v>0</v>
      </c>
    </row>
    <row r="85" spans="4:20" x14ac:dyDescent="0.2">
      <c r="D85" s="4">
        <f t="shared" si="25"/>
        <v>71</v>
      </c>
      <c r="E85" s="152">
        <f>'A3'!E88</f>
        <v>223</v>
      </c>
      <c r="F85" s="152" t="str">
        <f>'A3'!F88</f>
        <v>CFNR</v>
      </c>
      <c r="G85" s="152">
        <f>'A3'!G88</f>
        <v>0</v>
      </c>
      <c r="H85" s="152">
        <f>'A1'!H88</f>
        <v>0</v>
      </c>
      <c r="I85" s="152">
        <f>'A3'!H88</f>
        <v>0</v>
      </c>
      <c r="J85" s="6">
        <f t="shared" si="16"/>
        <v>8.1680380234978117E-2</v>
      </c>
      <c r="K85" s="6">
        <f t="shared" si="18"/>
        <v>0.91831961976502186</v>
      </c>
      <c r="L85" s="6">
        <f t="shared" si="20"/>
        <v>-8.5209779279971171E-2</v>
      </c>
      <c r="M85">
        <f t="shared" si="19"/>
        <v>0</v>
      </c>
      <c r="N85">
        <f t="shared" si="17"/>
        <v>1</v>
      </c>
      <c r="P85" s="6">
        <f t="shared" si="26"/>
        <v>0.71000000000000041</v>
      </c>
      <c r="Q85" s="6">
        <f t="shared" si="21"/>
        <v>0.2</v>
      </c>
      <c r="R85" s="6">
        <f t="shared" si="22"/>
        <v>6.7567567567567571E-3</v>
      </c>
      <c r="S85" s="6">
        <f t="shared" si="24"/>
        <v>0.2</v>
      </c>
      <c r="T85" s="6">
        <f t="shared" si="23"/>
        <v>0</v>
      </c>
    </row>
    <row r="86" spans="4:20" x14ac:dyDescent="0.2">
      <c r="D86" s="4">
        <f t="shared" si="25"/>
        <v>72</v>
      </c>
      <c r="E86" s="157">
        <f>'A3'!E89</f>
        <v>224</v>
      </c>
      <c r="F86" s="157" t="str">
        <f>'A3'!F89</f>
        <v>CONT</v>
      </c>
      <c r="G86" s="157">
        <f>'A3'!G89</f>
        <v>0</v>
      </c>
      <c r="H86" s="157">
        <f>'A1'!H89</f>
        <v>0</v>
      </c>
      <c r="I86" s="157">
        <f>'A3'!H89</f>
        <v>1</v>
      </c>
      <c r="J86" s="6">
        <f t="shared" si="16"/>
        <v>0.12659044125575614</v>
      </c>
      <c r="K86" s="6">
        <f t="shared" si="18"/>
        <v>0.87340955874424386</v>
      </c>
      <c r="L86" s="6">
        <f t="shared" si="20"/>
        <v>-0.13535069369901009</v>
      </c>
      <c r="M86">
        <f t="shared" si="19"/>
        <v>0</v>
      </c>
      <c r="N86">
        <f t="shared" si="17"/>
        <v>1</v>
      </c>
      <c r="P86" s="6">
        <f t="shared" si="26"/>
        <v>0.72000000000000042</v>
      </c>
      <c r="Q86" s="6">
        <f t="shared" si="21"/>
        <v>0.2</v>
      </c>
      <c r="R86" s="6">
        <f t="shared" si="22"/>
        <v>6.7567567567567571E-3</v>
      </c>
      <c r="S86" s="6">
        <f t="shared" si="24"/>
        <v>0.2</v>
      </c>
      <c r="T86" s="6">
        <f t="shared" si="23"/>
        <v>0</v>
      </c>
    </row>
    <row r="87" spans="4:20" x14ac:dyDescent="0.2">
      <c r="D87" s="4">
        <f t="shared" si="25"/>
        <v>73</v>
      </c>
      <c r="E87" s="152">
        <f>'A3'!E90</f>
        <v>226</v>
      </c>
      <c r="F87" s="152" t="str">
        <f>'A3'!F90</f>
        <v>CF</v>
      </c>
      <c r="G87" s="152">
        <f>'A3'!G90</f>
        <v>1</v>
      </c>
      <c r="H87" s="152">
        <f>'A1'!H90</f>
        <v>0</v>
      </c>
      <c r="I87" s="152">
        <f>'A3'!H90</f>
        <v>1</v>
      </c>
      <c r="J87" s="6">
        <f t="shared" si="16"/>
        <v>0.12659044125575614</v>
      </c>
      <c r="K87" s="6">
        <f t="shared" si="18"/>
        <v>0.12659044125575614</v>
      </c>
      <c r="L87" s="6">
        <f t="shared" si="20"/>
        <v>-2.0667982756316299</v>
      </c>
      <c r="M87">
        <f t="shared" si="19"/>
        <v>0</v>
      </c>
      <c r="N87">
        <f t="shared" si="17"/>
        <v>0</v>
      </c>
      <c r="P87" s="6">
        <f t="shared" si="26"/>
        <v>0.73000000000000043</v>
      </c>
      <c r="Q87" s="6">
        <f t="shared" si="21"/>
        <v>0.2</v>
      </c>
      <c r="R87" s="6">
        <f t="shared" si="22"/>
        <v>6.7567567567567571E-3</v>
      </c>
      <c r="S87" s="6">
        <f t="shared" si="24"/>
        <v>0.1</v>
      </c>
      <c r="T87" s="6">
        <f t="shared" si="23"/>
        <v>6.7567567567567571E-3</v>
      </c>
    </row>
    <row r="88" spans="4:20" x14ac:dyDescent="0.2">
      <c r="D88" s="4">
        <f t="shared" si="25"/>
        <v>74</v>
      </c>
      <c r="E88" s="148">
        <f>'A3'!E91</f>
        <v>227</v>
      </c>
      <c r="F88" s="148" t="str">
        <f>'A3'!F91</f>
        <v>CFNR</v>
      </c>
      <c r="G88" s="148">
        <f>'A3'!G91</f>
        <v>0</v>
      </c>
      <c r="H88" s="148">
        <f>'A1'!H91</f>
        <v>0</v>
      </c>
      <c r="I88" s="148">
        <f>'A3'!H91</f>
        <v>0</v>
      </c>
      <c r="J88" s="6">
        <f t="shared" si="16"/>
        <v>8.1680380234978117E-2</v>
      </c>
      <c r="K88" s="6">
        <f t="shared" si="18"/>
        <v>0.91831961976502186</v>
      </c>
      <c r="L88" s="6">
        <f t="shared" si="20"/>
        <v>-8.5209779279971171E-2</v>
      </c>
      <c r="M88">
        <f t="shared" si="19"/>
        <v>0</v>
      </c>
      <c r="N88">
        <f t="shared" si="17"/>
        <v>1</v>
      </c>
      <c r="P88" s="6">
        <f t="shared" si="26"/>
        <v>0.74000000000000044</v>
      </c>
      <c r="Q88" s="6">
        <f t="shared" si="21"/>
        <v>0</v>
      </c>
      <c r="R88" s="6">
        <f t="shared" si="22"/>
        <v>0</v>
      </c>
      <c r="S88" s="6">
        <f t="shared" si="24"/>
        <v>0</v>
      </c>
      <c r="T88" s="6">
        <f t="shared" si="23"/>
        <v>0</v>
      </c>
    </row>
    <row r="89" spans="4:20" x14ac:dyDescent="0.2">
      <c r="D89" s="4">
        <f t="shared" si="25"/>
        <v>75</v>
      </c>
      <c r="E89" s="157">
        <f>'A3'!E92</f>
        <v>229</v>
      </c>
      <c r="F89" s="157" t="str">
        <f>'A3'!F92</f>
        <v>CONT</v>
      </c>
      <c r="G89" s="157">
        <f>'A3'!G92</f>
        <v>0</v>
      </c>
      <c r="H89" s="157">
        <f>'A1'!H92</f>
        <v>0</v>
      </c>
      <c r="I89" s="157">
        <f>'A3'!H92</f>
        <v>0</v>
      </c>
      <c r="J89" s="6">
        <f t="shared" si="16"/>
        <v>8.1680380234978117E-2</v>
      </c>
      <c r="K89" s="6">
        <f t="shared" si="18"/>
        <v>0.91831961976502186</v>
      </c>
      <c r="L89" s="6">
        <f t="shared" si="20"/>
        <v>-8.5209779279971171E-2</v>
      </c>
      <c r="M89">
        <f t="shared" si="19"/>
        <v>0</v>
      </c>
      <c r="N89">
        <f t="shared" si="17"/>
        <v>1</v>
      </c>
      <c r="P89" s="6">
        <f t="shared" si="26"/>
        <v>0.75000000000000044</v>
      </c>
      <c r="Q89" s="6">
        <f t="shared" si="21"/>
        <v>0</v>
      </c>
      <c r="R89" s="6">
        <f t="shared" si="22"/>
        <v>0</v>
      </c>
      <c r="S89" s="6">
        <f t="shared" si="24"/>
        <v>0</v>
      </c>
      <c r="T89" s="6">
        <f t="shared" si="23"/>
        <v>0</v>
      </c>
    </row>
    <row r="90" spans="4:20" x14ac:dyDescent="0.2">
      <c r="D90" s="4">
        <f t="shared" si="25"/>
        <v>76</v>
      </c>
      <c r="E90" s="152">
        <f>'A3'!E93</f>
        <v>230</v>
      </c>
      <c r="F90" s="152" t="str">
        <f>'A3'!F93</f>
        <v>CF</v>
      </c>
      <c r="G90" s="152">
        <f>'A3'!G93</f>
        <v>1</v>
      </c>
      <c r="H90" s="152">
        <f>'A1'!H93</f>
        <v>1</v>
      </c>
      <c r="I90" s="152">
        <f>'A3'!H93</f>
        <v>1</v>
      </c>
      <c r="J90" s="6">
        <f t="shared" si="16"/>
        <v>0.73652099136408811</v>
      </c>
      <c r="K90" s="6">
        <f t="shared" si="18"/>
        <v>0.73652099136408811</v>
      </c>
      <c r="L90" s="6">
        <f t="shared" si="20"/>
        <v>-0.30581754197293348</v>
      </c>
      <c r="M90">
        <f t="shared" si="19"/>
        <v>1</v>
      </c>
      <c r="N90">
        <f t="shared" si="17"/>
        <v>0</v>
      </c>
      <c r="P90" s="6">
        <f t="shared" si="26"/>
        <v>0.76000000000000045</v>
      </c>
      <c r="Q90" s="6">
        <f t="shared" si="21"/>
        <v>0</v>
      </c>
      <c r="R90" s="6">
        <f t="shared" si="22"/>
        <v>0</v>
      </c>
      <c r="S90" s="6">
        <f t="shared" si="24"/>
        <v>0</v>
      </c>
      <c r="T90" s="6">
        <f t="shared" si="23"/>
        <v>0</v>
      </c>
    </row>
    <row r="91" spans="4:20" x14ac:dyDescent="0.2">
      <c r="D91" s="4">
        <f t="shared" si="25"/>
        <v>77</v>
      </c>
      <c r="E91" s="148">
        <f>'A3'!E94</f>
        <v>232</v>
      </c>
      <c r="F91" s="148" t="str">
        <f>'A3'!F94</f>
        <v>CFNR</v>
      </c>
      <c r="G91" s="148">
        <f>'A3'!G94</f>
        <v>0</v>
      </c>
      <c r="H91" s="148">
        <f>'A1'!H94</f>
        <v>0</v>
      </c>
      <c r="I91" s="148">
        <f>'A3'!H94</f>
        <v>1</v>
      </c>
      <c r="J91" s="6">
        <f t="shared" si="16"/>
        <v>0.12659044125575614</v>
      </c>
      <c r="K91" s="6">
        <f t="shared" si="18"/>
        <v>0.87340955874424386</v>
      </c>
      <c r="L91" s="6">
        <f t="shared" si="20"/>
        <v>-0.13535069369901009</v>
      </c>
      <c r="M91">
        <f t="shared" si="19"/>
        <v>0</v>
      </c>
      <c r="N91">
        <f t="shared" si="17"/>
        <v>1</v>
      </c>
      <c r="P91" s="6">
        <f t="shared" si="26"/>
        <v>0.77000000000000046</v>
      </c>
      <c r="Q91" s="6">
        <f t="shared" si="21"/>
        <v>0</v>
      </c>
      <c r="R91" s="6">
        <f t="shared" si="22"/>
        <v>0</v>
      </c>
      <c r="S91" s="6">
        <f t="shared" si="24"/>
        <v>0</v>
      </c>
      <c r="T91" s="6">
        <f t="shared" si="23"/>
        <v>0</v>
      </c>
    </row>
    <row r="92" spans="4:20" x14ac:dyDescent="0.2">
      <c r="D92" s="4">
        <f t="shared" si="25"/>
        <v>78</v>
      </c>
      <c r="E92" s="157">
        <f>'A3'!E95</f>
        <v>238</v>
      </c>
      <c r="F92" s="157" t="str">
        <f>'A3'!F95</f>
        <v>CONT</v>
      </c>
      <c r="G92" s="157">
        <f>'A3'!G95</f>
        <v>0</v>
      </c>
      <c r="H92" s="157">
        <f>'A1'!H95</f>
        <v>1</v>
      </c>
      <c r="I92" s="157">
        <f>'A3'!H95</f>
        <v>0</v>
      </c>
      <c r="J92" s="6">
        <f t="shared" si="16"/>
        <v>0.63173796212862277</v>
      </c>
      <c r="K92" s="6">
        <f t="shared" si="18"/>
        <v>0.36826203787137723</v>
      </c>
      <c r="L92" s="6">
        <f t="shared" si="20"/>
        <v>-0.99896053477415336</v>
      </c>
      <c r="M92">
        <f t="shared" si="19"/>
        <v>0</v>
      </c>
      <c r="N92">
        <f t="shared" si="17"/>
        <v>0</v>
      </c>
      <c r="P92" s="6">
        <f t="shared" si="26"/>
        <v>0.78000000000000047</v>
      </c>
      <c r="Q92" s="6">
        <f t="shared" si="21"/>
        <v>0</v>
      </c>
      <c r="R92" s="6">
        <f t="shared" si="22"/>
        <v>0</v>
      </c>
      <c r="S92" s="6">
        <f t="shared" si="24"/>
        <v>0</v>
      </c>
      <c r="T92" s="6">
        <f t="shared" si="23"/>
        <v>0</v>
      </c>
    </row>
    <row r="93" spans="4:20" x14ac:dyDescent="0.2">
      <c r="D93" s="4">
        <f t="shared" si="25"/>
        <v>79</v>
      </c>
      <c r="E93" s="152">
        <f>'A3'!E96</f>
        <v>240</v>
      </c>
      <c r="F93" s="152" t="str">
        <f>'A3'!F96</f>
        <v>CONT</v>
      </c>
      <c r="G93" s="152">
        <f>'A3'!G96</f>
        <v>0</v>
      </c>
      <c r="H93" s="152">
        <f>'A1'!H96</f>
        <v>0</v>
      </c>
      <c r="I93" s="152">
        <f>'A3'!H96</f>
        <v>1</v>
      </c>
      <c r="J93" s="6">
        <f t="shared" si="16"/>
        <v>0.12659044125575614</v>
      </c>
      <c r="K93" s="6">
        <f t="shared" si="18"/>
        <v>0.87340955874424386</v>
      </c>
      <c r="L93" s="6">
        <f t="shared" si="20"/>
        <v>-0.13535069369901009</v>
      </c>
      <c r="M93">
        <f t="shared" si="19"/>
        <v>0</v>
      </c>
      <c r="N93">
        <f t="shared" si="17"/>
        <v>1</v>
      </c>
      <c r="P93" s="6">
        <f t="shared" si="26"/>
        <v>0.79000000000000048</v>
      </c>
      <c r="Q93" s="6">
        <f t="shared" si="21"/>
        <v>0</v>
      </c>
      <c r="R93" s="6">
        <f t="shared" si="22"/>
        <v>0</v>
      </c>
      <c r="S93" s="6">
        <f t="shared" si="24"/>
        <v>0</v>
      </c>
      <c r="T93" s="6">
        <f t="shared" si="23"/>
        <v>0</v>
      </c>
    </row>
    <row r="94" spans="4:20" x14ac:dyDescent="0.2">
      <c r="D94" s="4">
        <f t="shared" si="25"/>
        <v>80</v>
      </c>
      <c r="E94" s="152">
        <f>'A3'!E97</f>
        <v>242</v>
      </c>
      <c r="F94" s="152" t="str">
        <f>'A3'!F97</f>
        <v>CONT</v>
      </c>
      <c r="G94" s="152">
        <f>'A3'!G97</f>
        <v>0</v>
      </c>
      <c r="H94" s="152">
        <f>'A1'!H97</f>
        <v>0</v>
      </c>
      <c r="I94" s="152">
        <f>'A3'!H97</f>
        <v>0</v>
      </c>
      <c r="J94" s="6">
        <f t="shared" si="16"/>
        <v>8.1680380234978117E-2</v>
      </c>
      <c r="K94" s="6">
        <f t="shared" si="18"/>
        <v>0.91831961976502186</v>
      </c>
      <c r="L94" s="6">
        <f t="shared" si="20"/>
        <v>-8.5209779279971171E-2</v>
      </c>
      <c r="M94">
        <f t="shared" si="19"/>
        <v>0</v>
      </c>
      <c r="N94">
        <f t="shared" si="17"/>
        <v>1</v>
      </c>
      <c r="P94" s="6">
        <f t="shared" si="26"/>
        <v>0.80000000000000049</v>
      </c>
      <c r="Q94" s="6">
        <f t="shared" si="21"/>
        <v>0</v>
      </c>
      <c r="R94" s="6">
        <f t="shared" si="22"/>
        <v>0</v>
      </c>
      <c r="S94" s="6">
        <f t="shared" si="24"/>
        <v>0</v>
      </c>
      <c r="T94" s="6">
        <f t="shared" si="23"/>
        <v>0</v>
      </c>
    </row>
    <row r="95" spans="4:20" x14ac:dyDescent="0.2">
      <c r="D95" s="4">
        <f t="shared" si="25"/>
        <v>81</v>
      </c>
      <c r="E95" s="152">
        <f>'A3'!E98</f>
        <v>243</v>
      </c>
      <c r="F95" s="152" t="str">
        <f>'A3'!F98</f>
        <v>CONT</v>
      </c>
      <c r="G95" s="152">
        <f>'A3'!G98</f>
        <v>0</v>
      </c>
      <c r="H95" s="152">
        <f>'A1'!H98</f>
        <v>0</v>
      </c>
      <c r="I95" s="152">
        <f>'A3'!H98</f>
        <v>1</v>
      </c>
      <c r="J95" s="6">
        <f t="shared" si="16"/>
        <v>0.12659044125575614</v>
      </c>
      <c r="K95" s="6">
        <f t="shared" si="18"/>
        <v>0.87340955874424386</v>
      </c>
      <c r="L95" s="6">
        <f t="shared" si="20"/>
        <v>-0.13535069369901009</v>
      </c>
      <c r="M95">
        <f t="shared" si="19"/>
        <v>0</v>
      </c>
      <c r="N95">
        <f t="shared" si="17"/>
        <v>1</v>
      </c>
      <c r="P95" s="6">
        <f t="shared" si="26"/>
        <v>0.8100000000000005</v>
      </c>
      <c r="Q95" s="6">
        <f t="shared" si="21"/>
        <v>0</v>
      </c>
      <c r="R95" s="6">
        <f t="shared" si="22"/>
        <v>0</v>
      </c>
      <c r="S95" s="6">
        <f t="shared" si="24"/>
        <v>0</v>
      </c>
      <c r="T95" s="6">
        <f t="shared" si="23"/>
        <v>0</v>
      </c>
    </row>
    <row r="96" spans="4:20" x14ac:dyDescent="0.2">
      <c r="D96" s="4">
        <f t="shared" si="25"/>
        <v>82</v>
      </c>
      <c r="E96" s="152">
        <f>'A3'!E99</f>
        <v>252</v>
      </c>
      <c r="F96" s="152" t="str">
        <f>'A3'!F99</f>
        <v>CFNR</v>
      </c>
      <c r="G96" s="152">
        <f>'A3'!G99</f>
        <v>0</v>
      </c>
      <c r="H96" s="152">
        <f>'A1'!H99</f>
        <v>0</v>
      </c>
      <c r="I96" s="152">
        <f>'A3'!H99</f>
        <v>0</v>
      </c>
      <c r="J96" s="6">
        <f t="shared" si="16"/>
        <v>8.1680380234978117E-2</v>
      </c>
      <c r="K96" s="6">
        <f t="shared" si="18"/>
        <v>0.91831961976502186</v>
      </c>
      <c r="L96" s="6">
        <f t="shared" si="20"/>
        <v>-8.5209779279971171E-2</v>
      </c>
      <c r="M96">
        <f t="shared" si="19"/>
        <v>0</v>
      </c>
      <c r="N96">
        <f t="shared" si="17"/>
        <v>1</v>
      </c>
      <c r="P96" s="6">
        <f t="shared" si="26"/>
        <v>0.82000000000000051</v>
      </c>
      <c r="Q96" s="6">
        <f t="shared" si="21"/>
        <v>0</v>
      </c>
      <c r="R96" s="6">
        <f t="shared" si="22"/>
        <v>0</v>
      </c>
      <c r="S96" s="6">
        <f t="shared" si="24"/>
        <v>0</v>
      </c>
      <c r="T96" s="6">
        <f t="shared" si="23"/>
        <v>0</v>
      </c>
    </row>
    <row r="97" spans="4:20" x14ac:dyDescent="0.2">
      <c r="D97" s="4">
        <f t="shared" si="25"/>
        <v>83</v>
      </c>
      <c r="E97" s="152">
        <f>'A3'!E100</f>
        <v>254</v>
      </c>
      <c r="F97" s="152" t="str">
        <f>'A3'!F100</f>
        <v>CONT</v>
      </c>
      <c r="G97" s="152">
        <f>'A3'!G100</f>
        <v>0</v>
      </c>
      <c r="H97" s="152">
        <f>'A1'!H100</f>
        <v>0</v>
      </c>
      <c r="I97" s="152">
        <f>'A3'!H100</f>
        <v>1</v>
      </c>
      <c r="J97" s="6">
        <f t="shared" si="16"/>
        <v>0.12659044125575614</v>
      </c>
      <c r="K97" s="6">
        <f t="shared" si="18"/>
        <v>0.87340955874424386</v>
      </c>
      <c r="L97" s="6">
        <f t="shared" si="20"/>
        <v>-0.13535069369901009</v>
      </c>
      <c r="M97">
        <f t="shared" si="19"/>
        <v>0</v>
      </c>
      <c r="N97">
        <f t="shared" si="17"/>
        <v>1</v>
      </c>
      <c r="P97" s="6">
        <f t="shared" si="26"/>
        <v>0.83000000000000052</v>
      </c>
      <c r="Q97" s="6">
        <f t="shared" si="21"/>
        <v>0</v>
      </c>
      <c r="R97" s="6">
        <f t="shared" si="22"/>
        <v>0</v>
      </c>
      <c r="S97" s="6">
        <f t="shared" si="24"/>
        <v>0</v>
      </c>
      <c r="T97" s="6">
        <f t="shared" si="23"/>
        <v>0</v>
      </c>
    </row>
    <row r="98" spans="4:20" x14ac:dyDescent="0.2">
      <c r="D98" s="4">
        <f t="shared" si="25"/>
        <v>84</v>
      </c>
      <c r="E98" s="157" t="str">
        <f>'Data 1'!D94</f>
        <v>CFNR</v>
      </c>
      <c r="F98" s="157" t="str">
        <f>'A3'!F101</f>
        <v>CONT</v>
      </c>
      <c r="G98" s="157">
        <f>'A3'!G101</f>
        <v>0</v>
      </c>
      <c r="H98" s="157">
        <f>'A1'!H101</f>
        <v>0</v>
      </c>
      <c r="I98" s="157">
        <f>'A3'!H101</f>
        <v>1</v>
      </c>
      <c r="J98" s="6">
        <f t="shared" si="16"/>
        <v>0.12659044125575614</v>
      </c>
      <c r="K98" s="6">
        <f t="shared" si="18"/>
        <v>0.87340955874424386</v>
      </c>
      <c r="L98" s="6">
        <f t="shared" si="20"/>
        <v>-0.13535069369901009</v>
      </c>
      <c r="M98">
        <f t="shared" si="19"/>
        <v>0</v>
      </c>
      <c r="N98">
        <f t="shared" si="17"/>
        <v>1</v>
      </c>
      <c r="P98" s="6">
        <f t="shared" si="26"/>
        <v>0.84000000000000052</v>
      </c>
      <c r="Q98" s="6">
        <f t="shared" si="21"/>
        <v>0</v>
      </c>
      <c r="R98" s="6">
        <f t="shared" si="22"/>
        <v>0</v>
      </c>
      <c r="S98" s="6">
        <f t="shared" si="24"/>
        <v>0</v>
      </c>
      <c r="T98" s="6">
        <f t="shared" si="23"/>
        <v>0</v>
      </c>
    </row>
    <row r="99" spans="4:20" x14ac:dyDescent="0.2">
      <c r="D99" s="4">
        <f t="shared" si="25"/>
        <v>85</v>
      </c>
      <c r="E99" s="152">
        <f>'A3'!E102</f>
        <v>3</v>
      </c>
      <c r="F99" s="152" t="str">
        <f>'A3'!F102</f>
        <v>CFNR</v>
      </c>
      <c r="G99" s="152">
        <f>'A3'!G102</f>
        <v>0</v>
      </c>
      <c r="H99" s="152">
        <f>'A1'!H102</f>
        <v>0</v>
      </c>
      <c r="I99" s="152">
        <f>'A3'!H102</f>
        <v>1</v>
      </c>
      <c r="J99" s="6">
        <f t="shared" si="16"/>
        <v>0.12659044125575614</v>
      </c>
      <c r="K99" s="6">
        <f t="shared" si="18"/>
        <v>0.87340955874424386</v>
      </c>
      <c r="L99" s="6">
        <f t="shared" si="20"/>
        <v>-0.13535069369901009</v>
      </c>
      <c r="M99">
        <f t="shared" si="19"/>
        <v>0</v>
      </c>
      <c r="N99">
        <f t="shared" si="17"/>
        <v>1</v>
      </c>
      <c r="P99" s="6">
        <f t="shared" si="26"/>
        <v>0.85000000000000053</v>
      </c>
      <c r="Q99" s="6">
        <f t="shared" si="21"/>
        <v>0</v>
      </c>
      <c r="R99" s="6">
        <f t="shared" si="22"/>
        <v>0</v>
      </c>
      <c r="S99" s="6">
        <f t="shared" si="24"/>
        <v>0</v>
      </c>
      <c r="T99" s="6">
        <f t="shared" si="23"/>
        <v>0</v>
      </c>
    </row>
    <row r="100" spans="4:20" x14ac:dyDescent="0.2">
      <c r="D100" s="4">
        <f t="shared" si="25"/>
        <v>86</v>
      </c>
      <c r="E100" s="152">
        <f>'A3'!E103</f>
        <v>6</v>
      </c>
      <c r="F100" s="152" t="str">
        <f>'A3'!F103</f>
        <v>CFNR</v>
      </c>
      <c r="G100" s="152">
        <f>'A3'!G103</f>
        <v>0</v>
      </c>
      <c r="H100" s="152">
        <f>'A1'!H103</f>
        <v>1</v>
      </c>
      <c r="I100" s="152">
        <f>'A3'!H103</f>
        <v>1</v>
      </c>
      <c r="J100" s="6">
        <f t="shared" si="16"/>
        <v>0.73652099136408811</v>
      </c>
      <c r="K100" s="6">
        <f t="shared" si="18"/>
        <v>0.26347900863591189</v>
      </c>
      <c r="L100" s="6">
        <f t="shared" si="20"/>
        <v>-1.3337815777948625</v>
      </c>
      <c r="M100">
        <f t="shared" si="19"/>
        <v>0</v>
      </c>
      <c r="N100">
        <f t="shared" si="17"/>
        <v>0</v>
      </c>
      <c r="P100" s="6">
        <f t="shared" si="26"/>
        <v>0.86000000000000054</v>
      </c>
      <c r="Q100" s="6">
        <f t="shared" si="21"/>
        <v>0</v>
      </c>
      <c r="R100" s="6">
        <f t="shared" si="22"/>
        <v>0</v>
      </c>
      <c r="S100" s="6">
        <f t="shared" si="24"/>
        <v>0</v>
      </c>
      <c r="T100" s="6">
        <f t="shared" si="23"/>
        <v>0</v>
      </c>
    </row>
    <row r="101" spans="4:20" x14ac:dyDescent="0.2">
      <c r="D101" s="4">
        <f t="shared" si="25"/>
        <v>87</v>
      </c>
      <c r="E101" s="150">
        <f>'A3'!E104</f>
        <v>8</v>
      </c>
      <c r="F101" s="150" t="str">
        <f>'A3'!F104</f>
        <v>CFNR</v>
      </c>
      <c r="G101" s="150">
        <f>'A3'!G104</f>
        <v>0</v>
      </c>
      <c r="H101" s="150">
        <f>'A1'!H104</f>
        <v>0</v>
      </c>
      <c r="I101" s="150">
        <f>'A3'!H104</f>
        <v>0</v>
      </c>
      <c r="J101" s="6">
        <f t="shared" ref="J101:J164" si="27">IF(H101=0,IF(I101=0,p_0_0,IF(I101=1,p_0_1,p_0_2)),IF(H101=1,IF(I101=0,p_1_0,IF(I101=1,p_1_1,p_1_2)),IF(I101=0,p_2_0,IF(I101=1,p_2_1,p_2_2))))</f>
        <v>8.1680380234978117E-2</v>
      </c>
      <c r="K101" s="6">
        <f t="shared" si="18"/>
        <v>0.91831961976502186</v>
      </c>
      <c r="L101" s="6">
        <f t="shared" si="20"/>
        <v>-8.5209779279971171E-2</v>
      </c>
      <c r="M101">
        <f t="shared" ref="M101:M164" si="28">IF(AND(G101=1,K101&gt;=thresh),1,0)</f>
        <v>0</v>
      </c>
      <c r="N101">
        <f t="shared" ref="N101:N164" si="29">+IF(AND(G101=0,J101&lt;thresh),1,0)</f>
        <v>1</v>
      </c>
      <c r="P101" s="6">
        <f t="shared" si="26"/>
        <v>0.87000000000000055</v>
      </c>
      <c r="Q101" s="6">
        <f t="shared" si="21"/>
        <v>0</v>
      </c>
      <c r="R101" s="6">
        <f t="shared" si="22"/>
        <v>0</v>
      </c>
      <c r="S101" s="6">
        <f t="shared" si="24"/>
        <v>0</v>
      </c>
      <c r="T101" s="6">
        <f t="shared" si="23"/>
        <v>0</v>
      </c>
    </row>
    <row r="102" spans="4:20" x14ac:dyDescent="0.2">
      <c r="D102" s="4">
        <f t="shared" si="25"/>
        <v>88</v>
      </c>
      <c r="E102" s="150">
        <f>'A3'!E105</f>
        <v>10</v>
      </c>
      <c r="F102" s="150" t="str">
        <f>'A3'!F105</f>
        <v>CFNR</v>
      </c>
      <c r="G102" s="150">
        <f>'A3'!G105</f>
        <v>0</v>
      </c>
      <c r="H102" s="150">
        <f>'A1'!H105</f>
        <v>0</v>
      </c>
      <c r="I102" s="150">
        <f>'A3'!H105</f>
        <v>1</v>
      </c>
      <c r="J102" s="6">
        <f t="shared" si="27"/>
        <v>0.12659044125575614</v>
      </c>
      <c r="K102" s="6">
        <f t="shared" si="18"/>
        <v>0.87340955874424386</v>
      </c>
      <c r="L102" s="6">
        <f t="shared" si="20"/>
        <v>-0.13535069369901009</v>
      </c>
      <c r="M102">
        <f t="shared" si="28"/>
        <v>0</v>
      </c>
      <c r="N102">
        <f t="shared" si="29"/>
        <v>1</v>
      </c>
      <c r="P102" s="6">
        <f t="shared" si="26"/>
        <v>0.88000000000000056</v>
      </c>
      <c r="Q102" s="6">
        <f t="shared" si="21"/>
        <v>0</v>
      </c>
      <c r="R102" s="6">
        <f t="shared" si="22"/>
        <v>0</v>
      </c>
      <c r="S102" s="6">
        <f t="shared" si="24"/>
        <v>0</v>
      </c>
      <c r="T102" s="6">
        <f t="shared" si="23"/>
        <v>0</v>
      </c>
    </row>
    <row r="103" spans="4:20" x14ac:dyDescent="0.2">
      <c r="D103" s="4">
        <f t="shared" si="25"/>
        <v>89</v>
      </c>
      <c r="E103" s="150">
        <f>'A3'!E106</f>
        <v>11</v>
      </c>
      <c r="F103" s="150" t="str">
        <f>'A3'!F106</f>
        <v>CF</v>
      </c>
      <c r="G103" s="150">
        <f>'A3'!G106</f>
        <v>1</v>
      </c>
      <c r="H103" s="150">
        <f>'A1'!H106</f>
        <v>0</v>
      </c>
      <c r="I103" s="150">
        <f>'A3'!H106</f>
        <v>1</v>
      </c>
      <c r="J103" s="6">
        <f t="shared" si="27"/>
        <v>0.12659044125575614</v>
      </c>
      <c r="K103" s="6">
        <f t="shared" si="18"/>
        <v>0.12659044125575614</v>
      </c>
      <c r="L103" s="6">
        <f t="shared" si="20"/>
        <v>-2.0667982756316299</v>
      </c>
      <c r="M103">
        <f t="shared" si="28"/>
        <v>0</v>
      </c>
      <c r="N103">
        <f t="shared" si="29"/>
        <v>0</v>
      </c>
      <c r="P103" s="6">
        <f t="shared" si="26"/>
        <v>0.89000000000000057</v>
      </c>
      <c r="Q103" s="6">
        <f t="shared" si="21"/>
        <v>0</v>
      </c>
      <c r="R103" s="6">
        <f t="shared" si="22"/>
        <v>0</v>
      </c>
      <c r="S103" s="6">
        <f t="shared" si="24"/>
        <v>0</v>
      </c>
      <c r="T103" s="6">
        <f t="shared" si="23"/>
        <v>0</v>
      </c>
    </row>
    <row r="104" spans="4:20" x14ac:dyDescent="0.2">
      <c r="D104" s="4">
        <f t="shared" si="25"/>
        <v>90</v>
      </c>
      <c r="E104" s="150">
        <f>'A3'!E107</f>
        <v>13</v>
      </c>
      <c r="F104" s="150" t="str">
        <f>'A3'!F107</f>
        <v>CFNR</v>
      </c>
      <c r="G104" s="150">
        <f>'A3'!G107</f>
        <v>0</v>
      </c>
      <c r="H104" s="150">
        <f>'A1'!H107</f>
        <v>0</v>
      </c>
      <c r="I104" s="150">
        <f>'A3'!H107</f>
        <v>1</v>
      </c>
      <c r="J104" s="6">
        <f t="shared" si="27"/>
        <v>0.12659044125575614</v>
      </c>
      <c r="K104" s="6">
        <f t="shared" si="18"/>
        <v>0.87340955874424386</v>
      </c>
      <c r="L104" s="6">
        <f t="shared" si="20"/>
        <v>-0.13535069369901009</v>
      </c>
      <c r="M104">
        <f t="shared" si="28"/>
        <v>0</v>
      </c>
      <c r="N104">
        <f t="shared" si="29"/>
        <v>1</v>
      </c>
      <c r="P104" s="6">
        <f t="shared" si="26"/>
        <v>0.90000000000000058</v>
      </c>
      <c r="Q104" s="6">
        <f t="shared" si="21"/>
        <v>0</v>
      </c>
      <c r="R104" s="6">
        <f t="shared" si="22"/>
        <v>0</v>
      </c>
      <c r="S104" s="6">
        <f t="shared" si="24"/>
        <v>0</v>
      </c>
      <c r="T104" s="6">
        <f t="shared" si="23"/>
        <v>0</v>
      </c>
    </row>
    <row r="105" spans="4:20" x14ac:dyDescent="0.2">
      <c r="D105" s="4">
        <f t="shared" si="25"/>
        <v>91</v>
      </c>
      <c r="E105" s="151">
        <f>'A3'!E108</f>
        <v>19</v>
      </c>
      <c r="F105" s="151" t="str">
        <f>'A3'!F108</f>
        <v>CFNR</v>
      </c>
      <c r="G105" s="151">
        <f>'A3'!G108</f>
        <v>0</v>
      </c>
      <c r="H105" s="151">
        <f>'A1'!H108</f>
        <v>0</v>
      </c>
      <c r="I105" s="151">
        <f>'A3'!H108</f>
        <v>0</v>
      </c>
      <c r="J105" s="6">
        <f t="shared" si="27"/>
        <v>8.1680380234978117E-2</v>
      </c>
      <c r="K105" s="6">
        <f t="shared" si="18"/>
        <v>0.91831961976502186</v>
      </c>
      <c r="L105" s="6">
        <f t="shared" si="20"/>
        <v>-8.5209779279971171E-2</v>
      </c>
      <c r="M105">
        <f t="shared" si="28"/>
        <v>0</v>
      </c>
      <c r="N105">
        <f t="shared" si="29"/>
        <v>1</v>
      </c>
      <c r="P105" s="6">
        <f t="shared" si="26"/>
        <v>0.91000000000000059</v>
      </c>
      <c r="Q105" s="6">
        <f t="shared" si="21"/>
        <v>0</v>
      </c>
      <c r="R105" s="6">
        <f t="shared" si="22"/>
        <v>0</v>
      </c>
      <c r="S105" s="6">
        <f t="shared" si="24"/>
        <v>0</v>
      </c>
      <c r="T105" s="6">
        <f t="shared" si="23"/>
        <v>0</v>
      </c>
    </row>
    <row r="106" spans="4:20" x14ac:dyDescent="0.2">
      <c r="D106" s="4">
        <f t="shared" si="25"/>
        <v>92</v>
      </c>
      <c r="E106" s="150">
        <f>'A3'!E109</f>
        <v>20</v>
      </c>
      <c r="F106" s="150" t="str">
        <f>'A3'!F109</f>
        <v>CFNR</v>
      </c>
      <c r="G106" s="150">
        <f>'A3'!G109</f>
        <v>0</v>
      </c>
      <c r="H106" s="150">
        <f>'A1'!H109</f>
        <v>0</v>
      </c>
      <c r="I106" s="150">
        <f>'A3'!H109</f>
        <v>0</v>
      </c>
      <c r="J106" s="6">
        <f t="shared" si="27"/>
        <v>8.1680380234978117E-2</v>
      </c>
      <c r="K106" s="6">
        <f t="shared" si="18"/>
        <v>0.91831961976502186</v>
      </c>
      <c r="L106" s="6">
        <f t="shared" si="20"/>
        <v>-8.5209779279971171E-2</v>
      </c>
      <c r="M106">
        <f t="shared" si="28"/>
        <v>0</v>
      </c>
      <c r="N106">
        <f t="shared" si="29"/>
        <v>1</v>
      </c>
      <c r="P106" s="6">
        <f t="shared" si="26"/>
        <v>0.9200000000000006</v>
      </c>
      <c r="Q106" s="6">
        <f t="shared" si="21"/>
        <v>0</v>
      </c>
      <c r="R106" s="6">
        <f t="shared" si="22"/>
        <v>0</v>
      </c>
      <c r="S106" s="6">
        <f t="shared" si="24"/>
        <v>0</v>
      </c>
      <c r="T106" s="6">
        <f t="shared" si="23"/>
        <v>0</v>
      </c>
    </row>
    <row r="107" spans="4:20" x14ac:dyDescent="0.2">
      <c r="D107" s="4">
        <f t="shared" si="25"/>
        <v>93</v>
      </c>
      <c r="E107" s="150">
        <f>'A3'!E110</f>
        <v>21</v>
      </c>
      <c r="F107" s="150" t="str">
        <f>'A3'!F110</f>
        <v>CF</v>
      </c>
      <c r="G107" s="150">
        <f>'A3'!G110</f>
        <v>1</v>
      </c>
      <c r="H107" s="150">
        <f>'A1'!H110</f>
        <v>0</v>
      </c>
      <c r="I107" s="150">
        <f>'A3'!H110</f>
        <v>1</v>
      </c>
      <c r="J107" s="6">
        <f t="shared" si="27"/>
        <v>0.12659044125575614</v>
      </c>
      <c r="K107" s="6">
        <f t="shared" si="18"/>
        <v>0.12659044125575614</v>
      </c>
      <c r="L107" s="6">
        <f t="shared" si="20"/>
        <v>-2.0667982756316299</v>
      </c>
      <c r="M107">
        <f t="shared" si="28"/>
        <v>0</v>
      </c>
      <c r="N107">
        <f t="shared" si="29"/>
        <v>0</v>
      </c>
      <c r="P107" s="6">
        <f t="shared" si="26"/>
        <v>0.9300000000000006</v>
      </c>
      <c r="Q107" s="6">
        <f t="shared" si="21"/>
        <v>0</v>
      </c>
      <c r="R107" s="6">
        <f t="shared" si="22"/>
        <v>0</v>
      </c>
      <c r="S107" s="6">
        <f t="shared" si="24"/>
        <v>0</v>
      </c>
      <c r="T107" s="6">
        <f t="shared" si="23"/>
        <v>0</v>
      </c>
    </row>
    <row r="108" spans="4:20" x14ac:dyDescent="0.2">
      <c r="D108" s="4">
        <f t="shared" si="25"/>
        <v>94</v>
      </c>
      <c r="E108" s="150">
        <f>'A3'!E111</f>
        <v>23</v>
      </c>
      <c r="F108" s="150" t="str">
        <f>'A3'!F111</f>
        <v>CF</v>
      </c>
      <c r="G108" s="150">
        <f>'A3'!G111</f>
        <v>1</v>
      </c>
      <c r="H108" s="150">
        <f>'A1'!H111</f>
        <v>1</v>
      </c>
      <c r="I108" s="150">
        <f>'A3'!H111</f>
        <v>1</v>
      </c>
      <c r="J108" s="6">
        <f t="shared" si="27"/>
        <v>0.73652099136408811</v>
      </c>
      <c r="K108" s="6">
        <f t="shared" si="18"/>
        <v>0.73652099136408811</v>
      </c>
      <c r="L108" s="6">
        <f t="shared" si="20"/>
        <v>-0.30581754197293348</v>
      </c>
      <c r="M108">
        <f t="shared" si="28"/>
        <v>1</v>
      </c>
      <c r="N108">
        <f t="shared" si="29"/>
        <v>0</v>
      </c>
      <c r="P108" s="6">
        <f t="shared" si="26"/>
        <v>0.94000000000000061</v>
      </c>
      <c r="Q108" s="6">
        <f t="shared" si="21"/>
        <v>0</v>
      </c>
      <c r="R108" s="6">
        <f t="shared" si="22"/>
        <v>0</v>
      </c>
      <c r="S108" s="6">
        <f t="shared" si="24"/>
        <v>0</v>
      </c>
      <c r="T108" s="6">
        <f t="shared" si="23"/>
        <v>0</v>
      </c>
    </row>
    <row r="109" spans="4:20" x14ac:dyDescent="0.2">
      <c r="D109" s="4">
        <f t="shared" si="25"/>
        <v>95</v>
      </c>
      <c r="E109" s="151">
        <f>'A3'!E112</f>
        <v>28</v>
      </c>
      <c r="F109" s="151" t="str">
        <f>'A3'!F112</f>
        <v>CONT</v>
      </c>
      <c r="G109" s="151">
        <f>'A3'!G112</f>
        <v>0</v>
      </c>
      <c r="H109" s="151">
        <f>'A1'!H112</f>
        <v>0</v>
      </c>
      <c r="I109" s="151">
        <f>'A3'!H112</f>
        <v>1</v>
      </c>
      <c r="J109" s="6">
        <f t="shared" si="27"/>
        <v>0.12659044125575614</v>
      </c>
      <c r="K109" s="6">
        <f t="shared" si="18"/>
        <v>0.87340955874424386</v>
      </c>
      <c r="L109" s="6">
        <f t="shared" si="20"/>
        <v>-0.13535069369901009</v>
      </c>
      <c r="M109">
        <f t="shared" si="28"/>
        <v>0</v>
      </c>
      <c r="N109">
        <f t="shared" si="29"/>
        <v>1</v>
      </c>
      <c r="P109" s="6">
        <f t="shared" si="26"/>
        <v>0.95000000000000062</v>
      </c>
      <c r="Q109" s="6">
        <f t="shared" si="21"/>
        <v>0</v>
      </c>
      <c r="R109" s="6">
        <f t="shared" si="22"/>
        <v>0</v>
      </c>
      <c r="S109" s="6">
        <f t="shared" si="24"/>
        <v>0</v>
      </c>
      <c r="T109" s="6">
        <f t="shared" si="23"/>
        <v>0</v>
      </c>
    </row>
    <row r="110" spans="4:20" x14ac:dyDescent="0.2">
      <c r="D110" s="4">
        <f t="shared" si="25"/>
        <v>96</v>
      </c>
      <c r="E110" s="151">
        <f>'A3'!E113</f>
        <v>31</v>
      </c>
      <c r="F110" s="151" t="str">
        <f>'A3'!F113</f>
        <v>CONT</v>
      </c>
      <c r="G110" s="151">
        <f>'A3'!G113</f>
        <v>0</v>
      </c>
      <c r="H110" s="151">
        <f>'A1'!H113</f>
        <v>0</v>
      </c>
      <c r="I110" s="151">
        <f>'A3'!H113</f>
        <v>1</v>
      </c>
      <c r="J110" s="6">
        <f t="shared" si="27"/>
        <v>0.12659044125575614</v>
      </c>
      <c r="K110" s="6">
        <f t="shared" si="18"/>
        <v>0.87340955874424386</v>
      </c>
      <c r="L110" s="6">
        <f t="shared" si="20"/>
        <v>-0.13535069369901009</v>
      </c>
      <c r="M110">
        <f t="shared" si="28"/>
        <v>0</v>
      </c>
      <c r="N110">
        <f t="shared" si="29"/>
        <v>1</v>
      </c>
      <c r="P110" s="6">
        <f t="shared" si="26"/>
        <v>0.96000000000000063</v>
      </c>
      <c r="Q110" s="6">
        <f t="shared" si="21"/>
        <v>0</v>
      </c>
      <c r="R110" s="6">
        <f t="shared" si="22"/>
        <v>0</v>
      </c>
      <c r="S110" s="6">
        <f t="shared" si="24"/>
        <v>0</v>
      </c>
      <c r="T110" s="6">
        <f t="shared" si="23"/>
        <v>0</v>
      </c>
    </row>
    <row r="111" spans="4:20" x14ac:dyDescent="0.2">
      <c r="D111" s="4">
        <f t="shared" si="25"/>
        <v>97</v>
      </c>
      <c r="E111" s="152">
        <f>'A3'!E114</f>
        <v>34</v>
      </c>
      <c r="F111" s="152" t="str">
        <f>'A3'!F114</f>
        <v>CF</v>
      </c>
      <c r="G111" s="152">
        <f>'A3'!G114</f>
        <v>1</v>
      </c>
      <c r="H111" s="152">
        <f>'A1'!H114</f>
        <v>0</v>
      </c>
      <c r="I111" s="152">
        <f>'A3'!H114</f>
        <v>1</v>
      </c>
      <c r="J111" s="6">
        <f t="shared" si="27"/>
        <v>0.12659044125575614</v>
      </c>
      <c r="K111" s="6">
        <f t="shared" si="18"/>
        <v>0.12659044125575614</v>
      </c>
      <c r="L111" s="6">
        <f t="shared" si="20"/>
        <v>-2.0667982756316299</v>
      </c>
      <c r="M111">
        <f t="shared" si="28"/>
        <v>0</v>
      </c>
      <c r="N111">
        <f t="shared" si="29"/>
        <v>0</v>
      </c>
      <c r="P111" s="6">
        <f t="shared" si="26"/>
        <v>0.97000000000000064</v>
      </c>
      <c r="Q111" s="6">
        <f t="shared" si="21"/>
        <v>0</v>
      </c>
      <c r="R111" s="6">
        <f t="shared" si="22"/>
        <v>0</v>
      </c>
      <c r="S111" s="6">
        <f t="shared" si="24"/>
        <v>0</v>
      </c>
      <c r="T111" s="6">
        <f t="shared" si="23"/>
        <v>0</v>
      </c>
    </row>
    <row r="112" spans="4:20" x14ac:dyDescent="0.2">
      <c r="D112" s="4">
        <f t="shared" si="25"/>
        <v>98</v>
      </c>
      <c r="E112" s="152">
        <f>'A3'!E115</f>
        <v>35</v>
      </c>
      <c r="F112" s="152" t="str">
        <f>'A3'!F115</f>
        <v>CFNR</v>
      </c>
      <c r="G112" s="152">
        <f>'A3'!G115</f>
        <v>0</v>
      </c>
      <c r="H112" s="152">
        <f>'A1'!H115</f>
        <v>0</v>
      </c>
      <c r="I112" s="152">
        <f>'A3'!H115</f>
        <v>1</v>
      </c>
      <c r="J112" s="6">
        <f t="shared" si="27"/>
        <v>0.12659044125575614</v>
      </c>
      <c r="K112" s="6">
        <f t="shared" si="18"/>
        <v>0.87340955874424386</v>
      </c>
      <c r="L112" s="6">
        <f t="shared" si="20"/>
        <v>-0.13535069369901009</v>
      </c>
      <c r="M112">
        <f t="shared" si="28"/>
        <v>0</v>
      </c>
      <c r="N112">
        <f t="shared" si="29"/>
        <v>1</v>
      </c>
      <c r="P112" s="6">
        <f t="shared" si="26"/>
        <v>0.98000000000000065</v>
      </c>
      <c r="Q112" s="6">
        <f t="shared" si="21"/>
        <v>0</v>
      </c>
      <c r="R112" s="6">
        <f t="shared" si="22"/>
        <v>0</v>
      </c>
      <c r="S112" s="6">
        <f t="shared" si="24"/>
        <v>0</v>
      </c>
      <c r="T112" s="6">
        <f t="shared" si="23"/>
        <v>0</v>
      </c>
    </row>
    <row r="113" spans="4:20" x14ac:dyDescent="0.2">
      <c r="D113" s="4">
        <f t="shared" si="25"/>
        <v>99</v>
      </c>
      <c r="E113" s="151">
        <f>'A3'!E116</f>
        <v>42</v>
      </c>
      <c r="F113" s="151" t="str">
        <f>'A3'!F116</f>
        <v>CONT</v>
      </c>
      <c r="G113" s="151">
        <f>'A3'!G116</f>
        <v>0</v>
      </c>
      <c r="H113" s="151">
        <f>'A1'!H116</f>
        <v>0</v>
      </c>
      <c r="I113" s="151">
        <f>'A3'!H116</f>
        <v>1</v>
      </c>
      <c r="J113" s="6">
        <f t="shared" si="27"/>
        <v>0.12659044125575614</v>
      </c>
      <c r="K113" s="6">
        <f t="shared" si="18"/>
        <v>0.87340955874424386</v>
      </c>
      <c r="L113" s="6">
        <f t="shared" si="20"/>
        <v>-0.13535069369901009</v>
      </c>
      <c r="M113">
        <f t="shared" si="28"/>
        <v>0</v>
      </c>
      <c r="N113">
        <f t="shared" si="29"/>
        <v>1</v>
      </c>
      <c r="P113" s="6">
        <f t="shared" si="26"/>
        <v>0.99000000000000066</v>
      </c>
      <c r="Q113" s="6">
        <f t="shared" si="21"/>
        <v>0</v>
      </c>
      <c r="R113" s="6">
        <f t="shared" si="22"/>
        <v>0</v>
      </c>
      <c r="S113" s="6">
        <f>(Q113+Q114)/2</f>
        <v>0</v>
      </c>
      <c r="T113" s="6">
        <f>-(R114-R113)</f>
        <v>0</v>
      </c>
    </row>
    <row r="114" spans="4:20" x14ac:dyDescent="0.2">
      <c r="D114" s="4">
        <f t="shared" si="25"/>
        <v>100</v>
      </c>
      <c r="E114" s="150">
        <f>'A3'!E117</f>
        <v>49</v>
      </c>
      <c r="F114" s="150" t="str">
        <f>'A3'!F117</f>
        <v>CONT</v>
      </c>
      <c r="G114" s="150">
        <f>'A3'!G117</f>
        <v>0</v>
      </c>
      <c r="H114" s="150">
        <f>'A1'!H117</f>
        <v>0</v>
      </c>
      <c r="I114" s="150">
        <f>'A3'!H117</f>
        <v>0</v>
      </c>
      <c r="J114" s="6">
        <f t="shared" si="27"/>
        <v>8.1680380234978117E-2</v>
      </c>
      <c r="K114" s="6">
        <f t="shared" si="18"/>
        <v>0.91831961976502186</v>
      </c>
      <c r="L114" s="6">
        <f t="shared" si="20"/>
        <v>-8.5209779279971171E-2</v>
      </c>
      <c r="M114">
        <f t="shared" si="28"/>
        <v>0</v>
      </c>
      <c r="N114">
        <f t="shared" si="29"/>
        <v>1</v>
      </c>
      <c r="P114" s="6">
        <f t="shared" si="26"/>
        <v>1.0000000000000007</v>
      </c>
      <c r="Q114" s="6">
        <f t="shared" si="21"/>
        <v>0</v>
      </c>
      <c r="R114" s="6">
        <f t="shared" si="22"/>
        <v>0</v>
      </c>
      <c r="S114" s="6">
        <f>(Q114+Q115)/2</f>
        <v>0</v>
      </c>
      <c r="T114" s="6">
        <f>-(R115-R114)</f>
        <v>0</v>
      </c>
    </row>
    <row r="115" spans="4:20" x14ac:dyDescent="0.2">
      <c r="D115" s="4">
        <f t="shared" si="25"/>
        <v>101</v>
      </c>
      <c r="E115" s="152">
        <f>'A3'!E118</f>
        <v>62</v>
      </c>
      <c r="F115" s="152" t="str">
        <f>'A3'!F118</f>
        <v>CF</v>
      </c>
      <c r="G115" s="152">
        <f>'A3'!G118</f>
        <v>1</v>
      </c>
      <c r="H115" s="152">
        <f>'A1'!H118</f>
        <v>0</v>
      </c>
      <c r="I115" s="152">
        <f>'A3'!H118</f>
        <v>1</v>
      </c>
      <c r="J115" s="6">
        <f t="shared" si="27"/>
        <v>0.12659044125575614</v>
      </c>
      <c r="K115" s="6">
        <f t="shared" si="18"/>
        <v>0.12659044125575614</v>
      </c>
      <c r="L115" s="6">
        <f t="shared" si="20"/>
        <v>-2.0667982756316299</v>
      </c>
      <c r="M115">
        <f t="shared" si="28"/>
        <v>0</v>
      </c>
      <c r="N115">
        <f t="shared" si="29"/>
        <v>0</v>
      </c>
    </row>
    <row r="116" spans="4:20" x14ac:dyDescent="0.2">
      <c r="D116" s="4">
        <f t="shared" si="25"/>
        <v>102</v>
      </c>
      <c r="E116" s="152">
        <f>'A3'!E119</f>
        <v>63</v>
      </c>
      <c r="F116" s="152" t="str">
        <f>'A3'!F119</f>
        <v>CFNR</v>
      </c>
      <c r="G116" s="152">
        <f>'A3'!G119</f>
        <v>0</v>
      </c>
      <c r="H116" s="152">
        <f>'A1'!H119</f>
        <v>0</v>
      </c>
      <c r="I116" s="152">
        <f>'A3'!H119</f>
        <v>0</v>
      </c>
      <c r="J116" s="6">
        <f t="shared" si="27"/>
        <v>8.1680380234978117E-2</v>
      </c>
      <c r="K116" s="6">
        <f t="shared" si="18"/>
        <v>0.91831961976502186</v>
      </c>
      <c r="L116" s="6">
        <f t="shared" si="20"/>
        <v>-8.5209779279971171E-2</v>
      </c>
      <c r="M116">
        <f t="shared" si="28"/>
        <v>0</v>
      </c>
      <c r="N116">
        <f t="shared" si="29"/>
        <v>1</v>
      </c>
    </row>
    <row r="117" spans="4:20" x14ac:dyDescent="0.2">
      <c r="D117" s="4">
        <f t="shared" si="25"/>
        <v>103</v>
      </c>
      <c r="E117" s="151">
        <f>'A3'!E120</f>
        <v>71</v>
      </c>
      <c r="F117" s="151" t="str">
        <f>'A3'!F120</f>
        <v>CONT</v>
      </c>
      <c r="G117" s="151">
        <f>'A3'!G120</f>
        <v>0</v>
      </c>
      <c r="H117" s="151">
        <f>'A1'!H120</f>
        <v>0</v>
      </c>
      <c r="I117" s="151">
        <f>'A3'!H120</f>
        <v>1</v>
      </c>
      <c r="J117" s="6">
        <f t="shared" si="27"/>
        <v>0.12659044125575614</v>
      </c>
      <c r="K117" s="6">
        <f t="shared" si="18"/>
        <v>0.87340955874424386</v>
      </c>
      <c r="L117" s="6">
        <f t="shared" si="20"/>
        <v>-0.13535069369901009</v>
      </c>
      <c r="M117">
        <f t="shared" si="28"/>
        <v>0</v>
      </c>
      <c r="N117">
        <f t="shared" si="29"/>
        <v>1</v>
      </c>
    </row>
    <row r="118" spans="4:20" x14ac:dyDescent="0.2">
      <c r="D118" s="4">
        <f t="shared" si="25"/>
        <v>104</v>
      </c>
      <c r="E118" s="150">
        <f>'A3'!E121</f>
        <v>72</v>
      </c>
      <c r="F118" s="150" t="str">
        <f>'A3'!F121</f>
        <v>CONT</v>
      </c>
      <c r="G118" s="150">
        <f>'A3'!G121</f>
        <v>0</v>
      </c>
      <c r="H118" s="150">
        <f>'A1'!H121</f>
        <v>0</v>
      </c>
      <c r="I118" s="150">
        <f>'A3'!H121</f>
        <v>0</v>
      </c>
      <c r="J118" s="6">
        <f t="shared" si="27"/>
        <v>8.1680380234978117E-2</v>
      </c>
      <c r="K118" s="6">
        <f t="shared" si="18"/>
        <v>0.91831961976502186</v>
      </c>
      <c r="L118" s="6">
        <f t="shared" si="20"/>
        <v>-8.5209779279971171E-2</v>
      </c>
      <c r="M118">
        <f t="shared" si="28"/>
        <v>0</v>
      </c>
      <c r="N118">
        <f t="shared" si="29"/>
        <v>1</v>
      </c>
    </row>
    <row r="119" spans="4:20" x14ac:dyDescent="0.2">
      <c r="D119" s="4">
        <f t="shared" si="25"/>
        <v>105</v>
      </c>
      <c r="E119" s="152">
        <f>'A3'!E122</f>
        <v>74</v>
      </c>
      <c r="F119" s="152" t="str">
        <f>'A3'!F122</f>
        <v>CONT</v>
      </c>
      <c r="G119" s="152">
        <f>'A3'!G122</f>
        <v>0</v>
      </c>
      <c r="H119" s="152">
        <f>'A1'!H122</f>
        <v>0</v>
      </c>
      <c r="I119" s="152">
        <f>'A3'!H122</f>
        <v>1</v>
      </c>
      <c r="J119" s="6">
        <f t="shared" si="27"/>
        <v>0.12659044125575614</v>
      </c>
      <c r="K119" s="6">
        <f t="shared" si="18"/>
        <v>0.87340955874424386</v>
      </c>
      <c r="L119" s="6">
        <f t="shared" si="20"/>
        <v>-0.13535069369901009</v>
      </c>
      <c r="M119">
        <f t="shared" si="28"/>
        <v>0</v>
      </c>
      <c r="N119">
        <f t="shared" si="29"/>
        <v>1</v>
      </c>
    </row>
    <row r="120" spans="4:20" x14ac:dyDescent="0.2">
      <c r="D120" s="4">
        <f t="shared" si="25"/>
        <v>106</v>
      </c>
      <c r="E120" s="152">
        <f>'A3'!E123</f>
        <v>77</v>
      </c>
      <c r="F120" s="152" t="str">
        <f>'A3'!F123</f>
        <v>CONT</v>
      </c>
      <c r="G120" s="152">
        <f>'A3'!G123</f>
        <v>0</v>
      </c>
      <c r="H120" s="152">
        <f>'A1'!H123</f>
        <v>0</v>
      </c>
      <c r="I120" s="152">
        <f>'A3'!H123</f>
        <v>1</v>
      </c>
      <c r="J120" s="6">
        <f t="shared" si="27"/>
        <v>0.12659044125575614</v>
      </c>
      <c r="K120" s="6">
        <f t="shared" si="18"/>
        <v>0.87340955874424386</v>
      </c>
      <c r="L120" s="6">
        <f t="shared" si="20"/>
        <v>-0.13535069369901009</v>
      </c>
      <c r="M120">
        <f t="shared" si="28"/>
        <v>0</v>
      </c>
      <c r="N120">
        <f t="shared" si="29"/>
        <v>1</v>
      </c>
    </row>
    <row r="121" spans="4:20" x14ac:dyDescent="0.2">
      <c r="D121" s="4">
        <f t="shared" si="25"/>
        <v>107</v>
      </c>
      <c r="E121" s="152">
        <f>'A3'!E124</f>
        <v>78</v>
      </c>
      <c r="F121" s="152" t="str">
        <f>'A3'!F124</f>
        <v>CONT</v>
      </c>
      <c r="G121" s="152">
        <f>'A3'!G124</f>
        <v>0</v>
      </c>
      <c r="H121" s="152">
        <f>'A1'!H124</f>
        <v>0</v>
      </c>
      <c r="I121" s="152">
        <f>'A3'!H124</f>
        <v>1</v>
      </c>
      <c r="J121" s="6">
        <f t="shared" si="27"/>
        <v>0.12659044125575614</v>
      </c>
      <c r="K121" s="6">
        <f t="shared" si="18"/>
        <v>0.87340955874424386</v>
      </c>
      <c r="L121" s="6">
        <f t="shared" si="20"/>
        <v>-0.13535069369901009</v>
      </c>
      <c r="M121">
        <f t="shared" si="28"/>
        <v>0</v>
      </c>
      <c r="N121">
        <f t="shared" si="29"/>
        <v>1</v>
      </c>
    </row>
    <row r="122" spans="4:20" x14ac:dyDescent="0.2">
      <c r="D122" s="4">
        <f t="shared" si="25"/>
        <v>108</v>
      </c>
      <c r="E122" s="154">
        <f>'A3'!E125</f>
        <v>91</v>
      </c>
      <c r="F122" s="154" t="str">
        <f>'A3'!F125</f>
        <v>CONT</v>
      </c>
      <c r="G122" s="154">
        <f>'A3'!G125</f>
        <v>0</v>
      </c>
      <c r="H122" s="154">
        <f>'A1'!H125</f>
        <v>0</v>
      </c>
      <c r="I122" s="154">
        <f>'A3'!H125</f>
        <v>0</v>
      </c>
      <c r="J122" s="6">
        <f t="shared" si="27"/>
        <v>8.1680380234978117E-2</v>
      </c>
      <c r="K122" s="6">
        <f t="shared" si="18"/>
        <v>0.91831961976502186</v>
      </c>
      <c r="L122" s="6">
        <f t="shared" si="20"/>
        <v>-8.5209779279971171E-2</v>
      </c>
      <c r="M122">
        <f t="shared" si="28"/>
        <v>0</v>
      </c>
      <c r="N122">
        <f t="shared" si="29"/>
        <v>1</v>
      </c>
    </row>
    <row r="123" spans="4:20" x14ac:dyDescent="0.2">
      <c r="D123" s="4">
        <f t="shared" si="25"/>
        <v>109</v>
      </c>
      <c r="E123" s="152">
        <f>'A3'!E126</f>
        <v>109</v>
      </c>
      <c r="F123" s="152" t="str">
        <f>'A3'!F126</f>
        <v>CFNR</v>
      </c>
      <c r="G123" s="152">
        <f>'A3'!G126</f>
        <v>0</v>
      </c>
      <c r="H123" s="152">
        <f>'A1'!H126</f>
        <v>0</v>
      </c>
      <c r="I123" s="152">
        <f>'A3'!H126</f>
        <v>1</v>
      </c>
      <c r="J123" s="6">
        <f t="shared" si="27"/>
        <v>0.12659044125575614</v>
      </c>
      <c r="K123" s="6">
        <f t="shared" si="18"/>
        <v>0.87340955874424386</v>
      </c>
      <c r="L123" s="6">
        <f t="shared" si="20"/>
        <v>-0.13535069369901009</v>
      </c>
      <c r="M123">
        <f t="shared" si="28"/>
        <v>0</v>
      </c>
      <c r="N123">
        <f t="shared" si="29"/>
        <v>1</v>
      </c>
    </row>
    <row r="124" spans="4:20" x14ac:dyDescent="0.2">
      <c r="D124" s="4">
        <f t="shared" si="25"/>
        <v>110</v>
      </c>
      <c r="E124" s="155">
        <f>'A3'!E127</f>
        <v>113</v>
      </c>
      <c r="F124" s="155" t="str">
        <f>'A3'!F127</f>
        <v>CONT</v>
      </c>
      <c r="G124" s="155">
        <f>'A3'!G127</f>
        <v>0</v>
      </c>
      <c r="H124" s="155">
        <f>'A1'!H127</f>
        <v>0</v>
      </c>
      <c r="I124" s="155">
        <f>'A3'!H127</f>
        <v>0</v>
      </c>
      <c r="J124" s="6">
        <f t="shared" si="27"/>
        <v>8.1680380234978117E-2</v>
      </c>
      <c r="K124" s="6">
        <f t="shared" si="18"/>
        <v>0.91831961976502186</v>
      </c>
      <c r="L124" s="6">
        <f t="shared" si="20"/>
        <v>-8.5209779279971171E-2</v>
      </c>
      <c r="M124">
        <f t="shared" si="28"/>
        <v>0</v>
      </c>
      <c r="N124">
        <f t="shared" si="29"/>
        <v>1</v>
      </c>
    </row>
    <row r="125" spans="4:20" x14ac:dyDescent="0.2">
      <c r="D125" s="4">
        <f t="shared" si="25"/>
        <v>111</v>
      </c>
      <c r="E125" s="150">
        <f>'A3'!E128</f>
        <v>115</v>
      </c>
      <c r="F125" s="150" t="str">
        <f>'A3'!F128</f>
        <v>CFNR</v>
      </c>
      <c r="G125" s="150">
        <f>'A3'!G128</f>
        <v>0</v>
      </c>
      <c r="H125" s="150">
        <f>'A1'!H128</f>
        <v>0</v>
      </c>
      <c r="I125" s="150">
        <f>'A3'!H128</f>
        <v>1</v>
      </c>
      <c r="J125" s="6">
        <f t="shared" si="27"/>
        <v>0.12659044125575614</v>
      </c>
      <c r="K125" s="6">
        <f t="shared" si="18"/>
        <v>0.87340955874424386</v>
      </c>
      <c r="L125" s="6">
        <f t="shared" si="20"/>
        <v>-0.13535069369901009</v>
      </c>
      <c r="M125">
        <f t="shared" si="28"/>
        <v>0</v>
      </c>
      <c r="N125">
        <f t="shared" si="29"/>
        <v>1</v>
      </c>
    </row>
    <row r="126" spans="4:20" x14ac:dyDescent="0.2">
      <c r="D126" s="4">
        <f t="shared" si="25"/>
        <v>112</v>
      </c>
      <c r="E126" s="155">
        <f>'A3'!E129</f>
        <v>116</v>
      </c>
      <c r="F126" s="155" t="str">
        <f>'A3'!F129</f>
        <v>CONT</v>
      </c>
      <c r="G126" s="155">
        <f>'A3'!G129</f>
        <v>0</v>
      </c>
      <c r="H126" s="155">
        <f>'A1'!H129</f>
        <v>0</v>
      </c>
      <c r="I126" s="155">
        <f>'A3'!H129</f>
        <v>1</v>
      </c>
      <c r="J126" s="6">
        <f t="shared" si="27"/>
        <v>0.12659044125575614</v>
      </c>
      <c r="K126" s="6">
        <f t="shared" si="18"/>
        <v>0.87340955874424386</v>
      </c>
      <c r="L126" s="6">
        <f t="shared" si="20"/>
        <v>-0.13535069369901009</v>
      </c>
      <c r="M126">
        <f t="shared" si="28"/>
        <v>0</v>
      </c>
      <c r="N126">
        <f t="shared" si="29"/>
        <v>1</v>
      </c>
    </row>
    <row r="127" spans="4:20" x14ac:dyDescent="0.2">
      <c r="D127" s="4">
        <f t="shared" si="25"/>
        <v>113</v>
      </c>
      <c r="E127" s="150">
        <f>'A3'!E130</f>
        <v>122</v>
      </c>
      <c r="F127" s="150" t="str">
        <f>'A3'!F130</f>
        <v>CF</v>
      </c>
      <c r="G127" s="150">
        <f>'A3'!G130</f>
        <v>1</v>
      </c>
      <c r="H127" s="150">
        <f>'A1'!H130</f>
        <v>1</v>
      </c>
      <c r="I127" s="150">
        <f>'A3'!H130</f>
        <v>0</v>
      </c>
      <c r="J127" s="6">
        <f t="shared" si="27"/>
        <v>0.63173796212862277</v>
      </c>
      <c r="K127" s="6">
        <f t="shared" si="18"/>
        <v>0.63173796212862277</v>
      </c>
      <c r="L127" s="6">
        <f t="shared" si="20"/>
        <v>-0.45928058769771685</v>
      </c>
      <c r="M127">
        <f t="shared" si="28"/>
        <v>1</v>
      </c>
      <c r="N127">
        <f t="shared" si="29"/>
        <v>0</v>
      </c>
    </row>
    <row r="128" spans="4:20" x14ac:dyDescent="0.2">
      <c r="D128" s="4">
        <f t="shared" si="25"/>
        <v>114</v>
      </c>
      <c r="E128" s="155">
        <f>'A3'!E131</f>
        <v>124</v>
      </c>
      <c r="F128" s="155" t="str">
        <f>'A3'!F131</f>
        <v>CF</v>
      </c>
      <c r="G128" s="155">
        <f>'A3'!G131</f>
        <v>1</v>
      </c>
      <c r="H128" s="155">
        <f>'A1'!H131</f>
        <v>0</v>
      </c>
      <c r="I128" s="155">
        <f>'A3'!H131</f>
        <v>0</v>
      </c>
      <c r="J128" s="6">
        <f t="shared" si="27"/>
        <v>8.1680380234978117E-2</v>
      </c>
      <c r="K128" s="6">
        <f t="shared" si="18"/>
        <v>8.1680380234978117E-2</v>
      </c>
      <c r="L128" s="6">
        <f t="shared" si="20"/>
        <v>-2.5049414499580838</v>
      </c>
      <c r="M128">
        <f t="shared" si="28"/>
        <v>0</v>
      </c>
      <c r="N128">
        <f t="shared" si="29"/>
        <v>0</v>
      </c>
    </row>
    <row r="129" spans="4:14" x14ac:dyDescent="0.2">
      <c r="D129" s="4">
        <f t="shared" si="25"/>
        <v>115</v>
      </c>
      <c r="E129" s="149">
        <f>'A3'!E132</f>
        <v>126</v>
      </c>
      <c r="F129" s="149" t="str">
        <f>'A3'!F132</f>
        <v>CFNR</v>
      </c>
      <c r="G129" s="149">
        <f>'A3'!G132</f>
        <v>0</v>
      </c>
      <c r="H129" s="149">
        <f>'A1'!H132</f>
        <v>0</v>
      </c>
      <c r="I129" s="149">
        <f>'A3'!H132</f>
        <v>1</v>
      </c>
      <c r="J129" s="6">
        <f t="shared" si="27"/>
        <v>0.12659044125575614</v>
      </c>
      <c r="K129" s="6">
        <f t="shared" si="18"/>
        <v>0.87340955874424386</v>
      </c>
      <c r="L129" s="6">
        <f t="shared" si="20"/>
        <v>-0.13535069369901009</v>
      </c>
      <c r="M129">
        <f t="shared" si="28"/>
        <v>0</v>
      </c>
      <c r="N129">
        <f t="shared" si="29"/>
        <v>1</v>
      </c>
    </row>
    <row r="130" spans="4:14" x14ac:dyDescent="0.2">
      <c r="D130" s="4">
        <f t="shared" si="25"/>
        <v>116</v>
      </c>
      <c r="E130" s="151">
        <f>'A3'!E133</f>
        <v>127</v>
      </c>
      <c r="F130" s="151" t="str">
        <f>'A3'!F133</f>
        <v>CFNR</v>
      </c>
      <c r="G130" s="151">
        <f>'A3'!G133</f>
        <v>0</v>
      </c>
      <c r="H130" s="151">
        <f>'A1'!H133</f>
        <v>0</v>
      </c>
      <c r="I130" s="151">
        <f>'A3'!H133</f>
        <v>1</v>
      </c>
      <c r="J130" s="6">
        <f t="shared" si="27"/>
        <v>0.12659044125575614</v>
      </c>
      <c r="K130" s="6">
        <f t="shared" si="18"/>
        <v>0.87340955874424386</v>
      </c>
      <c r="L130" s="6">
        <f t="shared" si="20"/>
        <v>-0.13535069369901009</v>
      </c>
      <c r="M130">
        <f t="shared" si="28"/>
        <v>0</v>
      </c>
      <c r="N130">
        <f t="shared" si="29"/>
        <v>1</v>
      </c>
    </row>
    <row r="131" spans="4:14" x14ac:dyDescent="0.2">
      <c r="D131" s="4">
        <f t="shared" si="25"/>
        <v>117</v>
      </c>
      <c r="E131" s="150">
        <f>'A3'!E134</f>
        <v>128</v>
      </c>
      <c r="F131" s="150" t="str">
        <f>'A3'!F134</f>
        <v>CFNR</v>
      </c>
      <c r="G131" s="150">
        <f>'A3'!G134</f>
        <v>0</v>
      </c>
      <c r="H131" s="150">
        <f>'A1'!H134</f>
        <v>0</v>
      </c>
      <c r="I131" s="150">
        <f>'A3'!H134</f>
        <v>1</v>
      </c>
      <c r="J131" s="6">
        <f t="shared" si="27"/>
        <v>0.12659044125575614</v>
      </c>
      <c r="K131" s="6">
        <f t="shared" si="18"/>
        <v>0.87340955874424386</v>
      </c>
      <c r="L131" s="6">
        <f t="shared" si="20"/>
        <v>-0.13535069369901009</v>
      </c>
      <c r="M131">
        <f t="shared" si="28"/>
        <v>0</v>
      </c>
      <c r="N131">
        <f t="shared" si="29"/>
        <v>1</v>
      </c>
    </row>
    <row r="132" spans="4:14" x14ac:dyDescent="0.2">
      <c r="D132" s="4">
        <f t="shared" si="25"/>
        <v>118</v>
      </c>
      <c r="E132" s="150">
        <f>'A3'!E135</f>
        <v>129</v>
      </c>
      <c r="F132" s="150" t="str">
        <f>'A3'!F135</f>
        <v>CFNR</v>
      </c>
      <c r="G132" s="150">
        <f>'A3'!G135</f>
        <v>0</v>
      </c>
      <c r="H132" s="150">
        <f>'A1'!H135</f>
        <v>0</v>
      </c>
      <c r="I132" s="150">
        <f>'A3'!H135</f>
        <v>1</v>
      </c>
      <c r="J132" s="6">
        <f t="shared" si="27"/>
        <v>0.12659044125575614</v>
      </c>
      <c r="K132" s="6">
        <f t="shared" si="18"/>
        <v>0.87340955874424386</v>
      </c>
      <c r="L132" s="6">
        <f t="shared" si="20"/>
        <v>-0.13535069369901009</v>
      </c>
      <c r="M132">
        <f t="shared" si="28"/>
        <v>0</v>
      </c>
      <c r="N132">
        <f t="shared" si="29"/>
        <v>1</v>
      </c>
    </row>
    <row r="133" spans="4:14" x14ac:dyDescent="0.2">
      <c r="D133" s="4">
        <f t="shared" si="25"/>
        <v>119</v>
      </c>
      <c r="E133" s="150">
        <f>'A3'!E136</f>
        <v>134</v>
      </c>
      <c r="F133" s="150" t="str">
        <f>'A3'!F136</f>
        <v>CFNR</v>
      </c>
      <c r="G133" s="150">
        <f>'A3'!G136</f>
        <v>0</v>
      </c>
      <c r="H133" s="150">
        <f>'A1'!H136</f>
        <v>0</v>
      </c>
      <c r="I133" s="150">
        <f>'A3'!H136</f>
        <v>1</v>
      </c>
      <c r="J133" s="6">
        <f t="shared" si="27"/>
        <v>0.12659044125575614</v>
      </c>
      <c r="K133" s="6">
        <f t="shared" si="18"/>
        <v>0.87340955874424386</v>
      </c>
      <c r="L133" s="6">
        <f t="shared" si="20"/>
        <v>-0.13535069369901009</v>
      </c>
      <c r="M133">
        <f t="shared" si="28"/>
        <v>0</v>
      </c>
      <c r="N133">
        <f t="shared" si="29"/>
        <v>1</v>
      </c>
    </row>
    <row r="134" spans="4:14" x14ac:dyDescent="0.2">
      <c r="D134" s="4">
        <f t="shared" si="25"/>
        <v>120</v>
      </c>
      <c r="E134" s="150">
        <f>'A3'!E137</f>
        <v>135</v>
      </c>
      <c r="F134" s="150" t="str">
        <f>'A3'!F137</f>
        <v>CFNR</v>
      </c>
      <c r="G134" s="150">
        <f>'A3'!G137</f>
        <v>0</v>
      </c>
      <c r="H134" s="150">
        <f>'A1'!H137</f>
        <v>0</v>
      </c>
      <c r="I134" s="150">
        <f>'A3'!H137</f>
        <v>1</v>
      </c>
      <c r="J134" s="6">
        <f t="shared" si="27"/>
        <v>0.12659044125575614</v>
      </c>
      <c r="K134" s="6">
        <f t="shared" si="18"/>
        <v>0.87340955874424386</v>
      </c>
      <c r="L134" s="6">
        <f t="shared" si="20"/>
        <v>-0.13535069369901009</v>
      </c>
      <c r="M134">
        <f t="shared" si="28"/>
        <v>0</v>
      </c>
      <c r="N134">
        <f t="shared" si="29"/>
        <v>1</v>
      </c>
    </row>
    <row r="135" spans="4:14" x14ac:dyDescent="0.2">
      <c r="D135" s="4">
        <f t="shared" si="25"/>
        <v>121</v>
      </c>
      <c r="E135" s="150">
        <f>'A3'!E138</f>
        <v>137</v>
      </c>
      <c r="F135" s="150" t="str">
        <f>'A3'!F138</f>
        <v>CFNR</v>
      </c>
      <c r="G135" s="150">
        <f>'A3'!G138</f>
        <v>0</v>
      </c>
      <c r="H135" s="150">
        <f>'A1'!H138</f>
        <v>0</v>
      </c>
      <c r="I135" s="150">
        <f>'A3'!H138</f>
        <v>1</v>
      </c>
      <c r="J135" s="6">
        <f t="shared" si="27"/>
        <v>0.12659044125575614</v>
      </c>
      <c r="K135" s="6">
        <f t="shared" si="18"/>
        <v>0.87340955874424386</v>
      </c>
      <c r="L135" s="6">
        <f t="shared" si="20"/>
        <v>-0.13535069369901009</v>
      </c>
      <c r="M135">
        <f t="shared" si="28"/>
        <v>0</v>
      </c>
      <c r="N135">
        <f t="shared" si="29"/>
        <v>1</v>
      </c>
    </row>
    <row r="136" spans="4:14" x14ac:dyDescent="0.2">
      <c r="D136" s="4">
        <f t="shared" si="25"/>
        <v>122</v>
      </c>
      <c r="E136" s="150">
        <f>'A3'!E139</f>
        <v>139</v>
      </c>
      <c r="F136" s="150" t="str">
        <f>'A3'!F139</f>
        <v>CFNR</v>
      </c>
      <c r="G136" s="150">
        <f>'A3'!G139</f>
        <v>0</v>
      </c>
      <c r="H136" s="150">
        <f>'A1'!H139</f>
        <v>0</v>
      </c>
      <c r="I136" s="150">
        <f>'A3'!H139</f>
        <v>1</v>
      </c>
      <c r="J136" s="6">
        <f t="shared" si="27"/>
        <v>0.12659044125575614</v>
      </c>
      <c r="K136" s="6">
        <f t="shared" si="18"/>
        <v>0.87340955874424386</v>
      </c>
      <c r="L136" s="6">
        <f t="shared" si="20"/>
        <v>-0.13535069369901009</v>
      </c>
      <c r="M136">
        <f t="shared" si="28"/>
        <v>0</v>
      </c>
      <c r="N136">
        <f t="shared" si="29"/>
        <v>1</v>
      </c>
    </row>
    <row r="137" spans="4:14" x14ac:dyDescent="0.2">
      <c r="D137" s="4">
        <f t="shared" si="25"/>
        <v>123</v>
      </c>
      <c r="E137" s="150">
        <f>'A3'!E140</f>
        <v>140</v>
      </c>
      <c r="F137" s="150" t="str">
        <f>'A3'!F140</f>
        <v>CFNR</v>
      </c>
      <c r="G137" s="150">
        <f>'A3'!G140</f>
        <v>0</v>
      </c>
      <c r="H137" s="150">
        <f>'A1'!H140</f>
        <v>0</v>
      </c>
      <c r="I137" s="150">
        <f>'A3'!H140</f>
        <v>1</v>
      </c>
      <c r="J137" s="6">
        <f t="shared" si="27"/>
        <v>0.12659044125575614</v>
      </c>
      <c r="K137" s="6">
        <f t="shared" si="18"/>
        <v>0.87340955874424386</v>
      </c>
      <c r="L137" s="6">
        <f t="shared" si="20"/>
        <v>-0.13535069369901009</v>
      </c>
      <c r="M137">
        <f t="shared" si="28"/>
        <v>0</v>
      </c>
      <c r="N137">
        <f t="shared" si="29"/>
        <v>1</v>
      </c>
    </row>
    <row r="138" spans="4:14" x14ac:dyDescent="0.2">
      <c r="D138" s="4">
        <f t="shared" si="25"/>
        <v>124</v>
      </c>
      <c r="E138" s="150">
        <f>'A3'!E141</f>
        <v>141</v>
      </c>
      <c r="F138" s="150" t="str">
        <f>'A3'!F141</f>
        <v>CFNR</v>
      </c>
      <c r="G138" s="150">
        <f>'A3'!G141</f>
        <v>0</v>
      </c>
      <c r="H138" s="150">
        <f>'A1'!H141</f>
        <v>0</v>
      </c>
      <c r="I138" s="150">
        <f>'A3'!H141</f>
        <v>0</v>
      </c>
      <c r="J138" s="6">
        <f t="shared" si="27"/>
        <v>8.1680380234978117E-2</v>
      </c>
      <c r="K138" s="6">
        <f t="shared" si="18"/>
        <v>0.91831961976502186</v>
      </c>
      <c r="L138" s="6">
        <f t="shared" si="20"/>
        <v>-8.5209779279971171E-2</v>
      </c>
      <c r="M138">
        <f t="shared" si="28"/>
        <v>0</v>
      </c>
      <c r="N138">
        <f t="shared" si="29"/>
        <v>1</v>
      </c>
    </row>
    <row r="139" spans="4:14" x14ac:dyDescent="0.2">
      <c r="D139" s="4">
        <f t="shared" si="25"/>
        <v>125</v>
      </c>
      <c r="E139" s="150">
        <f>'A3'!E142</f>
        <v>145</v>
      </c>
      <c r="F139" s="150" t="str">
        <f>'A3'!F142</f>
        <v>CFNR</v>
      </c>
      <c r="G139" s="150">
        <f>'A3'!G142</f>
        <v>0</v>
      </c>
      <c r="H139" s="150">
        <f>'A1'!H142</f>
        <v>0</v>
      </c>
      <c r="I139" s="150">
        <f>'A3'!H142</f>
        <v>0</v>
      </c>
      <c r="J139" s="6">
        <f t="shared" si="27"/>
        <v>8.1680380234978117E-2</v>
      </c>
      <c r="K139" s="6">
        <f t="shared" si="18"/>
        <v>0.91831961976502186</v>
      </c>
      <c r="L139" s="6">
        <f t="shared" si="20"/>
        <v>-8.5209779279971171E-2</v>
      </c>
      <c r="M139">
        <f t="shared" si="28"/>
        <v>0</v>
      </c>
      <c r="N139">
        <f t="shared" si="29"/>
        <v>1</v>
      </c>
    </row>
    <row r="140" spans="4:14" x14ac:dyDescent="0.2">
      <c r="D140" s="4">
        <f t="shared" si="25"/>
        <v>126</v>
      </c>
      <c r="E140" s="150">
        <f>'A3'!E143</f>
        <v>147</v>
      </c>
      <c r="F140" s="150" t="str">
        <f>'A3'!F143</f>
        <v>CFNR</v>
      </c>
      <c r="G140" s="150">
        <f>'A3'!G143</f>
        <v>0</v>
      </c>
      <c r="H140" s="150">
        <f>'A1'!H143</f>
        <v>0</v>
      </c>
      <c r="I140" s="150">
        <f>'A3'!H143</f>
        <v>1</v>
      </c>
      <c r="J140" s="6">
        <f t="shared" si="27"/>
        <v>0.12659044125575614</v>
      </c>
      <c r="K140" s="6">
        <f t="shared" si="18"/>
        <v>0.87340955874424386</v>
      </c>
      <c r="L140" s="6">
        <f t="shared" si="20"/>
        <v>-0.13535069369901009</v>
      </c>
      <c r="M140">
        <f t="shared" si="28"/>
        <v>0</v>
      </c>
      <c r="N140">
        <f t="shared" si="29"/>
        <v>1</v>
      </c>
    </row>
    <row r="141" spans="4:14" x14ac:dyDescent="0.2">
      <c r="D141" s="4">
        <f t="shared" si="25"/>
        <v>127</v>
      </c>
      <c r="E141" s="150">
        <f>'A3'!E144</f>
        <v>150</v>
      </c>
      <c r="F141" s="150" t="str">
        <f>'A3'!F144</f>
        <v>CONT</v>
      </c>
      <c r="G141" s="150">
        <f>'A3'!G144</f>
        <v>0</v>
      </c>
      <c r="H141" s="150">
        <f>'A1'!H144</f>
        <v>0</v>
      </c>
      <c r="I141" s="150">
        <f>'A3'!H144</f>
        <v>0</v>
      </c>
      <c r="J141" s="6">
        <f t="shared" si="27"/>
        <v>8.1680380234978117E-2</v>
      </c>
      <c r="K141" s="6">
        <f t="shared" si="18"/>
        <v>0.91831961976502186</v>
      </c>
      <c r="L141" s="6">
        <f t="shared" si="20"/>
        <v>-8.5209779279971171E-2</v>
      </c>
      <c r="M141">
        <f t="shared" si="28"/>
        <v>0</v>
      </c>
      <c r="N141">
        <f t="shared" si="29"/>
        <v>1</v>
      </c>
    </row>
    <row r="142" spans="4:14" x14ac:dyDescent="0.2">
      <c r="D142" s="4">
        <f t="shared" si="25"/>
        <v>128</v>
      </c>
      <c r="E142" s="150">
        <f>'A3'!E145</f>
        <v>151</v>
      </c>
      <c r="F142" s="150" t="str">
        <f>'A3'!F145</f>
        <v>CONT</v>
      </c>
      <c r="G142" s="150">
        <f>'A3'!G145</f>
        <v>0</v>
      </c>
      <c r="H142" s="150">
        <f>'A1'!H145</f>
        <v>0</v>
      </c>
      <c r="I142" s="150">
        <f>'A3'!H145</f>
        <v>1</v>
      </c>
      <c r="J142" s="6">
        <f t="shared" si="27"/>
        <v>0.12659044125575614</v>
      </c>
      <c r="K142" s="6">
        <f t="shared" ref="K142:K185" si="30">IF(G142=1,J142,1-J142)</f>
        <v>0.87340955874424386</v>
      </c>
      <c r="L142" s="6">
        <f t="shared" si="20"/>
        <v>-0.13535069369901009</v>
      </c>
      <c r="M142">
        <f t="shared" si="28"/>
        <v>0</v>
      </c>
      <c r="N142">
        <f t="shared" si="29"/>
        <v>1</v>
      </c>
    </row>
    <row r="143" spans="4:14" x14ac:dyDescent="0.2">
      <c r="D143" s="4">
        <f t="shared" si="25"/>
        <v>129</v>
      </c>
      <c r="E143" s="156">
        <f>'A3'!E146</f>
        <v>152</v>
      </c>
      <c r="F143" s="156" t="str">
        <f>'A3'!F146</f>
        <v>CF</v>
      </c>
      <c r="G143" s="156">
        <f>'A3'!G146</f>
        <v>1</v>
      </c>
      <c r="H143" s="156">
        <f>'A1'!H146</f>
        <v>1</v>
      </c>
      <c r="I143" s="156">
        <f>'A3'!H146</f>
        <v>0</v>
      </c>
      <c r="J143" s="6">
        <f t="shared" si="27"/>
        <v>0.63173796212862277</v>
      </c>
      <c r="K143" s="6">
        <f t="shared" si="30"/>
        <v>0.63173796212862277</v>
      </c>
      <c r="L143" s="6">
        <f t="shared" ref="L143:L185" si="31">LN(K143)</f>
        <v>-0.45928058769771685</v>
      </c>
      <c r="M143">
        <f t="shared" si="28"/>
        <v>1</v>
      </c>
      <c r="N143">
        <f t="shared" si="29"/>
        <v>0</v>
      </c>
    </row>
    <row r="144" spans="4:14" x14ac:dyDescent="0.2">
      <c r="D144" s="4">
        <f t="shared" si="25"/>
        <v>130</v>
      </c>
      <c r="E144" s="152">
        <f>'A3'!E147</f>
        <v>153</v>
      </c>
      <c r="F144" s="152" t="str">
        <f>'A3'!F147</f>
        <v>CFNR</v>
      </c>
      <c r="G144" s="152">
        <f>'A3'!G147</f>
        <v>0</v>
      </c>
      <c r="H144" s="152">
        <f>'A1'!H147</f>
        <v>0</v>
      </c>
      <c r="I144" s="152">
        <f>'A3'!H147</f>
        <v>0</v>
      </c>
      <c r="J144" s="6">
        <f t="shared" si="27"/>
        <v>8.1680380234978117E-2</v>
      </c>
      <c r="K144" s="6">
        <f t="shared" si="30"/>
        <v>0.91831961976502186</v>
      </c>
      <c r="L144" s="6">
        <f t="shared" si="31"/>
        <v>-8.5209779279971171E-2</v>
      </c>
      <c r="M144">
        <f t="shared" si="28"/>
        <v>0</v>
      </c>
      <c r="N144">
        <f t="shared" si="29"/>
        <v>1</v>
      </c>
    </row>
    <row r="145" spans="4:14" x14ac:dyDescent="0.2">
      <c r="D145" s="4">
        <f t="shared" ref="D145:D185" si="32">D144+1</f>
        <v>131</v>
      </c>
      <c r="E145" s="151">
        <f>'A3'!E148</f>
        <v>156</v>
      </c>
      <c r="F145" s="151" t="str">
        <f>'A3'!F148</f>
        <v>CONT</v>
      </c>
      <c r="G145" s="151">
        <f>'A3'!G148</f>
        <v>0</v>
      </c>
      <c r="H145" s="151">
        <f>'A1'!H148</f>
        <v>0</v>
      </c>
      <c r="I145" s="151">
        <f>'A3'!H148</f>
        <v>1</v>
      </c>
      <c r="J145" s="6">
        <f t="shared" si="27"/>
        <v>0.12659044125575614</v>
      </c>
      <c r="K145" s="6">
        <f t="shared" si="30"/>
        <v>0.87340955874424386</v>
      </c>
      <c r="L145" s="6">
        <f t="shared" si="31"/>
        <v>-0.13535069369901009</v>
      </c>
      <c r="M145">
        <f t="shared" si="28"/>
        <v>0</v>
      </c>
      <c r="N145">
        <f t="shared" si="29"/>
        <v>1</v>
      </c>
    </row>
    <row r="146" spans="4:14" x14ac:dyDescent="0.2">
      <c r="D146" s="4">
        <f t="shared" si="32"/>
        <v>132</v>
      </c>
      <c r="E146" s="150">
        <f>'A3'!E149</f>
        <v>157</v>
      </c>
      <c r="F146" s="150" t="str">
        <f>'A3'!F149</f>
        <v>CONT</v>
      </c>
      <c r="G146" s="150">
        <f>'A3'!G149</f>
        <v>0</v>
      </c>
      <c r="H146" s="150">
        <f>'A1'!H149</f>
        <v>0</v>
      </c>
      <c r="I146" s="150">
        <f>'A3'!H149</f>
        <v>1</v>
      </c>
      <c r="J146" s="6">
        <f t="shared" si="27"/>
        <v>0.12659044125575614</v>
      </c>
      <c r="K146" s="6">
        <f t="shared" si="30"/>
        <v>0.87340955874424386</v>
      </c>
      <c r="L146" s="6">
        <f t="shared" si="31"/>
        <v>-0.13535069369901009</v>
      </c>
      <c r="M146">
        <f t="shared" si="28"/>
        <v>0</v>
      </c>
      <c r="N146">
        <f t="shared" si="29"/>
        <v>1</v>
      </c>
    </row>
    <row r="147" spans="4:14" x14ac:dyDescent="0.2">
      <c r="D147" s="4">
        <f t="shared" si="32"/>
        <v>133</v>
      </c>
      <c r="E147" s="152">
        <f>'A3'!E150</f>
        <v>158</v>
      </c>
      <c r="F147" s="152" t="str">
        <f>'A3'!F150</f>
        <v>CONT</v>
      </c>
      <c r="G147" s="152">
        <f>'A3'!G150</f>
        <v>0</v>
      </c>
      <c r="H147" s="152">
        <f>'A1'!H150</f>
        <v>0</v>
      </c>
      <c r="I147" s="152">
        <f>'A3'!H150</f>
        <v>1</v>
      </c>
      <c r="J147" s="6">
        <f t="shared" si="27"/>
        <v>0.12659044125575614</v>
      </c>
      <c r="K147" s="6">
        <f t="shared" si="30"/>
        <v>0.87340955874424386</v>
      </c>
      <c r="L147" s="6">
        <f t="shared" si="31"/>
        <v>-0.13535069369901009</v>
      </c>
      <c r="M147">
        <f t="shared" si="28"/>
        <v>0</v>
      </c>
      <c r="N147">
        <f t="shared" si="29"/>
        <v>1</v>
      </c>
    </row>
    <row r="148" spans="4:14" x14ac:dyDescent="0.2">
      <c r="D148" s="4">
        <f t="shared" si="32"/>
        <v>134</v>
      </c>
      <c r="E148" s="155">
        <f>'A3'!E151</f>
        <v>159</v>
      </c>
      <c r="F148" s="155" t="str">
        <f>'A3'!F151</f>
        <v>CONT</v>
      </c>
      <c r="G148" s="155">
        <f>'A3'!G151</f>
        <v>0</v>
      </c>
      <c r="H148" s="155">
        <f>'A1'!H151</f>
        <v>0</v>
      </c>
      <c r="I148" s="155">
        <f>'A3'!H151</f>
        <v>1</v>
      </c>
      <c r="J148" s="6">
        <f t="shared" si="27"/>
        <v>0.12659044125575614</v>
      </c>
      <c r="K148" s="6">
        <f t="shared" si="30"/>
        <v>0.87340955874424386</v>
      </c>
      <c r="L148" s="6">
        <f t="shared" si="31"/>
        <v>-0.13535069369901009</v>
      </c>
      <c r="M148">
        <f t="shared" si="28"/>
        <v>0</v>
      </c>
      <c r="N148">
        <f t="shared" si="29"/>
        <v>1</v>
      </c>
    </row>
    <row r="149" spans="4:14" x14ac:dyDescent="0.2">
      <c r="D149" s="4">
        <f t="shared" si="32"/>
        <v>135</v>
      </c>
      <c r="E149" s="152">
        <f>'A3'!E152</f>
        <v>161</v>
      </c>
      <c r="F149" s="152" t="str">
        <f>'A3'!F152</f>
        <v>CONT</v>
      </c>
      <c r="G149" s="152">
        <f>'A3'!G152</f>
        <v>0</v>
      </c>
      <c r="H149" s="152">
        <f>'A1'!H152</f>
        <v>0</v>
      </c>
      <c r="I149" s="152">
        <f>'A3'!H152</f>
        <v>1</v>
      </c>
      <c r="J149" s="6">
        <f t="shared" si="27"/>
        <v>0.12659044125575614</v>
      </c>
      <c r="K149" s="6">
        <f t="shared" si="30"/>
        <v>0.87340955874424386</v>
      </c>
      <c r="L149" s="6">
        <f t="shared" si="31"/>
        <v>-0.13535069369901009</v>
      </c>
      <c r="M149">
        <f t="shared" si="28"/>
        <v>0</v>
      </c>
      <c r="N149">
        <f t="shared" si="29"/>
        <v>1</v>
      </c>
    </row>
    <row r="150" spans="4:14" x14ac:dyDescent="0.2">
      <c r="D150" s="4">
        <f t="shared" si="32"/>
        <v>136</v>
      </c>
      <c r="E150" s="152">
        <f>'A3'!E153</f>
        <v>162</v>
      </c>
      <c r="F150" s="152" t="str">
        <f>'A3'!F153</f>
        <v>CF</v>
      </c>
      <c r="G150" s="152">
        <f>'A3'!G153</f>
        <v>1</v>
      </c>
      <c r="H150" s="152">
        <f>'A1'!H153</f>
        <v>0</v>
      </c>
      <c r="I150" s="152">
        <f>'A3'!H153</f>
        <v>1</v>
      </c>
      <c r="J150" s="6">
        <f t="shared" si="27"/>
        <v>0.12659044125575614</v>
      </c>
      <c r="K150" s="6">
        <f t="shared" si="30"/>
        <v>0.12659044125575614</v>
      </c>
      <c r="L150" s="6">
        <f t="shared" si="31"/>
        <v>-2.0667982756316299</v>
      </c>
      <c r="M150">
        <f t="shared" si="28"/>
        <v>0</v>
      </c>
      <c r="N150">
        <f t="shared" si="29"/>
        <v>0</v>
      </c>
    </row>
    <row r="151" spans="4:14" x14ac:dyDescent="0.2">
      <c r="D151" s="4">
        <f t="shared" si="32"/>
        <v>137</v>
      </c>
      <c r="E151" s="152">
        <f>'A3'!E154</f>
        <v>164</v>
      </c>
      <c r="F151" s="152" t="str">
        <f>'A3'!F154</f>
        <v>CFNR</v>
      </c>
      <c r="G151" s="152">
        <f>'A3'!G154</f>
        <v>0</v>
      </c>
      <c r="H151" s="152">
        <f>'A1'!H154</f>
        <v>0</v>
      </c>
      <c r="I151" s="152">
        <f>'A3'!H154</f>
        <v>0</v>
      </c>
      <c r="J151" s="6">
        <f t="shared" si="27"/>
        <v>8.1680380234978117E-2</v>
      </c>
      <c r="K151" s="6">
        <f t="shared" si="30"/>
        <v>0.91831961976502186</v>
      </c>
      <c r="L151" s="6">
        <f t="shared" si="31"/>
        <v>-8.5209779279971171E-2</v>
      </c>
      <c r="M151">
        <f t="shared" si="28"/>
        <v>0</v>
      </c>
      <c r="N151">
        <f t="shared" si="29"/>
        <v>1</v>
      </c>
    </row>
    <row r="152" spans="4:14" x14ac:dyDescent="0.2">
      <c r="D152" s="4">
        <f t="shared" si="32"/>
        <v>138</v>
      </c>
      <c r="E152" s="151">
        <f>'A3'!E155</f>
        <v>165</v>
      </c>
      <c r="F152" s="151" t="str">
        <f>'A3'!F155</f>
        <v>CFNR</v>
      </c>
      <c r="G152" s="151">
        <f>'A3'!G155</f>
        <v>0</v>
      </c>
      <c r="H152" s="151">
        <f>'A1'!H155</f>
        <v>0</v>
      </c>
      <c r="I152" s="151">
        <f>'A3'!H155</f>
        <v>0</v>
      </c>
      <c r="J152" s="6">
        <f t="shared" si="27"/>
        <v>8.1680380234978117E-2</v>
      </c>
      <c r="K152" s="6">
        <f t="shared" si="30"/>
        <v>0.91831961976502186</v>
      </c>
      <c r="L152" s="6">
        <f t="shared" si="31"/>
        <v>-8.5209779279971171E-2</v>
      </c>
      <c r="M152">
        <f t="shared" si="28"/>
        <v>0</v>
      </c>
      <c r="N152">
        <f t="shared" si="29"/>
        <v>1</v>
      </c>
    </row>
    <row r="153" spans="4:14" x14ac:dyDescent="0.2">
      <c r="D153" s="4">
        <f t="shared" si="32"/>
        <v>139</v>
      </c>
      <c r="E153" s="150">
        <f>'A3'!E156</f>
        <v>168</v>
      </c>
      <c r="F153" s="150" t="str">
        <f>'A3'!F156</f>
        <v>CF</v>
      </c>
      <c r="G153" s="150">
        <f>'A3'!G156</f>
        <v>1</v>
      </c>
      <c r="H153" s="150">
        <f>'A1'!H156</f>
        <v>0</v>
      </c>
      <c r="I153" s="150">
        <f>'A3'!H156</f>
        <v>0</v>
      </c>
      <c r="J153" s="6">
        <f t="shared" si="27"/>
        <v>8.1680380234978117E-2</v>
      </c>
      <c r="K153" s="6">
        <f t="shared" si="30"/>
        <v>8.1680380234978117E-2</v>
      </c>
      <c r="L153" s="6">
        <f t="shared" si="31"/>
        <v>-2.5049414499580838</v>
      </c>
      <c r="M153">
        <f t="shared" si="28"/>
        <v>0</v>
      </c>
      <c r="N153">
        <f t="shared" si="29"/>
        <v>0</v>
      </c>
    </row>
    <row r="154" spans="4:14" x14ac:dyDescent="0.2">
      <c r="D154" s="4">
        <f t="shared" si="32"/>
        <v>140</v>
      </c>
      <c r="E154" s="150">
        <f>'A3'!E157</f>
        <v>169</v>
      </c>
      <c r="F154" s="150" t="str">
        <f>'A3'!F157</f>
        <v>CONT</v>
      </c>
      <c r="G154" s="150">
        <f>'A3'!G157</f>
        <v>0</v>
      </c>
      <c r="H154" s="150">
        <f>'A1'!H157</f>
        <v>0</v>
      </c>
      <c r="I154" s="150">
        <f>'A3'!H157</f>
        <v>0</v>
      </c>
      <c r="J154" s="6">
        <f t="shared" si="27"/>
        <v>8.1680380234978117E-2</v>
      </c>
      <c r="K154" s="6">
        <f t="shared" si="30"/>
        <v>0.91831961976502186</v>
      </c>
      <c r="L154" s="6">
        <f t="shared" si="31"/>
        <v>-8.5209779279971171E-2</v>
      </c>
      <c r="M154">
        <f t="shared" si="28"/>
        <v>0</v>
      </c>
      <c r="N154">
        <f t="shared" si="29"/>
        <v>1</v>
      </c>
    </row>
    <row r="155" spans="4:14" x14ac:dyDescent="0.2">
      <c r="D155" s="4">
        <f t="shared" si="32"/>
        <v>141</v>
      </c>
      <c r="E155" s="151">
        <f>'A3'!E158</f>
        <v>171</v>
      </c>
      <c r="F155" s="151" t="str">
        <f>'A3'!F158</f>
        <v>CFNR</v>
      </c>
      <c r="G155" s="151">
        <f>'A3'!G158</f>
        <v>0</v>
      </c>
      <c r="H155" s="151">
        <f>'A1'!H158</f>
        <v>0</v>
      </c>
      <c r="I155" s="151">
        <f>'A3'!H158</f>
        <v>0</v>
      </c>
      <c r="J155" s="6">
        <f t="shared" si="27"/>
        <v>8.1680380234978117E-2</v>
      </c>
      <c r="K155" s="6">
        <f t="shared" si="30"/>
        <v>0.91831961976502186</v>
      </c>
      <c r="L155" s="6">
        <f t="shared" si="31"/>
        <v>-8.5209779279971171E-2</v>
      </c>
      <c r="M155">
        <f t="shared" si="28"/>
        <v>0</v>
      </c>
      <c r="N155">
        <f t="shared" si="29"/>
        <v>1</v>
      </c>
    </row>
    <row r="156" spans="4:14" x14ac:dyDescent="0.2">
      <c r="D156" s="4">
        <f t="shared" si="32"/>
        <v>142</v>
      </c>
      <c r="E156" s="152">
        <f>'A3'!E159</f>
        <v>172</v>
      </c>
      <c r="F156" s="152" t="str">
        <f>'A3'!F159</f>
        <v>CONT</v>
      </c>
      <c r="G156" s="152">
        <f>'A3'!G159</f>
        <v>0</v>
      </c>
      <c r="H156" s="152">
        <f>'A1'!H159</f>
        <v>0</v>
      </c>
      <c r="I156" s="152">
        <f>'A3'!H159</f>
        <v>1</v>
      </c>
      <c r="J156" s="6">
        <f t="shared" si="27"/>
        <v>0.12659044125575614</v>
      </c>
      <c r="K156" s="6">
        <f t="shared" si="30"/>
        <v>0.87340955874424386</v>
      </c>
      <c r="L156" s="6">
        <f t="shared" si="31"/>
        <v>-0.13535069369901009</v>
      </c>
      <c r="M156">
        <f t="shared" si="28"/>
        <v>0</v>
      </c>
      <c r="N156">
        <f t="shared" si="29"/>
        <v>1</v>
      </c>
    </row>
    <row r="157" spans="4:14" x14ac:dyDescent="0.2">
      <c r="D157" s="4">
        <f t="shared" si="32"/>
        <v>143</v>
      </c>
      <c r="E157" s="150">
        <f>'A3'!E160</f>
        <v>200</v>
      </c>
      <c r="F157" s="150" t="str">
        <f>'A3'!F160</f>
        <v>CONT</v>
      </c>
      <c r="G157" s="150">
        <f>'A3'!G160</f>
        <v>0</v>
      </c>
      <c r="H157" s="150">
        <f>'A1'!H160</f>
        <v>0</v>
      </c>
      <c r="I157" s="150">
        <f>'A3'!H160</f>
        <v>0</v>
      </c>
      <c r="J157" s="6">
        <f t="shared" si="27"/>
        <v>8.1680380234978117E-2</v>
      </c>
      <c r="K157" s="6">
        <f t="shared" si="30"/>
        <v>0.91831961976502186</v>
      </c>
      <c r="L157" s="6">
        <f t="shared" si="31"/>
        <v>-8.5209779279971171E-2</v>
      </c>
      <c r="M157">
        <f t="shared" si="28"/>
        <v>0</v>
      </c>
      <c r="N157">
        <f t="shared" si="29"/>
        <v>1</v>
      </c>
    </row>
    <row r="158" spans="4:14" x14ac:dyDescent="0.2">
      <c r="D158" s="4">
        <f t="shared" si="32"/>
        <v>144</v>
      </c>
      <c r="E158" s="152">
        <f>'A3'!E161</f>
        <v>201</v>
      </c>
      <c r="F158" s="152" t="str">
        <f>'A3'!F161</f>
        <v>CFNR</v>
      </c>
      <c r="G158" s="152">
        <f>'A3'!G161</f>
        <v>0</v>
      </c>
      <c r="H158" s="152">
        <f>'A1'!H161</f>
        <v>0</v>
      </c>
      <c r="I158" s="152">
        <f>'A3'!H161</f>
        <v>0</v>
      </c>
      <c r="J158" s="6">
        <f t="shared" si="27"/>
        <v>8.1680380234978117E-2</v>
      </c>
      <c r="K158" s="6">
        <f t="shared" si="30"/>
        <v>0.91831961976502186</v>
      </c>
      <c r="L158" s="6">
        <f t="shared" si="31"/>
        <v>-8.5209779279971171E-2</v>
      </c>
      <c r="M158">
        <f t="shared" si="28"/>
        <v>0</v>
      </c>
      <c r="N158">
        <f t="shared" si="29"/>
        <v>1</v>
      </c>
    </row>
    <row r="159" spans="4:14" x14ac:dyDescent="0.2">
      <c r="D159" s="4">
        <f t="shared" si="32"/>
        <v>145</v>
      </c>
      <c r="E159" s="152">
        <f>'A3'!E162</f>
        <v>202</v>
      </c>
      <c r="F159" s="152" t="str">
        <f>'A3'!F162</f>
        <v>CONT</v>
      </c>
      <c r="G159" s="152">
        <f>'A3'!G162</f>
        <v>0</v>
      </c>
      <c r="H159" s="152">
        <f>'A1'!H162</f>
        <v>0</v>
      </c>
      <c r="I159" s="152">
        <f>'A3'!H162</f>
        <v>1</v>
      </c>
      <c r="J159" s="6">
        <f t="shared" si="27"/>
        <v>0.12659044125575614</v>
      </c>
      <c r="K159" s="6">
        <f t="shared" si="30"/>
        <v>0.87340955874424386</v>
      </c>
      <c r="L159" s="6">
        <f t="shared" si="31"/>
        <v>-0.13535069369901009</v>
      </c>
      <c r="M159">
        <f t="shared" si="28"/>
        <v>0</v>
      </c>
      <c r="N159">
        <f t="shared" si="29"/>
        <v>1</v>
      </c>
    </row>
    <row r="160" spans="4:14" x14ac:dyDescent="0.2">
      <c r="D160" s="4">
        <f t="shared" si="32"/>
        <v>146</v>
      </c>
      <c r="E160" s="157">
        <f>'A3'!E163</f>
        <v>206</v>
      </c>
      <c r="F160" s="157" t="str">
        <f>'A3'!F163</f>
        <v>CONT</v>
      </c>
      <c r="G160" s="157">
        <f>'A3'!G163</f>
        <v>0</v>
      </c>
      <c r="H160" s="157">
        <f>'A1'!H163</f>
        <v>0</v>
      </c>
      <c r="I160" s="157">
        <f>'A3'!H163</f>
        <v>1</v>
      </c>
      <c r="J160" s="6">
        <f t="shared" si="27"/>
        <v>0.12659044125575614</v>
      </c>
      <c r="K160" s="6">
        <f t="shared" si="30"/>
        <v>0.87340955874424386</v>
      </c>
      <c r="L160" s="6">
        <f t="shared" si="31"/>
        <v>-0.13535069369901009</v>
      </c>
      <c r="M160">
        <f t="shared" si="28"/>
        <v>0</v>
      </c>
      <c r="N160">
        <f t="shared" si="29"/>
        <v>1</v>
      </c>
    </row>
    <row r="161" spans="4:14" x14ac:dyDescent="0.2">
      <c r="D161" s="4">
        <f t="shared" si="32"/>
        <v>147</v>
      </c>
      <c r="E161" s="152">
        <f>'A3'!E164</f>
        <v>207</v>
      </c>
      <c r="F161" s="152" t="str">
        <f>'A3'!F164</f>
        <v>CFNR</v>
      </c>
      <c r="G161" s="152">
        <f>'A3'!G164</f>
        <v>0</v>
      </c>
      <c r="H161" s="152">
        <f>'A1'!H164</f>
        <v>0</v>
      </c>
      <c r="I161" s="152">
        <f>'A3'!H164</f>
        <v>0</v>
      </c>
      <c r="J161" s="6">
        <f t="shared" si="27"/>
        <v>8.1680380234978117E-2</v>
      </c>
      <c r="K161" s="6">
        <f t="shared" si="30"/>
        <v>0.91831961976502186</v>
      </c>
      <c r="L161" s="6">
        <f t="shared" si="31"/>
        <v>-8.5209779279971171E-2</v>
      </c>
      <c r="M161">
        <f t="shared" si="28"/>
        <v>0</v>
      </c>
      <c r="N161">
        <f t="shared" si="29"/>
        <v>1</v>
      </c>
    </row>
    <row r="162" spans="4:14" x14ac:dyDescent="0.2">
      <c r="D162" s="4">
        <f t="shared" si="32"/>
        <v>148</v>
      </c>
      <c r="E162" s="152">
        <f>'A3'!E165</f>
        <v>209</v>
      </c>
      <c r="F162" s="152" t="str">
        <f>'A3'!F165</f>
        <v>CFNR</v>
      </c>
      <c r="G162" s="152">
        <f>'A3'!G165</f>
        <v>0</v>
      </c>
      <c r="H162" s="152">
        <f>'A1'!H165</f>
        <v>0</v>
      </c>
      <c r="I162" s="152">
        <f>'A3'!H165</f>
        <v>0</v>
      </c>
      <c r="J162" s="6">
        <f t="shared" si="27"/>
        <v>8.1680380234978117E-2</v>
      </c>
      <c r="K162" s="6">
        <f t="shared" si="30"/>
        <v>0.91831961976502186</v>
      </c>
      <c r="L162" s="6">
        <f t="shared" si="31"/>
        <v>-8.5209779279971171E-2</v>
      </c>
      <c r="M162">
        <f t="shared" si="28"/>
        <v>0</v>
      </c>
      <c r="N162">
        <f t="shared" si="29"/>
        <v>1</v>
      </c>
    </row>
    <row r="163" spans="4:14" x14ac:dyDescent="0.2">
      <c r="D163" s="4">
        <f t="shared" si="32"/>
        <v>149</v>
      </c>
      <c r="E163" s="157">
        <f>'A3'!E166</f>
        <v>212</v>
      </c>
      <c r="F163" s="157" t="str">
        <f>'A3'!F166</f>
        <v>CONT</v>
      </c>
      <c r="G163" s="157">
        <f>'A3'!G166</f>
        <v>0</v>
      </c>
      <c r="H163" s="157">
        <f>'A1'!H166</f>
        <v>0</v>
      </c>
      <c r="I163" s="157">
        <f>'A3'!H166</f>
        <v>1</v>
      </c>
      <c r="J163" s="6">
        <f t="shared" si="27"/>
        <v>0.12659044125575614</v>
      </c>
      <c r="K163" s="6">
        <f t="shared" si="30"/>
        <v>0.87340955874424386</v>
      </c>
      <c r="L163" s="6">
        <f t="shared" si="31"/>
        <v>-0.13535069369901009</v>
      </c>
      <c r="M163">
        <f t="shared" si="28"/>
        <v>0</v>
      </c>
      <c r="N163">
        <f t="shared" si="29"/>
        <v>1</v>
      </c>
    </row>
    <row r="164" spans="4:14" x14ac:dyDescent="0.2">
      <c r="D164" s="4">
        <f t="shared" si="32"/>
        <v>150</v>
      </c>
      <c r="E164" s="157">
        <f>'A3'!E167</f>
        <v>213</v>
      </c>
      <c r="F164" s="157" t="str">
        <f>'A3'!F167</f>
        <v>CFNR</v>
      </c>
      <c r="G164" s="157">
        <f>'A3'!G167</f>
        <v>0</v>
      </c>
      <c r="H164" s="157">
        <f>'A1'!H167</f>
        <v>1</v>
      </c>
      <c r="I164" s="157">
        <f>'A3'!H167</f>
        <v>0</v>
      </c>
      <c r="J164" s="6">
        <f t="shared" si="27"/>
        <v>0.63173796212862277</v>
      </c>
      <c r="K164" s="6">
        <f t="shared" si="30"/>
        <v>0.36826203787137723</v>
      </c>
      <c r="L164" s="6">
        <f t="shared" si="31"/>
        <v>-0.99896053477415336</v>
      </c>
      <c r="M164">
        <f t="shared" si="28"/>
        <v>0</v>
      </c>
      <c r="N164">
        <f t="shared" si="29"/>
        <v>0</v>
      </c>
    </row>
    <row r="165" spans="4:14" x14ac:dyDescent="0.2">
      <c r="D165" s="4">
        <f t="shared" si="32"/>
        <v>151</v>
      </c>
      <c r="E165" s="152">
        <f>'A3'!E168</f>
        <v>216</v>
      </c>
      <c r="F165" s="152" t="str">
        <f>'A3'!F168</f>
        <v>CFNR</v>
      </c>
      <c r="G165" s="152">
        <f>'A3'!G168</f>
        <v>0</v>
      </c>
      <c r="H165" s="152">
        <f>'A1'!H168</f>
        <v>0</v>
      </c>
      <c r="I165" s="152">
        <f>'A3'!H168</f>
        <v>1</v>
      </c>
      <c r="J165" s="6">
        <f t="shared" ref="J165:J185" si="33">IF(H165=0,IF(I165=0,p_0_0,IF(I165=1,p_0_1,p_0_2)),IF(H165=1,IF(I165=0,p_1_0,IF(I165=1,p_1_1,p_1_2)),IF(I165=0,p_2_0,IF(I165=1,p_2_1,p_2_2))))</f>
        <v>0.12659044125575614</v>
      </c>
      <c r="K165" s="6">
        <f t="shared" si="30"/>
        <v>0.87340955874424386</v>
      </c>
      <c r="L165" s="6">
        <f t="shared" si="31"/>
        <v>-0.13535069369901009</v>
      </c>
      <c r="M165">
        <f t="shared" ref="M165:M185" si="34">IF(AND(G165=1,K165&gt;=thresh),1,0)</f>
        <v>0</v>
      </c>
      <c r="N165">
        <f t="shared" ref="N165:N185" si="35">+IF(AND(G165=0,J165&lt;thresh),1,0)</f>
        <v>1</v>
      </c>
    </row>
    <row r="166" spans="4:14" x14ac:dyDescent="0.2">
      <c r="D166" s="4">
        <f t="shared" si="32"/>
        <v>152</v>
      </c>
      <c r="E166" s="150">
        <f>'A3'!E169</f>
        <v>217</v>
      </c>
      <c r="F166" s="150" t="str">
        <f>'A3'!F169</f>
        <v>CFNR</v>
      </c>
      <c r="G166" s="150">
        <f>'A3'!G169</f>
        <v>0</v>
      </c>
      <c r="H166" s="150">
        <f>'A1'!H169</f>
        <v>0</v>
      </c>
      <c r="I166" s="150">
        <f>'A3'!H169</f>
        <v>1</v>
      </c>
      <c r="J166" s="6">
        <f t="shared" si="33"/>
        <v>0.12659044125575614</v>
      </c>
      <c r="K166" s="6">
        <f t="shared" si="30"/>
        <v>0.87340955874424386</v>
      </c>
      <c r="L166" s="6">
        <f t="shared" si="31"/>
        <v>-0.13535069369901009</v>
      </c>
      <c r="M166">
        <f t="shared" si="34"/>
        <v>0</v>
      </c>
      <c r="N166">
        <f t="shared" si="35"/>
        <v>1</v>
      </c>
    </row>
    <row r="167" spans="4:14" x14ac:dyDescent="0.2">
      <c r="D167" s="4">
        <f t="shared" si="32"/>
        <v>153</v>
      </c>
      <c r="E167" s="150">
        <f>'A3'!E170</f>
        <v>220</v>
      </c>
      <c r="F167" s="150" t="str">
        <f>'A3'!F170</f>
        <v>CFNR</v>
      </c>
      <c r="G167" s="150">
        <f>'A3'!G170</f>
        <v>0</v>
      </c>
      <c r="H167" s="150">
        <f>'A1'!H170</f>
        <v>0</v>
      </c>
      <c r="I167" s="150">
        <f>'A3'!H170</f>
        <v>0</v>
      </c>
      <c r="J167" s="6">
        <f t="shared" si="33"/>
        <v>8.1680380234978117E-2</v>
      </c>
      <c r="K167" s="6">
        <f t="shared" si="30"/>
        <v>0.91831961976502186</v>
      </c>
      <c r="L167" s="6">
        <f t="shared" si="31"/>
        <v>-8.5209779279971171E-2</v>
      </c>
      <c r="M167">
        <f t="shared" si="34"/>
        <v>0</v>
      </c>
      <c r="N167">
        <f t="shared" si="35"/>
        <v>1</v>
      </c>
    </row>
    <row r="168" spans="4:14" x14ac:dyDescent="0.2">
      <c r="D168" s="4">
        <f t="shared" si="32"/>
        <v>154</v>
      </c>
      <c r="E168" s="157">
        <f>'A3'!E171</f>
        <v>225</v>
      </c>
      <c r="F168" s="157" t="str">
        <f>'A3'!F171</f>
        <v>CONT</v>
      </c>
      <c r="G168" s="157">
        <f>'A3'!G171</f>
        <v>0</v>
      </c>
      <c r="H168" s="157">
        <f>'A1'!H171</f>
        <v>0</v>
      </c>
      <c r="I168" s="157">
        <f>'A3'!H171</f>
        <v>1</v>
      </c>
      <c r="J168" s="6">
        <f t="shared" si="33"/>
        <v>0.12659044125575614</v>
      </c>
      <c r="K168" s="6">
        <f t="shared" si="30"/>
        <v>0.87340955874424386</v>
      </c>
      <c r="L168" s="6">
        <f t="shared" si="31"/>
        <v>-0.13535069369901009</v>
      </c>
      <c r="M168">
        <f t="shared" si="34"/>
        <v>0</v>
      </c>
      <c r="N168">
        <f t="shared" si="35"/>
        <v>1</v>
      </c>
    </row>
    <row r="169" spans="4:14" x14ac:dyDescent="0.2">
      <c r="D169" s="4">
        <f t="shared" si="32"/>
        <v>155</v>
      </c>
      <c r="E169" s="157">
        <f>'A3'!E172</f>
        <v>228</v>
      </c>
      <c r="F169" s="157" t="str">
        <f>'A3'!F172</f>
        <v>CF</v>
      </c>
      <c r="G169" s="157">
        <f>'A3'!G172</f>
        <v>1</v>
      </c>
      <c r="H169" s="157">
        <f>'A1'!H172</f>
        <v>0</v>
      </c>
      <c r="I169" s="157">
        <f>'A3'!H172</f>
        <v>0</v>
      </c>
      <c r="J169" s="6">
        <f t="shared" si="33"/>
        <v>8.1680380234978117E-2</v>
      </c>
      <c r="K169" s="6">
        <f t="shared" si="30"/>
        <v>8.1680380234978117E-2</v>
      </c>
      <c r="L169" s="6">
        <f t="shared" si="31"/>
        <v>-2.5049414499580838</v>
      </c>
      <c r="M169">
        <f t="shared" si="34"/>
        <v>0</v>
      </c>
      <c r="N169">
        <f t="shared" si="35"/>
        <v>0</v>
      </c>
    </row>
    <row r="170" spans="4:14" x14ac:dyDescent="0.2">
      <c r="D170" s="4">
        <f t="shared" si="32"/>
        <v>156</v>
      </c>
      <c r="E170" s="152">
        <f>'A3'!E173</f>
        <v>231</v>
      </c>
      <c r="F170" s="152" t="str">
        <f>'A3'!F173</f>
        <v>CFNR</v>
      </c>
      <c r="G170" s="152">
        <f>'A3'!G173</f>
        <v>0</v>
      </c>
      <c r="H170" s="152">
        <f>'A1'!H173</f>
        <v>0</v>
      </c>
      <c r="I170" s="152">
        <f>'A3'!H173</f>
        <v>0</v>
      </c>
      <c r="J170" s="6">
        <f t="shared" si="33"/>
        <v>8.1680380234978117E-2</v>
      </c>
      <c r="K170" s="6">
        <f t="shared" si="30"/>
        <v>0.91831961976502186</v>
      </c>
      <c r="L170" s="6">
        <f t="shared" si="31"/>
        <v>-8.5209779279971171E-2</v>
      </c>
      <c r="M170">
        <f t="shared" si="34"/>
        <v>0</v>
      </c>
      <c r="N170">
        <f t="shared" si="35"/>
        <v>1</v>
      </c>
    </row>
    <row r="171" spans="4:14" x14ac:dyDescent="0.2">
      <c r="D171" s="4">
        <f t="shared" si="32"/>
        <v>157</v>
      </c>
      <c r="E171" s="151">
        <f>'A3'!E174</f>
        <v>233</v>
      </c>
      <c r="F171" s="151" t="str">
        <f>'A3'!F174</f>
        <v>CFNR</v>
      </c>
      <c r="G171" s="151">
        <f>'A3'!G174</f>
        <v>0</v>
      </c>
      <c r="H171" s="151">
        <f>'A1'!H174</f>
        <v>0</v>
      </c>
      <c r="I171" s="151">
        <f>'A3'!H174</f>
        <v>0</v>
      </c>
      <c r="J171" s="6">
        <f t="shared" si="33"/>
        <v>8.1680380234978117E-2</v>
      </c>
      <c r="K171" s="6">
        <f t="shared" si="30"/>
        <v>0.91831961976502186</v>
      </c>
      <c r="L171" s="6">
        <f t="shared" si="31"/>
        <v>-8.5209779279971171E-2</v>
      </c>
      <c r="M171">
        <f t="shared" si="34"/>
        <v>0</v>
      </c>
      <c r="N171">
        <f t="shared" si="35"/>
        <v>1</v>
      </c>
    </row>
    <row r="172" spans="4:14" x14ac:dyDescent="0.2">
      <c r="D172" s="4">
        <f t="shared" si="32"/>
        <v>158</v>
      </c>
      <c r="E172" s="150">
        <f>'A3'!E175</f>
        <v>234</v>
      </c>
      <c r="F172" s="150" t="str">
        <f>'A3'!F175</f>
        <v>CFNR</v>
      </c>
      <c r="G172" s="150">
        <f>'A3'!G175</f>
        <v>0</v>
      </c>
      <c r="H172" s="150">
        <f>'A1'!H175</f>
        <v>0</v>
      </c>
      <c r="I172" s="150">
        <f>'A3'!H175</f>
        <v>0</v>
      </c>
      <c r="J172" s="6">
        <f t="shared" si="33"/>
        <v>8.1680380234978117E-2</v>
      </c>
      <c r="K172" s="6">
        <f t="shared" si="30"/>
        <v>0.91831961976502186</v>
      </c>
      <c r="L172" s="6">
        <f t="shared" si="31"/>
        <v>-8.5209779279971171E-2</v>
      </c>
      <c r="M172">
        <f t="shared" si="34"/>
        <v>0</v>
      </c>
      <c r="N172">
        <f t="shared" si="35"/>
        <v>1</v>
      </c>
    </row>
    <row r="173" spans="4:14" x14ac:dyDescent="0.2">
      <c r="D173" s="4">
        <f t="shared" si="32"/>
        <v>159</v>
      </c>
      <c r="E173" s="157">
        <f>'A3'!E176</f>
        <v>235</v>
      </c>
      <c r="F173" s="157" t="str">
        <f>'A3'!F176</f>
        <v>CONT</v>
      </c>
      <c r="G173" s="157">
        <f>'A3'!G176</f>
        <v>0</v>
      </c>
      <c r="H173" s="157">
        <f>'A1'!H176</f>
        <v>0</v>
      </c>
      <c r="I173" s="157">
        <f>'A3'!H176</f>
        <v>0</v>
      </c>
      <c r="J173" s="6">
        <f t="shared" si="33"/>
        <v>8.1680380234978117E-2</v>
      </c>
      <c r="K173" s="6">
        <f t="shared" si="30"/>
        <v>0.91831961976502186</v>
      </c>
      <c r="L173" s="6">
        <f t="shared" si="31"/>
        <v>-8.5209779279971171E-2</v>
      </c>
      <c r="M173">
        <f t="shared" si="34"/>
        <v>0</v>
      </c>
      <c r="N173">
        <f t="shared" si="35"/>
        <v>1</v>
      </c>
    </row>
    <row r="174" spans="4:14" x14ac:dyDescent="0.2">
      <c r="D174" s="4">
        <f t="shared" si="32"/>
        <v>160</v>
      </c>
      <c r="E174" s="150">
        <f>'A3'!E177</f>
        <v>236</v>
      </c>
      <c r="F174" s="150" t="str">
        <f>'A3'!F177</f>
        <v>CONT</v>
      </c>
      <c r="G174" s="150">
        <f>'A3'!G177</f>
        <v>0</v>
      </c>
      <c r="H174" s="150">
        <f>'A1'!H177</f>
        <v>0</v>
      </c>
      <c r="I174" s="150">
        <f>'A3'!H177</f>
        <v>1</v>
      </c>
      <c r="J174" s="6">
        <f t="shared" si="33"/>
        <v>0.12659044125575614</v>
      </c>
      <c r="K174" s="6">
        <f t="shared" si="30"/>
        <v>0.87340955874424386</v>
      </c>
      <c r="L174" s="6">
        <f t="shared" si="31"/>
        <v>-0.13535069369901009</v>
      </c>
      <c r="M174">
        <f t="shared" si="34"/>
        <v>0</v>
      </c>
      <c r="N174">
        <f t="shared" si="35"/>
        <v>1</v>
      </c>
    </row>
    <row r="175" spans="4:14" x14ac:dyDescent="0.2">
      <c r="D175" s="4">
        <f t="shared" si="32"/>
        <v>161</v>
      </c>
      <c r="E175" s="152">
        <f>'A3'!E178</f>
        <v>237</v>
      </c>
      <c r="F175" s="152" t="str">
        <f>'A3'!F178</f>
        <v>CONT</v>
      </c>
      <c r="G175" s="152">
        <f>'A3'!G178</f>
        <v>0</v>
      </c>
      <c r="H175" s="152">
        <f>'A1'!H178</f>
        <v>0</v>
      </c>
      <c r="I175" s="152">
        <f>'A3'!H178</f>
        <v>1</v>
      </c>
      <c r="J175" s="6">
        <f t="shared" si="33"/>
        <v>0.12659044125575614</v>
      </c>
      <c r="K175" s="6">
        <f t="shared" si="30"/>
        <v>0.87340955874424386</v>
      </c>
      <c r="L175" s="6">
        <f t="shared" si="31"/>
        <v>-0.13535069369901009</v>
      </c>
      <c r="M175">
        <f t="shared" si="34"/>
        <v>0</v>
      </c>
      <c r="N175">
        <f t="shared" si="35"/>
        <v>1</v>
      </c>
    </row>
    <row r="176" spans="4:14" x14ac:dyDescent="0.2">
      <c r="D176" s="4">
        <f t="shared" si="32"/>
        <v>162</v>
      </c>
      <c r="E176" s="152">
        <f>'A3'!E179</f>
        <v>239</v>
      </c>
      <c r="F176" s="152" t="str">
        <f>'A3'!F179</f>
        <v>CF</v>
      </c>
      <c r="G176" s="152">
        <f>'A3'!G179</f>
        <v>1</v>
      </c>
      <c r="H176" s="152">
        <f>'A1'!H179</f>
        <v>1</v>
      </c>
      <c r="I176" s="152">
        <f>'A3'!H179</f>
        <v>0</v>
      </c>
      <c r="J176" s="6">
        <f t="shared" si="33"/>
        <v>0.63173796212862277</v>
      </c>
      <c r="K176" s="6">
        <f t="shared" si="30"/>
        <v>0.63173796212862277</v>
      </c>
      <c r="L176" s="6">
        <f t="shared" si="31"/>
        <v>-0.45928058769771685</v>
      </c>
      <c r="M176">
        <f t="shared" si="34"/>
        <v>1</v>
      </c>
      <c r="N176">
        <f t="shared" si="35"/>
        <v>0</v>
      </c>
    </row>
    <row r="177" spans="4:14" x14ac:dyDescent="0.2">
      <c r="D177" s="4">
        <f t="shared" si="32"/>
        <v>163</v>
      </c>
      <c r="E177" s="152">
        <f>'A3'!E180</f>
        <v>241</v>
      </c>
      <c r="F177" s="152" t="str">
        <f>'A3'!F180</f>
        <v>CONT</v>
      </c>
      <c r="G177" s="152">
        <f>'A3'!G180</f>
        <v>0</v>
      </c>
      <c r="H177" s="152">
        <f>'A1'!H180</f>
        <v>0</v>
      </c>
      <c r="I177" s="152">
        <f>'A3'!H180</f>
        <v>1</v>
      </c>
      <c r="J177" s="6">
        <f t="shared" si="33"/>
        <v>0.12659044125575614</v>
      </c>
      <c r="K177" s="6">
        <f t="shared" si="30"/>
        <v>0.87340955874424386</v>
      </c>
      <c r="L177" s="6">
        <f t="shared" si="31"/>
        <v>-0.13535069369901009</v>
      </c>
      <c r="M177">
        <f t="shared" si="34"/>
        <v>0</v>
      </c>
      <c r="N177">
        <f t="shared" si="35"/>
        <v>1</v>
      </c>
    </row>
    <row r="178" spans="4:14" x14ac:dyDescent="0.2">
      <c r="D178" s="4">
        <f t="shared" si="32"/>
        <v>164</v>
      </c>
      <c r="E178" s="148">
        <f>'A3'!E181</f>
        <v>244</v>
      </c>
      <c r="F178" s="148" t="str">
        <f>'A3'!F181</f>
        <v>CONT</v>
      </c>
      <c r="G178" s="148">
        <f>'A3'!G181</f>
        <v>0</v>
      </c>
      <c r="H178" s="148">
        <f>'A1'!H181</f>
        <v>0</v>
      </c>
      <c r="I178" s="148">
        <f>'A3'!H181</f>
        <v>0</v>
      </c>
      <c r="J178" s="6">
        <f t="shared" si="33"/>
        <v>8.1680380234978117E-2</v>
      </c>
      <c r="K178" s="6">
        <f t="shared" si="30"/>
        <v>0.91831961976502186</v>
      </c>
      <c r="L178" s="6">
        <f t="shared" si="31"/>
        <v>-8.5209779279971171E-2</v>
      </c>
      <c r="M178">
        <f t="shared" si="34"/>
        <v>0</v>
      </c>
      <c r="N178">
        <f t="shared" si="35"/>
        <v>1</v>
      </c>
    </row>
    <row r="179" spans="4:14" x14ac:dyDescent="0.2">
      <c r="D179" s="4">
        <f t="shared" si="32"/>
        <v>165</v>
      </c>
      <c r="E179" s="152">
        <f>'A3'!E182</f>
        <v>245</v>
      </c>
      <c r="F179" s="152" t="str">
        <f>'A3'!F182</f>
        <v>CFNR</v>
      </c>
      <c r="G179" s="152">
        <f>'A3'!G182</f>
        <v>0</v>
      </c>
      <c r="H179" s="152">
        <f>'A1'!H182</f>
        <v>0</v>
      </c>
      <c r="I179" s="152">
        <f>'A3'!H182</f>
        <v>1</v>
      </c>
      <c r="J179" s="6">
        <f t="shared" si="33"/>
        <v>0.12659044125575614</v>
      </c>
      <c r="K179" s="6">
        <f t="shared" si="30"/>
        <v>0.87340955874424386</v>
      </c>
      <c r="L179" s="6">
        <f t="shared" si="31"/>
        <v>-0.13535069369901009</v>
      </c>
      <c r="M179">
        <f t="shared" si="34"/>
        <v>0</v>
      </c>
      <c r="N179">
        <f t="shared" si="35"/>
        <v>1</v>
      </c>
    </row>
    <row r="180" spans="4:14" x14ac:dyDescent="0.2">
      <c r="D180" s="4">
        <f t="shared" si="32"/>
        <v>166</v>
      </c>
      <c r="E180" s="152">
        <f>'A3'!E183</f>
        <v>246</v>
      </c>
      <c r="F180" s="152" t="str">
        <f>'A3'!F183</f>
        <v>CONT</v>
      </c>
      <c r="G180" s="152">
        <f>'A3'!G183</f>
        <v>0</v>
      </c>
      <c r="H180" s="152">
        <f>'A1'!H183</f>
        <v>0</v>
      </c>
      <c r="I180" s="152">
        <f>'A3'!H183</f>
        <v>1</v>
      </c>
      <c r="J180" s="6">
        <f t="shared" si="33"/>
        <v>0.12659044125575614</v>
      </c>
      <c r="K180" s="6">
        <f t="shared" si="30"/>
        <v>0.87340955874424386</v>
      </c>
      <c r="L180" s="6">
        <f t="shared" si="31"/>
        <v>-0.13535069369901009</v>
      </c>
      <c r="M180">
        <f t="shared" si="34"/>
        <v>0</v>
      </c>
      <c r="N180">
        <f t="shared" si="35"/>
        <v>1</v>
      </c>
    </row>
    <row r="181" spans="4:14" x14ac:dyDescent="0.2">
      <c r="D181" s="4">
        <f t="shared" si="32"/>
        <v>167</v>
      </c>
      <c r="E181" s="150">
        <f>'A3'!E184</f>
        <v>247</v>
      </c>
      <c r="F181" s="150" t="str">
        <f>'A3'!F184</f>
        <v>CONT</v>
      </c>
      <c r="G181" s="150">
        <f>'A3'!G184</f>
        <v>0</v>
      </c>
      <c r="H181" s="150">
        <f>'A1'!H184</f>
        <v>0</v>
      </c>
      <c r="I181" s="150">
        <f>'A3'!H184</f>
        <v>1</v>
      </c>
      <c r="J181" s="6">
        <f t="shared" si="33"/>
        <v>0.12659044125575614</v>
      </c>
      <c r="K181" s="6">
        <f t="shared" si="30"/>
        <v>0.87340955874424386</v>
      </c>
      <c r="L181" s="6">
        <f t="shared" si="31"/>
        <v>-0.13535069369901009</v>
      </c>
      <c r="M181">
        <f t="shared" si="34"/>
        <v>0</v>
      </c>
      <c r="N181">
        <f t="shared" si="35"/>
        <v>1</v>
      </c>
    </row>
    <row r="182" spans="4:14" x14ac:dyDescent="0.2">
      <c r="D182" s="4">
        <f t="shared" si="32"/>
        <v>168</v>
      </c>
      <c r="E182" s="152">
        <f>'A3'!E185</f>
        <v>249</v>
      </c>
      <c r="F182" s="152" t="str">
        <f>'A3'!F185</f>
        <v>CFNR</v>
      </c>
      <c r="G182" s="152">
        <f>'A3'!G185</f>
        <v>0</v>
      </c>
      <c r="H182" s="152">
        <f>'A1'!H185</f>
        <v>0</v>
      </c>
      <c r="I182" s="152">
        <f>'A3'!H185</f>
        <v>1</v>
      </c>
      <c r="J182" s="6">
        <f t="shared" si="33"/>
        <v>0.12659044125575614</v>
      </c>
      <c r="K182" s="6">
        <f t="shared" si="30"/>
        <v>0.87340955874424386</v>
      </c>
      <c r="L182" s="6">
        <f t="shared" si="31"/>
        <v>-0.13535069369901009</v>
      </c>
      <c r="M182">
        <f t="shared" si="34"/>
        <v>0</v>
      </c>
      <c r="N182">
        <f t="shared" si="35"/>
        <v>1</v>
      </c>
    </row>
    <row r="183" spans="4:14" x14ac:dyDescent="0.2">
      <c r="D183" s="4">
        <f t="shared" si="32"/>
        <v>169</v>
      </c>
      <c r="E183" s="152">
        <f>'A3'!E186</f>
        <v>250</v>
      </c>
      <c r="F183" s="152" t="str">
        <f>'A3'!F186</f>
        <v>CFNR</v>
      </c>
      <c r="G183" s="152">
        <f>'A3'!G186</f>
        <v>0</v>
      </c>
      <c r="H183" s="152">
        <f>'A1'!H186</f>
        <v>0</v>
      </c>
      <c r="I183" s="152">
        <f>'A3'!H186</f>
        <v>1</v>
      </c>
      <c r="J183" s="6">
        <f t="shared" si="33"/>
        <v>0.12659044125575614</v>
      </c>
      <c r="K183" s="6">
        <f t="shared" si="30"/>
        <v>0.87340955874424386</v>
      </c>
      <c r="L183" s="6">
        <f t="shared" si="31"/>
        <v>-0.13535069369901009</v>
      </c>
      <c r="M183">
        <f t="shared" si="34"/>
        <v>0</v>
      </c>
      <c r="N183">
        <f t="shared" si="35"/>
        <v>1</v>
      </c>
    </row>
    <row r="184" spans="4:14" x14ac:dyDescent="0.2">
      <c r="D184" s="4">
        <f t="shared" si="32"/>
        <v>170</v>
      </c>
      <c r="E184" s="150">
        <f>'A3'!E187</f>
        <v>251</v>
      </c>
      <c r="F184" s="150" t="str">
        <f>'A3'!F187</f>
        <v>CFNR</v>
      </c>
      <c r="G184" s="150">
        <f>'A3'!G187</f>
        <v>0</v>
      </c>
      <c r="H184" s="150">
        <f>'A1'!H187</f>
        <v>0</v>
      </c>
      <c r="I184" s="150">
        <f>'A3'!H187</f>
        <v>1</v>
      </c>
      <c r="J184" s="6">
        <f t="shared" si="33"/>
        <v>0.12659044125575614</v>
      </c>
      <c r="K184" s="6">
        <f t="shared" si="30"/>
        <v>0.87340955874424386</v>
      </c>
      <c r="L184" s="6">
        <f t="shared" si="31"/>
        <v>-0.13535069369901009</v>
      </c>
      <c r="M184">
        <f t="shared" si="34"/>
        <v>0</v>
      </c>
      <c r="N184">
        <f t="shared" si="35"/>
        <v>1</v>
      </c>
    </row>
    <row r="185" spans="4:14" x14ac:dyDescent="0.2">
      <c r="D185" s="4">
        <f t="shared" si="32"/>
        <v>171</v>
      </c>
      <c r="E185" s="150">
        <f>'A3'!E188</f>
        <v>253</v>
      </c>
      <c r="F185" s="150" t="str">
        <f>'A3'!F188</f>
        <v>CONT</v>
      </c>
      <c r="G185" s="150">
        <f>'A3'!G188</f>
        <v>0</v>
      </c>
      <c r="H185" s="150">
        <f>'A1'!H188</f>
        <v>0</v>
      </c>
      <c r="I185" s="150">
        <f>'A3'!H188</f>
        <v>0</v>
      </c>
      <c r="J185" s="6">
        <f t="shared" si="33"/>
        <v>8.1680380234978117E-2</v>
      </c>
      <c r="K185" s="6">
        <f t="shared" si="30"/>
        <v>0.91831961976502186</v>
      </c>
      <c r="L185" s="6">
        <f t="shared" si="31"/>
        <v>-8.5209779279971171E-2</v>
      </c>
      <c r="M185">
        <f t="shared" si="34"/>
        <v>0</v>
      </c>
      <c r="N185">
        <f t="shared" si="35"/>
        <v>1</v>
      </c>
    </row>
    <row r="186" spans="4:14" x14ac:dyDescent="0.2">
      <c r="D186" s="4"/>
    </row>
    <row r="188" spans="4:14" x14ac:dyDescent="0.2">
      <c r="F188" s="4">
        <v>173</v>
      </c>
      <c r="G188" s="21">
        <f>SUM(G15:G185)</f>
        <v>25</v>
      </c>
      <c r="H188" s="19">
        <f>COUNTIFS(H$15:H$185,"0",I$15:I$185,"1")/COUNTIFS(H$15:H$185,"0")</f>
        <v>0.57861635220125784</v>
      </c>
      <c r="I188" s="19">
        <f>COUNTIFS(I$15:I$185,"0",H$15:H$185,"1")/COUNTIFS(I$15:I$185,"0")</f>
        <v>8.2191780821917804E-2</v>
      </c>
      <c r="L188" s="19">
        <f>SUM(L15:L185)</f>
        <v>-61.651509201215113</v>
      </c>
      <c r="M188" s="20">
        <f>SUM(M15:M185)</f>
        <v>8</v>
      </c>
      <c r="N188" s="20">
        <f>SUM(N15:N185)</f>
        <v>142</v>
      </c>
    </row>
    <row r="189" spans="4:14" x14ac:dyDescent="0.2">
      <c r="G189" s="5">
        <f>TN-CFT_1</f>
        <v>148</v>
      </c>
      <c r="H189" s="19">
        <f>COUNTIFS(H$15:H$185,"1",I$15:I$185,"1")/COUNTIFS(H$15:H$185,"1")</f>
        <v>0.5</v>
      </c>
      <c r="I189" s="19">
        <f>COUNTIFS(I$15:I$185,"1",H$15:H$185,"1")/COUNTIFS(I$15:I$185,"1")</f>
        <v>6.1224489795918366E-2</v>
      </c>
      <c r="M189" s="19">
        <f>npos/CFT_1</f>
        <v>0.32</v>
      </c>
      <c r="N189" s="19">
        <f>nneg/NCFT</f>
        <v>0.95945945945945943</v>
      </c>
    </row>
    <row r="190" spans="4:14" x14ac:dyDescent="0.2">
      <c r="H190" s="20">
        <f>COUNTIFS(H$15:H$185,"&lt;&gt;"&amp;2,I$15:I$185,"&lt;&gt;"&amp;2)</f>
        <v>171</v>
      </c>
    </row>
    <row r="191" spans="4:14" x14ac:dyDescent="0.2">
      <c r="H191" s="19">
        <f>COUNTIFS(H$15:H$185,"0",I$15:I$185,"0")/norm1</f>
        <v>0.391812865497076</v>
      </c>
      <c r="I191" s="19">
        <f>COUNTIFS(I$15:I$185,"0",H$15:H$185,"1")/norm1</f>
        <v>3.5087719298245612E-2</v>
      </c>
    </row>
    <row r="192" spans="4:14" x14ac:dyDescent="0.2">
      <c r="H192" s="19">
        <f>COUNTIFS(H$15:H$185,"0",I$15:I$185,"1")/norm1</f>
        <v>0.53801169590643272</v>
      </c>
      <c r="I192" s="19">
        <f>COUNTIFS(I$15:I$185,"1",H$15:H$185,"1")/norm1</f>
        <v>3.5087719298245612E-2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DE8F-8D98-4659-A03F-A9E4BD9F98CA}">
  <dimension ref="C1:T192"/>
  <sheetViews>
    <sheetView topLeftCell="D1" workbookViewId="0">
      <selection activeCell="O25" sqref="O25"/>
    </sheetView>
  </sheetViews>
  <sheetFormatPr baseColWidth="10" defaultColWidth="15.6640625" defaultRowHeight="15" x14ac:dyDescent="0.2"/>
  <cols>
    <col min="16" max="17" width="12.6640625" customWidth="1"/>
    <col min="18" max="18" width="15" customWidth="1"/>
    <col min="19" max="20" width="12.6640625" customWidth="1"/>
  </cols>
  <sheetData>
    <row r="1" spans="3:20" ht="16" thickBot="1" x14ac:dyDescent="0.25"/>
    <row r="2" spans="3:20" ht="33" thickBot="1" x14ac:dyDescent="0.25">
      <c r="E2" s="18" t="s">
        <v>110</v>
      </c>
      <c r="F2" s="18" t="s">
        <v>88</v>
      </c>
      <c r="G2" s="18" t="s">
        <v>111</v>
      </c>
      <c r="I2" s="7" t="s">
        <v>36</v>
      </c>
      <c r="J2" s="8"/>
      <c r="L2" s="13" t="s">
        <v>44</v>
      </c>
      <c r="M2" s="22">
        <v>0.14000000000000001</v>
      </c>
    </row>
    <row r="3" spans="3:20" x14ac:dyDescent="0.2">
      <c r="E3" s="4" t="s">
        <v>90</v>
      </c>
      <c r="F3" s="6">
        <f>a_0+a_1*0+a_2*0</f>
        <v>-1.7892150236895366</v>
      </c>
      <c r="G3" s="6">
        <f>EXP(F3)/(1+EXP(F3))</f>
        <v>0.14316899083449802</v>
      </c>
      <c r="I3" s="9" t="s">
        <v>91</v>
      </c>
      <c r="J3" s="25">
        <v>0</v>
      </c>
      <c r="L3" s="12"/>
      <c r="M3" s="12"/>
    </row>
    <row r="4" spans="3:20" ht="16" thickBot="1" x14ac:dyDescent="0.25">
      <c r="E4" s="4" t="s">
        <v>92</v>
      </c>
      <c r="F4" s="6">
        <f>a_0+a_1*0+a_2*1</f>
        <v>-1.7441033286480576</v>
      </c>
      <c r="G4" s="6">
        <f>EXP(F4)/(1+EXP(F4))</f>
        <v>0.14879248519268951</v>
      </c>
      <c r="I4" s="10" t="s">
        <v>107</v>
      </c>
      <c r="J4" s="26">
        <v>4.5111695041478841E-2</v>
      </c>
      <c r="L4" s="12"/>
      <c r="M4" s="12"/>
    </row>
    <row r="5" spans="3:20" ht="16" thickBot="1" x14ac:dyDescent="0.25">
      <c r="E5" s="4" t="s">
        <v>94</v>
      </c>
      <c r="F5" s="6">
        <f>a_0+a_1*1+a_2*0</f>
        <v>-1.7892150236895366</v>
      </c>
      <c r="G5" s="6">
        <f>EXP(F5)/(1+EXP(F5))</f>
        <v>0.14316899083449802</v>
      </c>
      <c r="I5" s="10" t="s">
        <v>40</v>
      </c>
      <c r="J5" s="26">
        <v>-1.7892150236895366</v>
      </c>
      <c r="L5" s="14" t="s">
        <v>50</v>
      </c>
      <c r="M5" s="15" t="s">
        <v>51</v>
      </c>
      <c r="Q5" s="65" t="s">
        <v>52</v>
      </c>
    </row>
    <row r="6" spans="3:20" ht="16" thickBot="1" x14ac:dyDescent="0.25">
      <c r="E6" s="4" t="s">
        <v>95</v>
      </c>
      <c r="F6" s="6">
        <f>a_0+a_1*1+a_2*1</f>
        <v>-1.7441033286480576</v>
      </c>
      <c r="G6" s="6">
        <f>EXP(F6)/(1+EXP(F6))</f>
        <v>0.14879248519268951</v>
      </c>
      <c r="I6" s="11" t="s">
        <v>42</v>
      </c>
      <c r="J6" s="27">
        <f>NCN</f>
        <v>-71.12099821018289</v>
      </c>
      <c r="L6" s="16">
        <f>sens</f>
        <v>1</v>
      </c>
      <c r="M6" s="17">
        <f>spec</f>
        <v>0</v>
      </c>
      <c r="Q6" s="23">
        <f>SUMPRODUCT(S15:S111,T15:T111)</f>
        <v>0.49324324324324326</v>
      </c>
    </row>
    <row r="7" spans="3:20" x14ac:dyDescent="0.2">
      <c r="E7" s="4" t="s">
        <v>96</v>
      </c>
      <c r="F7" s="6"/>
      <c r="G7" s="6">
        <f>p_0_0*(1-f_20)+p_1_0*f_20</f>
        <v>0.14316899083449802</v>
      </c>
      <c r="I7" s="12"/>
      <c r="J7" s="12"/>
    </row>
    <row r="8" spans="3:20" x14ac:dyDescent="0.2">
      <c r="E8" s="4" t="s">
        <v>97</v>
      </c>
      <c r="F8" s="6"/>
      <c r="G8" s="6">
        <f>p_0_1*(1-f_21)+p_1_1*f_21</f>
        <v>0.14879248519268951</v>
      </c>
    </row>
    <row r="9" spans="3:20" ht="49.5" customHeight="1" x14ac:dyDescent="0.2">
      <c r="E9" s="4" t="s">
        <v>99</v>
      </c>
      <c r="F9" s="6"/>
      <c r="G9" s="6">
        <f>p_0_0*(1-f_10)+p_0_1*f_10</f>
        <v>0.14533187327995631</v>
      </c>
      <c r="I9" s="312" t="s">
        <v>112</v>
      </c>
      <c r="J9" s="313"/>
      <c r="K9" s="313"/>
      <c r="L9" s="313"/>
      <c r="M9" s="313"/>
      <c r="N9" s="314"/>
    </row>
    <row r="10" spans="3:20" x14ac:dyDescent="0.2">
      <c r="E10" s="4" t="s">
        <v>100</v>
      </c>
      <c r="F10" s="6"/>
      <c r="G10" s="6">
        <f>p_1_0*(1-f_11)+p_1_1*f_11</f>
        <v>0.14685497873314454</v>
      </c>
      <c r="Q10">
        <f>CFT_1</f>
        <v>25</v>
      </c>
      <c r="R10">
        <f>NCFT</f>
        <v>148</v>
      </c>
    </row>
    <row r="11" spans="3:20" x14ac:dyDescent="0.2">
      <c r="E11" s="4" t="s">
        <v>101</v>
      </c>
      <c r="F11" s="6"/>
      <c r="G11" s="6">
        <f>q_00*p_0_0+q_01*p_0_1+q_10*p_1_0+q_11*p_1_1</f>
        <v>0.14639181216258434</v>
      </c>
    </row>
    <row r="12" spans="3:20" x14ac:dyDescent="0.2">
      <c r="C12" s="6"/>
    </row>
    <row r="14" spans="3:20" s="3" customFormat="1" ht="76.5" customHeight="1" x14ac:dyDescent="0.2">
      <c r="D14" s="1" t="s">
        <v>13</v>
      </c>
      <c r="E14" s="1" t="s">
        <v>57</v>
      </c>
      <c r="F14" s="1" t="s">
        <v>29</v>
      </c>
      <c r="G14" s="1" t="s">
        <v>58</v>
      </c>
      <c r="H14" s="2" t="s">
        <v>74</v>
      </c>
      <c r="I14" s="2" t="s">
        <v>84</v>
      </c>
      <c r="J14" s="2" t="s">
        <v>113</v>
      </c>
      <c r="K14" s="2" t="s">
        <v>103</v>
      </c>
      <c r="L14" s="2" t="s">
        <v>104</v>
      </c>
      <c r="M14" s="2" t="s">
        <v>64</v>
      </c>
      <c r="N14" s="2" t="s">
        <v>65</v>
      </c>
      <c r="P14" s="2" t="s">
        <v>44</v>
      </c>
      <c r="Q14" s="2" t="s">
        <v>66</v>
      </c>
      <c r="R14" s="2" t="s">
        <v>67</v>
      </c>
      <c r="S14" s="2" t="s">
        <v>68</v>
      </c>
      <c r="T14" s="2" t="s">
        <v>69</v>
      </c>
    </row>
    <row r="15" spans="3:20" x14ac:dyDescent="0.2">
      <c r="D15" s="4">
        <v>1</v>
      </c>
      <c r="E15" s="148">
        <f>'A3'!E18</f>
        <v>1</v>
      </c>
      <c r="F15" s="148" t="str">
        <f>'A3'!F18</f>
        <v>CF</v>
      </c>
      <c r="G15" s="148">
        <f>'A3'!G18</f>
        <v>1</v>
      </c>
      <c r="H15" s="148">
        <f>'A2'!H18</f>
        <v>1</v>
      </c>
      <c r="I15" s="148">
        <f>'A3'!H18</f>
        <v>1</v>
      </c>
      <c r="J15" s="6">
        <f t="shared" ref="J15:J46" si="0">IF(H15=0,IF(I15=0,p_0_0,IF(I15=1,p_0_1,p_0_2)),IF(H15=1,IF(I15=0,p_1_0,IF(I15=1,p_1_1,p_1_2)),IF(I15=0,p_2_0,IF(I15=1,p_2_1,p_2_2))))</f>
        <v>0.14879248519268951</v>
      </c>
      <c r="K15" s="6">
        <f t="shared" ref="K15:K77" si="1">IF(G15=1,J15,1-J15)</f>
        <v>0.14879248519268951</v>
      </c>
      <c r="L15" s="6">
        <f>LN(K15)</f>
        <v>-1.9052026605957535</v>
      </c>
      <c r="M15">
        <f t="shared" ref="M15:M46" si="2">IF(AND(G15=1,K15&gt;=thresh),1,0)</f>
        <v>1</v>
      </c>
      <c r="N15">
        <f t="shared" ref="N15:N46" si="3">+IF(AND(G15=0,J15&lt;thresh),1,0)</f>
        <v>0</v>
      </c>
      <c r="P15" s="6">
        <v>0.01</v>
      </c>
      <c r="Q15" s="6">
        <f t="shared" ref="Q15:Q46" si="4">COUNTIFS($G$15:$G$185,"1",$J$15:$J$185,"&gt;="&amp;$P15)/CFT_1</f>
        <v>1</v>
      </c>
      <c r="R15" s="6">
        <f t="shared" ref="R15:R46" si="5">COUNTIFS($G$15:$G$185,"0",$J$15:$J$185,"&gt;="&amp;$P15)/NCFT</f>
        <v>0.98648648648648651</v>
      </c>
      <c r="S15" s="6">
        <f>(Q15+Q16)/2</f>
        <v>1</v>
      </c>
      <c r="T15" s="6">
        <f t="shared" ref="T15:T78" si="6">-(R16-R15)</f>
        <v>0</v>
      </c>
    </row>
    <row r="16" spans="3:20" x14ac:dyDescent="0.2">
      <c r="D16" s="4">
        <f>D15+1</f>
        <v>2</v>
      </c>
      <c r="E16" s="149">
        <f>'A3'!E19</f>
        <v>2</v>
      </c>
      <c r="F16" s="149" t="str">
        <f>'A3'!F19</f>
        <v>CF</v>
      </c>
      <c r="G16" s="149">
        <f>'A3'!G19</f>
        <v>1</v>
      </c>
      <c r="H16" s="149">
        <f>'A2'!H19</f>
        <v>1</v>
      </c>
      <c r="I16" s="149">
        <f>'A3'!H19</f>
        <v>1</v>
      </c>
      <c r="J16" s="6">
        <f t="shared" si="0"/>
        <v>0.14879248519268951</v>
      </c>
      <c r="K16" s="6">
        <f t="shared" si="1"/>
        <v>0.14879248519268951</v>
      </c>
      <c r="L16" s="6">
        <f t="shared" ref="L16:L78" si="7">LN(K16)</f>
        <v>-1.9052026605957535</v>
      </c>
      <c r="M16">
        <f t="shared" si="2"/>
        <v>1</v>
      </c>
      <c r="N16">
        <f t="shared" si="3"/>
        <v>0</v>
      </c>
      <c r="P16" s="6">
        <f>P15+0.01</f>
        <v>0.02</v>
      </c>
      <c r="Q16" s="6">
        <f t="shared" si="4"/>
        <v>1</v>
      </c>
      <c r="R16" s="6">
        <f t="shared" si="5"/>
        <v>0.98648648648648651</v>
      </c>
      <c r="S16" s="6">
        <f t="shared" ref="S16:S79" si="8">(Q16+Q17)/2</f>
        <v>1</v>
      </c>
      <c r="T16" s="6">
        <f t="shared" si="6"/>
        <v>0</v>
      </c>
    </row>
    <row r="17" spans="4:20" x14ac:dyDescent="0.2">
      <c r="D17" s="4">
        <f t="shared" ref="D17:D80" si="9">D16+1</f>
        <v>3</v>
      </c>
      <c r="E17" s="150">
        <f>'A3'!E20</f>
        <v>4</v>
      </c>
      <c r="F17" s="150" t="str">
        <f>'A3'!F20</f>
        <v>CFNR</v>
      </c>
      <c r="G17" s="150">
        <f>'A3'!G20</f>
        <v>0</v>
      </c>
      <c r="H17" s="150">
        <f>'A2'!H20</f>
        <v>1</v>
      </c>
      <c r="I17" s="150">
        <f>'A3'!H20</f>
        <v>0</v>
      </c>
      <c r="J17" s="6">
        <f t="shared" si="0"/>
        <v>0.14316899083449802</v>
      </c>
      <c r="K17" s="6">
        <f t="shared" si="1"/>
        <v>0.85683100916550203</v>
      </c>
      <c r="L17" s="6">
        <f t="shared" si="7"/>
        <v>-0.15451456866701979</v>
      </c>
      <c r="M17">
        <f t="shared" si="2"/>
        <v>0</v>
      </c>
      <c r="N17">
        <f t="shared" si="3"/>
        <v>0</v>
      </c>
      <c r="P17" s="6">
        <f t="shared" ref="P17:P80" si="10">P16+0.01</f>
        <v>0.03</v>
      </c>
      <c r="Q17" s="6">
        <f t="shared" si="4"/>
        <v>1</v>
      </c>
      <c r="R17" s="6">
        <f t="shared" si="5"/>
        <v>0.98648648648648651</v>
      </c>
      <c r="S17" s="6">
        <f t="shared" si="8"/>
        <v>1</v>
      </c>
      <c r="T17" s="6">
        <f t="shared" si="6"/>
        <v>0</v>
      </c>
    </row>
    <row r="18" spans="4:20" x14ac:dyDescent="0.2">
      <c r="D18" s="4">
        <f t="shared" si="9"/>
        <v>4</v>
      </c>
      <c r="E18" s="150">
        <f>'A3'!E21</f>
        <v>5</v>
      </c>
      <c r="F18" s="150" t="str">
        <f>'A3'!F21</f>
        <v>CFNR</v>
      </c>
      <c r="G18" s="150">
        <f>'A3'!G21</f>
        <v>0</v>
      </c>
      <c r="H18" s="150">
        <f>'A2'!H21</f>
        <v>1</v>
      </c>
      <c r="I18" s="150">
        <f>'A3'!H21</f>
        <v>0</v>
      </c>
      <c r="J18" s="6">
        <f t="shared" si="0"/>
        <v>0.14316899083449802</v>
      </c>
      <c r="K18" s="6">
        <f t="shared" si="1"/>
        <v>0.85683100916550203</v>
      </c>
      <c r="L18" s="6">
        <f t="shared" si="7"/>
        <v>-0.15451456866701979</v>
      </c>
      <c r="M18">
        <f t="shared" si="2"/>
        <v>0</v>
      </c>
      <c r="N18">
        <f t="shared" si="3"/>
        <v>0</v>
      </c>
      <c r="P18" s="6">
        <f t="shared" si="10"/>
        <v>0.04</v>
      </c>
      <c r="Q18" s="6">
        <f t="shared" si="4"/>
        <v>1</v>
      </c>
      <c r="R18" s="6">
        <f t="shared" si="5"/>
        <v>0.98648648648648651</v>
      </c>
      <c r="S18" s="6">
        <f t="shared" si="8"/>
        <v>1</v>
      </c>
      <c r="T18" s="6">
        <f t="shared" si="6"/>
        <v>0</v>
      </c>
    </row>
    <row r="19" spans="4:20" x14ac:dyDescent="0.2">
      <c r="D19" s="4">
        <f t="shared" si="9"/>
        <v>5</v>
      </c>
      <c r="E19" s="150">
        <f>'A3'!E22</f>
        <v>9</v>
      </c>
      <c r="F19" s="150" t="str">
        <f>'A3'!F22</f>
        <v>CFNR</v>
      </c>
      <c r="G19" s="150">
        <f>'A3'!G22</f>
        <v>0</v>
      </c>
      <c r="H19" s="150">
        <f>'A2'!H22</f>
        <v>1</v>
      </c>
      <c r="I19" s="150">
        <f>'A3'!H22</f>
        <v>1</v>
      </c>
      <c r="J19" s="6">
        <f t="shared" si="0"/>
        <v>0.14879248519268951</v>
      </c>
      <c r="K19" s="6">
        <f t="shared" si="1"/>
        <v>0.85120751480731049</v>
      </c>
      <c r="L19" s="6">
        <f t="shared" si="7"/>
        <v>-0.16109933194769591</v>
      </c>
      <c r="M19">
        <f t="shared" si="2"/>
        <v>0</v>
      </c>
      <c r="N19">
        <f t="shared" si="3"/>
        <v>0</v>
      </c>
      <c r="P19" s="6">
        <f t="shared" si="10"/>
        <v>0.05</v>
      </c>
      <c r="Q19" s="6">
        <f t="shared" si="4"/>
        <v>1</v>
      </c>
      <c r="R19" s="6">
        <f t="shared" si="5"/>
        <v>0.98648648648648651</v>
      </c>
      <c r="S19" s="6">
        <f t="shared" si="8"/>
        <v>1</v>
      </c>
      <c r="T19" s="6">
        <f t="shared" si="6"/>
        <v>0</v>
      </c>
    </row>
    <row r="20" spans="4:20" x14ac:dyDescent="0.2">
      <c r="D20" s="4">
        <f t="shared" si="9"/>
        <v>6</v>
      </c>
      <c r="E20" s="148">
        <f>'A3'!E23</f>
        <v>12</v>
      </c>
      <c r="F20" s="148" t="str">
        <f>'A3'!F23</f>
        <v>CF</v>
      </c>
      <c r="G20" s="148">
        <f>'A3'!G23</f>
        <v>1</v>
      </c>
      <c r="H20" s="148">
        <f>'A2'!H23</f>
        <v>1</v>
      </c>
      <c r="I20" s="148">
        <f>'A3'!H23</f>
        <v>0</v>
      </c>
      <c r="J20" s="6">
        <f t="shared" si="0"/>
        <v>0.14316899083449802</v>
      </c>
      <c r="K20" s="6">
        <f t="shared" si="1"/>
        <v>0.14316899083449802</v>
      </c>
      <c r="L20" s="6">
        <f t="shared" si="7"/>
        <v>-1.9437295923565563</v>
      </c>
      <c r="M20">
        <f t="shared" si="2"/>
        <v>1</v>
      </c>
      <c r="N20">
        <f t="shared" si="3"/>
        <v>0</v>
      </c>
      <c r="P20" s="6">
        <f t="shared" si="10"/>
        <v>6.0000000000000005E-2</v>
      </c>
      <c r="Q20" s="6">
        <f t="shared" si="4"/>
        <v>1</v>
      </c>
      <c r="R20" s="6">
        <f t="shared" si="5"/>
        <v>0.98648648648648651</v>
      </c>
      <c r="S20" s="6">
        <f t="shared" si="8"/>
        <v>1</v>
      </c>
      <c r="T20" s="6">
        <f t="shared" si="6"/>
        <v>0</v>
      </c>
    </row>
    <row r="21" spans="4:20" x14ac:dyDescent="0.2">
      <c r="D21" s="4">
        <f t="shared" si="9"/>
        <v>7</v>
      </c>
      <c r="E21" s="150">
        <f>'A3'!E24</f>
        <v>14</v>
      </c>
      <c r="F21" s="150" t="str">
        <f>'A3'!F24</f>
        <v>CFNR</v>
      </c>
      <c r="G21" s="150">
        <f>'A3'!G24</f>
        <v>0</v>
      </c>
      <c r="H21" s="150">
        <f>'A2'!H24</f>
        <v>1</v>
      </c>
      <c r="I21" s="150">
        <f>'A3'!H24</f>
        <v>1</v>
      </c>
      <c r="J21" s="6">
        <f t="shared" si="0"/>
        <v>0.14879248519268951</v>
      </c>
      <c r="K21" s="6">
        <f t="shared" si="1"/>
        <v>0.85120751480731049</v>
      </c>
      <c r="L21" s="6">
        <f t="shared" si="7"/>
        <v>-0.16109933194769591</v>
      </c>
      <c r="M21">
        <f t="shared" si="2"/>
        <v>0</v>
      </c>
      <c r="N21">
        <f t="shared" si="3"/>
        <v>0</v>
      </c>
      <c r="P21" s="6">
        <f t="shared" si="10"/>
        <v>7.0000000000000007E-2</v>
      </c>
      <c r="Q21" s="6">
        <f t="shared" si="4"/>
        <v>1</v>
      </c>
      <c r="R21" s="6">
        <f t="shared" si="5"/>
        <v>0.98648648648648651</v>
      </c>
      <c r="S21" s="6">
        <f t="shared" si="8"/>
        <v>1</v>
      </c>
      <c r="T21" s="6">
        <f t="shared" si="6"/>
        <v>0</v>
      </c>
    </row>
    <row r="22" spans="4:20" x14ac:dyDescent="0.2">
      <c r="D22" s="4">
        <f t="shared" si="9"/>
        <v>8</v>
      </c>
      <c r="E22" s="150">
        <f>'A3'!E25</f>
        <v>15</v>
      </c>
      <c r="F22" s="150" t="str">
        <f>'A3'!F25</f>
        <v>CFNR</v>
      </c>
      <c r="G22" s="150">
        <f>'A3'!G25</f>
        <v>0</v>
      </c>
      <c r="H22" s="150">
        <f>'A2'!H25</f>
        <v>1</v>
      </c>
      <c r="I22" s="150">
        <f>'A3'!H25</f>
        <v>1</v>
      </c>
      <c r="J22" s="6">
        <f t="shared" si="0"/>
        <v>0.14879248519268951</v>
      </c>
      <c r="K22" s="6">
        <f t="shared" si="1"/>
        <v>0.85120751480731049</v>
      </c>
      <c r="L22" s="6">
        <f t="shared" si="7"/>
        <v>-0.16109933194769591</v>
      </c>
      <c r="M22">
        <f t="shared" si="2"/>
        <v>0</v>
      </c>
      <c r="N22">
        <f t="shared" si="3"/>
        <v>0</v>
      </c>
      <c r="P22" s="6">
        <f t="shared" si="10"/>
        <v>0.08</v>
      </c>
      <c r="Q22" s="6">
        <f t="shared" si="4"/>
        <v>1</v>
      </c>
      <c r="R22" s="6">
        <f t="shared" si="5"/>
        <v>0.98648648648648651</v>
      </c>
      <c r="S22" s="6">
        <f t="shared" si="8"/>
        <v>1</v>
      </c>
      <c r="T22" s="6">
        <f t="shared" si="6"/>
        <v>0</v>
      </c>
    </row>
    <row r="23" spans="4:20" x14ac:dyDescent="0.2">
      <c r="D23" s="4">
        <f t="shared" si="9"/>
        <v>9</v>
      </c>
      <c r="E23" s="150">
        <f>'A3'!E26</f>
        <v>16</v>
      </c>
      <c r="F23" s="150" t="str">
        <f>'A3'!F26</f>
        <v>CFNR</v>
      </c>
      <c r="G23" s="150">
        <f>'A3'!G26</f>
        <v>0</v>
      </c>
      <c r="H23" s="150">
        <f>'A2'!H26</f>
        <v>1</v>
      </c>
      <c r="I23" s="150">
        <f>'A3'!H26</f>
        <v>0</v>
      </c>
      <c r="J23" s="6">
        <f t="shared" si="0"/>
        <v>0.14316899083449802</v>
      </c>
      <c r="K23" s="6">
        <f t="shared" si="1"/>
        <v>0.85683100916550203</v>
      </c>
      <c r="L23" s="6">
        <f t="shared" si="7"/>
        <v>-0.15451456866701979</v>
      </c>
      <c r="M23">
        <f t="shared" si="2"/>
        <v>0</v>
      </c>
      <c r="N23">
        <f t="shared" si="3"/>
        <v>0</v>
      </c>
      <c r="P23" s="6">
        <f t="shared" si="10"/>
        <v>0.09</v>
      </c>
      <c r="Q23" s="6">
        <f t="shared" si="4"/>
        <v>1</v>
      </c>
      <c r="R23" s="6">
        <f t="shared" si="5"/>
        <v>0.98648648648648651</v>
      </c>
      <c r="S23" s="6">
        <f t="shared" si="8"/>
        <v>1</v>
      </c>
      <c r="T23" s="6">
        <f t="shared" si="6"/>
        <v>0</v>
      </c>
    </row>
    <row r="24" spans="4:20" x14ac:dyDescent="0.2">
      <c r="D24" s="4">
        <f t="shared" si="9"/>
        <v>10</v>
      </c>
      <c r="E24" s="151">
        <f>'A3'!E27</f>
        <v>17</v>
      </c>
      <c r="F24" s="151" t="str">
        <f>'A3'!F27</f>
        <v>CF</v>
      </c>
      <c r="G24" s="151">
        <f>'A3'!G27</f>
        <v>1</v>
      </c>
      <c r="H24" s="151">
        <f>'A2'!H27</f>
        <v>1</v>
      </c>
      <c r="I24" s="151">
        <f>'A3'!H27</f>
        <v>1</v>
      </c>
      <c r="J24" s="6">
        <f t="shared" si="0"/>
        <v>0.14879248519268951</v>
      </c>
      <c r="K24" s="6">
        <f t="shared" si="1"/>
        <v>0.14879248519268951</v>
      </c>
      <c r="L24" s="6">
        <f t="shared" si="7"/>
        <v>-1.9052026605957535</v>
      </c>
      <c r="M24">
        <f t="shared" si="2"/>
        <v>1</v>
      </c>
      <c r="N24">
        <f t="shared" si="3"/>
        <v>0</v>
      </c>
      <c r="P24" s="6">
        <f t="shared" si="10"/>
        <v>9.9999999999999992E-2</v>
      </c>
      <c r="Q24" s="6">
        <f t="shared" si="4"/>
        <v>1</v>
      </c>
      <c r="R24" s="6">
        <f t="shared" si="5"/>
        <v>0.98648648648648651</v>
      </c>
      <c r="S24" s="6">
        <f t="shared" si="8"/>
        <v>1</v>
      </c>
      <c r="T24" s="6">
        <f t="shared" si="6"/>
        <v>0</v>
      </c>
    </row>
    <row r="25" spans="4:20" x14ac:dyDescent="0.2">
      <c r="D25" s="4">
        <f t="shared" si="9"/>
        <v>11</v>
      </c>
      <c r="E25" s="150">
        <f>'A3'!E28</f>
        <v>24</v>
      </c>
      <c r="F25" s="150" t="str">
        <f>'A3'!F28</f>
        <v>CFNR</v>
      </c>
      <c r="G25" s="150">
        <f>'A3'!G28</f>
        <v>0</v>
      </c>
      <c r="H25" s="150">
        <f>'A2'!H28</f>
        <v>1</v>
      </c>
      <c r="I25" s="150">
        <f>'A3'!H28</f>
        <v>1</v>
      </c>
      <c r="J25" s="6">
        <f t="shared" si="0"/>
        <v>0.14879248519268951</v>
      </c>
      <c r="K25" s="6">
        <f t="shared" si="1"/>
        <v>0.85120751480731049</v>
      </c>
      <c r="L25" s="6">
        <f t="shared" si="7"/>
        <v>-0.16109933194769591</v>
      </c>
      <c r="M25">
        <f t="shared" si="2"/>
        <v>0</v>
      </c>
      <c r="N25">
        <f t="shared" si="3"/>
        <v>0</v>
      </c>
      <c r="P25" s="6">
        <f t="shared" si="10"/>
        <v>0.10999999999999999</v>
      </c>
      <c r="Q25" s="6">
        <f t="shared" si="4"/>
        <v>1</v>
      </c>
      <c r="R25" s="6">
        <f t="shared" si="5"/>
        <v>0.98648648648648651</v>
      </c>
      <c r="S25" s="6">
        <f t="shared" si="8"/>
        <v>1</v>
      </c>
      <c r="T25" s="6">
        <f t="shared" si="6"/>
        <v>0</v>
      </c>
    </row>
    <row r="26" spans="4:20" x14ac:dyDescent="0.2">
      <c r="D26" s="4">
        <f t="shared" si="9"/>
        <v>12</v>
      </c>
      <c r="E26" s="152">
        <f>'A3'!E29</f>
        <v>25</v>
      </c>
      <c r="F26" s="152" t="str">
        <f>'A3'!F29</f>
        <v>CONT</v>
      </c>
      <c r="G26" s="152">
        <f>'A3'!G29</f>
        <v>0</v>
      </c>
      <c r="H26" s="152">
        <f>'A2'!H29</f>
        <v>1</v>
      </c>
      <c r="I26" s="152">
        <f>'A3'!H29</f>
        <v>0</v>
      </c>
      <c r="J26" s="6">
        <f t="shared" si="0"/>
        <v>0.14316899083449802</v>
      </c>
      <c r="K26" s="6">
        <f t="shared" si="1"/>
        <v>0.85683100916550203</v>
      </c>
      <c r="L26" s="6">
        <f t="shared" si="7"/>
        <v>-0.15451456866701979</v>
      </c>
      <c r="M26">
        <f t="shared" si="2"/>
        <v>0</v>
      </c>
      <c r="N26">
        <f t="shared" si="3"/>
        <v>0</v>
      </c>
      <c r="P26" s="6">
        <f t="shared" si="10"/>
        <v>0.11999999999999998</v>
      </c>
      <c r="Q26" s="6">
        <f t="shared" si="4"/>
        <v>1</v>
      </c>
      <c r="R26" s="6">
        <f t="shared" si="5"/>
        <v>0.98648648648648651</v>
      </c>
      <c r="S26" s="6">
        <f t="shared" si="8"/>
        <v>1</v>
      </c>
      <c r="T26" s="6">
        <f t="shared" si="6"/>
        <v>0</v>
      </c>
    </row>
    <row r="27" spans="4:20" x14ac:dyDescent="0.2">
      <c r="D27" s="4">
        <f t="shared" si="9"/>
        <v>13</v>
      </c>
      <c r="E27" s="152">
        <f>'A3'!E30</f>
        <v>27</v>
      </c>
      <c r="F27" s="152" t="str">
        <f>'A3'!F30</f>
        <v>CONT</v>
      </c>
      <c r="G27" s="152">
        <f>'A3'!G30</f>
        <v>0</v>
      </c>
      <c r="H27" s="152">
        <f>'A2'!H30</f>
        <v>1</v>
      </c>
      <c r="I27" s="152">
        <f>'A3'!H30</f>
        <v>0</v>
      </c>
      <c r="J27" s="6">
        <f t="shared" si="0"/>
        <v>0.14316899083449802</v>
      </c>
      <c r="K27" s="6">
        <f t="shared" si="1"/>
        <v>0.85683100916550203</v>
      </c>
      <c r="L27" s="6">
        <f t="shared" si="7"/>
        <v>-0.15451456866701979</v>
      </c>
      <c r="M27">
        <f t="shared" si="2"/>
        <v>0</v>
      </c>
      <c r="N27">
        <f t="shared" si="3"/>
        <v>0</v>
      </c>
      <c r="P27" s="6">
        <f t="shared" si="10"/>
        <v>0.12999999999999998</v>
      </c>
      <c r="Q27" s="6">
        <f t="shared" si="4"/>
        <v>1</v>
      </c>
      <c r="R27" s="6">
        <f t="shared" si="5"/>
        <v>0.98648648648648651</v>
      </c>
      <c r="S27" s="6">
        <f t="shared" si="8"/>
        <v>1</v>
      </c>
      <c r="T27" s="6">
        <f t="shared" si="6"/>
        <v>0</v>
      </c>
    </row>
    <row r="28" spans="4:20" x14ac:dyDescent="0.2">
      <c r="D28" s="4">
        <f t="shared" si="9"/>
        <v>14</v>
      </c>
      <c r="E28" s="152">
        <f>'A3'!E31</f>
        <v>29</v>
      </c>
      <c r="F28" s="152" t="str">
        <f>'A3'!F31</f>
        <v>CONT</v>
      </c>
      <c r="G28" s="152">
        <f>'A3'!G31</f>
        <v>0</v>
      </c>
      <c r="H28" s="152">
        <f>'A2'!H31</f>
        <v>1</v>
      </c>
      <c r="I28" s="152">
        <f>'A3'!H31</f>
        <v>1</v>
      </c>
      <c r="J28" s="6">
        <f t="shared" si="0"/>
        <v>0.14879248519268951</v>
      </c>
      <c r="K28" s="6">
        <f t="shared" si="1"/>
        <v>0.85120751480731049</v>
      </c>
      <c r="L28" s="6">
        <f t="shared" si="7"/>
        <v>-0.16109933194769591</v>
      </c>
      <c r="M28">
        <f t="shared" si="2"/>
        <v>0</v>
      </c>
      <c r="N28">
        <f t="shared" si="3"/>
        <v>0</v>
      </c>
      <c r="P28" s="6">
        <f t="shared" si="10"/>
        <v>0.13999999999999999</v>
      </c>
      <c r="Q28" s="6">
        <f t="shared" si="4"/>
        <v>1</v>
      </c>
      <c r="R28" s="6">
        <f t="shared" si="5"/>
        <v>0.98648648648648651</v>
      </c>
      <c r="S28" s="6">
        <f t="shared" si="8"/>
        <v>0.5</v>
      </c>
      <c r="T28" s="6">
        <f t="shared" si="6"/>
        <v>0.98648648648648651</v>
      </c>
    </row>
    <row r="29" spans="4:20" x14ac:dyDescent="0.2">
      <c r="D29" s="4">
        <f t="shared" si="9"/>
        <v>15</v>
      </c>
      <c r="E29" s="152">
        <f>'A3'!E32</f>
        <v>30</v>
      </c>
      <c r="F29" s="152" t="str">
        <f>'A3'!F32</f>
        <v>CONT</v>
      </c>
      <c r="G29" s="152">
        <f>'A3'!G32</f>
        <v>0</v>
      </c>
      <c r="H29" s="152">
        <f>'A2'!H32</f>
        <v>1</v>
      </c>
      <c r="I29" s="152">
        <f>'A3'!H32</f>
        <v>1</v>
      </c>
      <c r="J29" s="6">
        <f t="shared" si="0"/>
        <v>0.14879248519268951</v>
      </c>
      <c r="K29" s="6">
        <f t="shared" si="1"/>
        <v>0.85120751480731049</v>
      </c>
      <c r="L29" s="6">
        <f t="shared" si="7"/>
        <v>-0.16109933194769591</v>
      </c>
      <c r="M29">
        <f t="shared" si="2"/>
        <v>0</v>
      </c>
      <c r="N29">
        <f t="shared" si="3"/>
        <v>0</v>
      </c>
      <c r="P29" s="6">
        <f t="shared" si="10"/>
        <v>0.15</v>
      </c>
      <c r="Q29" s="6">
        <f t="shared" si="4"/>
        <v>0</v>
      </c>
      <c r="R29" s="6">
        <f t="shared" si="5"/>
        <v>0</v>
      </c>
      <c r="S29" s="6">
        <f t="shared" si="8"/>
        <v>0</v>
      </c>
      <c r="T29" s="6">
        <f t="shared" si="6"/>
        <v>0</v>
      </c>
    </row>
    <row r="30" spans="4:20" x14ac:dyDescent="0.2">
      <c r="D30" s="4">
        <f t="shared" si="9"/>
        <v>16</v>
      </c>
      <c r="E30" s="152">
        <f>'A3'!E33</f>
        <v>32</v>
      </c>
      <c r="F30" s="152" t="str">
        <f>'A3'!F33</f>
        <v>CONT</v>
      </c>
      <c r="G30" s="152">
        <f>'A3'!G33</f>
        <v>0</v>
      </c>
      <c r="H30" s="152">
        <f>'A2'!H33</f>
        <v>0</v>
      </c>
      <c r="I30" s="152">
        <f>'A3'!H33</f>
        <v>1</v>
      </c>
      <c r="J30" s="6">
        <f t="shared" si="0"/>
        <v>0.14879248519268951</v>
      </c>
      <c r="K30" s="6">
        <f t="shared" si="1"/>
        <v>0.85120751480731049</v>
      </c>
      <c r="L30" s="6">
        <f t="shared" si="7"/>
        <v>-0.16109933194769591</v>
      </c>
      <c r="M30">
        <f t="shared" si="2"/>
        <v>0</v>
      </c>
      <c r="N30">
        <f t="shared" si="3"/>
        <v>0</v>
      </c>
      <c r="P30" s="6">
        <f t="shared" si="10"/>
        <v>0.16</v>
      </c>
      <c r="Q30" s="6">
        <f t="shared" si="4"/>
        <v>0</v>
      </c>
      <c r="R30" s="6">
        <f t="shared" si="5"/>
        <v>0</v>
      </c>
      <c r="S30" s="6">
        <f t="shared" si="8"/>
        <v>0</v>
      </c>
      <c r="T30" s="6">
        <f t="shared" si="6"/>
        <v>0</v>
      </c>
    </row>
    <row r="31" spans="4:20" x14ac:dyDescent="0.2">
      <c r="D31" s="4">
        <f t="shared" si="9"/>
        <v>17</v>
      </c>
      <c r="E31" s="152">
        <f>'A3'!E34</f>
        <v>36</v>
      </c>
      <c r="F31" s="152" t="str">
        <f>'A3'!F34</f>
        <v>CONT</v>
      </c>
      <c r="G31" s="152">
        <f>'A3'!G34</f>
        <v>0</v>
      </c>
      <c r="H31" s="152">
        <f>'A2'!H34</f>
        <v>1</v>
      </c>
      <c r="I31" s="152">
        <f>'A3'!H34</f>
        <v>1</v>
      </c>
      <c r="J31" s="6">
        <f t="shared" si="0"/>
        <v>0.14879248519268951</v>
      </c>
      <c r="K31" s="6">
        <f t="shared" si="1"/>
        <v>0.85120751480731049</v>
      </c>
      <c r="L31" s="6">
        <f t="shared" si="7"/>
        <v>-0.16109933194769591</v>
      </c>
      <c r="M31">
        <f t="shared" si="2"/>
        <v>0</v>
      </c>
      <c r="N31">
        <f t="shared" si="3"/>
        <v>0</v>
      </c>
      <c r="P31" s="6">
        <f t="shared" si="10"/>
        <v>0.17</v>
      </c>
      <c r="Q31" s="6">
        <f t="shared" si="4"/>
        <v>0</v>
      </c>
      <c r="R31" s="6">
        <f t="shared" si="5"/>
        <v>0</v>
      </c>
      <c r="S31" s="6">
        <f t="shared" si="8"/>
        <v>0</v>
      </c>
      <c r="T31" s="6">
        <f t="shared" si="6"/>
        <v>0</v>
      </c>
    </row>
    <row r="32" spans="4:20" x14ac:dyDescent="0.2">
      <c r="D32" s="4">
        <f t="shared" si="9"/>
        <v>18</v>
      </c>
      <c r="E32" s="148">
        <f>'A3'!E35</f>
        <v>38</v>
      </c>
      <c r="F32" s="148" t="str">
        <f>'A3'!F35</f>
        <v>CF</v>
      </c>
      <c r="G32" s="148">
        <f>'A3'!G35</f>
        <v>1</v>
      </c>
      <c r="H32" s="148">
        <f>'A2'!H35</f>
        <v>1</v>
      </c>
      <c r="I32" s="148">
        <f>'A3'!H35</f>
        <v>1</v>
      </c>
      <c r="J32" s="6">
        <f t="shared" si="0"/>
        <v>0.14879248519268951</v>
      </c>
      <c r="K32" s="6">
        <f t="shared" si="1"/>
        <v>0.14879248519268951</v>
      </c>
      <c r="L32" s="6">
        <f t="shared" si="7"/>
        <v>-1.9052026605957535</v>
      </c>
      <c r="M32">
        <f t="shared" si="2"/>
        <v>1</v>
      </c>
      <c r="N32">
        <f t="shared" si="3"/>
        <v>0</v>
      </c>
      <c r="P32" s="6">
        <f t="shared" si="10"/>
        <v>0.18000000000000002</v>
      </c>
      <c r="Q32" s="6">
        <f t="shared" si="4"/>
        <v>0</v>
      </c>
      <c r="R32" s="6">
        <f t="shared" si="5"/>
        <v>0</v>
      </c>
      <c r="S32" s="6">
        <f t="shared" si="8"/>
        <v>0</v>
      </c>
      <c r="T32" s="6">
        <f t="shared" si="6"/>
        <v>0</v>
      </c>
    </row>
    <row r="33" spans="4:20" x14ac:dyDescent="0.2">
      <c r="D33" s="4">
        <f t="shared" si="9"/>
        <v>19</v>
      </c>
      <c r="E33" s="152">
        <f>'A3'!E36</f>
        <v>41</v>
      </c>
      <c r="F33" s="152" t="str">
        <f>'A3'!F36</f>
        <v>CONT</v>
      </c>
      <c r="G33" s="152">
        <f>'A3'!G36</f>
        <v>0</v>
      </c>
      <c r="H33" s="152">
        <f>'A2'!H36</f>
        <v>1</v>
      </c>
      <c r="I33" s="152">
        <f>'A3'!H36</f>
        <v>1</v>
      </c>
      <c r="J33" s="6">
        <f t="shared" si="0"/>
        <v>0.14879248519268951</v>
      </c>
      <c r="K33" s="6">
        <f t="shared" si="1"/>
        <v>0.85120751480731049</v>
      </c>
      <c r="L33" s="6">
        <f t="shared" si="7"/>
        <v>-0.16109933194769591</v>
      </c>
      <c r="M33">
        <f t="shared" si="2"/>
        <v>0</v>
      </c>
      <c r="N33">
        <f t="shared" si="3"/>
        <v>0</v>
      </c>
      <c r="P33" s="6">
        <f t="shared" si="10"/>
        <v>0.19000000000000003</v>
      </c>
      <c r="Q33" s="6">
        <f t="shared" si="4"/>
        <v>0</v>
      </c>
      <c r="R33" s="6">
        <f t="shared" si="5"/>
        <v>0</v>
      </c>
      <c r="S33" s="6">
        <f t="shared" si="8"/>
        <v>0</v>
      </c>
      <c r="T33" s="6">
        <f t="shared" si="6"/>
        <v>0</v>
      </c>
    </row>
    <row r="34" spans="4:20" x14ac:dyDescent="0.2">
      <c r="D34" s="4">
        <f t="shared" si="9"/>
        <v>20</v>
      </c>
      <c r="E34" s="150">
        <f>'A3'!E37</f>
        <v>45</v>
      </c>
      <c r="F34" s="150" t="str">
        <f>'A3'!F37</f>
        <v>CFNR</v>
      </c>
      <c r="G34" s="150">
        <f>'A3'!G37</f>
        <v>0</v>
      </c>
      <c r="H34" s="150">
        <f>'A2'!H37</f>
        <v>0</v>
      </c>
      <c r="I34" s="150">
        <f>'A3'!H37</f>
        <v>0</v>
      </c>
      <c r="J34" s="6">
        <f t="shared" si="0"/>
        <v>0.14316899083449802</v>
      </c>
      <c r="K34" s="6">
        <f t="shared" si="1"/>
        <v>0.85683100916550203</v>
      </c>
      <c r="L34" s="6">
        <f t="shared" si="7"/>
        <v>-0.15451456866701979</v>
      </c>
      <c r="M34">
        <f t="shared" si="2"/>
        <v>0</v>
      </c>
      <c r="N34">
        <f t="shared" si="3"/>
        <v>0</v>
      </c>
      <c r="P34" s="6">
        <f t="shared" si="10"/>
        <v>0.20000000000000004</v>
      </c>
      <c r="Q34" s="6">
        <f t="shared" si="4"/>
        <v>0</v>
      </c>
      <c r="R34" s="6">
        <f t="shared" si="5"/>
        <v>0</v>
      </c>
      <c r="S34" s="6">
        <f t="shared" si="8"/>
        <v>0</v>
      </c>
      <c r="T34" s="6">
        <f t="shared" si="6"/>
        <v>0</v>
      </c>
    </row>
    <row r="35" spans="4:20" x14ac:dyDescent="0.2">
      <c r="D35" s="4">
        <f t="shared" si="9"/>
        <v>21</v>
      </c>
      <c r="E35" s="153">
        <f>'A3'!E38</f>
        <v>48</v>
      </c>
      <c r="F35" s="153" t="str">
        <f>'A3'!F38</f>
        <v>CFNR</v>
      </c>
      <c r="G35" s="153">
        <f>'A3'!G38</f>
        <v>0</v>
      </c>
      <c r="H35" s="153">
        <f>'A2'!H38</f>
        <v>0</v>
      </c>
      <c r="I35" s="153">
        <f>'A3'!H38</f>
        <v>0</v>
      </c>
      <c r="J35" s="6">
        <f t="shared" si="0"/>
        <v>0.14316899083449802</v>
      </c>
      <c r="K35" s="6">
        <f t="shared" si="1"/>
        <v>0.85683100916550203</v>
      </c>
      <c r="L35" s="6">
        <f t="shared" si="7"/>
        <v>-0.15451456866701979</v>
      </c>
      <c r="M35">
        <f t="shared" si="2"/>
        <v>0</v>
      </c>
      <c r="N35">
        <f t="shared" si="3"/>
        <v>0</v>
      </c>
      <c r="P35" s="6">
        <f t="shared" si="10"/>
        <v>0.21000000000000005</v>
      </c>
      <c r="Q35" s="6">
        <f t="shared" si="4"/>
        <v>0</v>
      </c>
      <c r="R35" s="6">
        <f t="shared" si="5"/>
        <v>0</v>
      </c>
      <c r="S35" s="6">
        <f t="shared" si="8"/>
        <v>0</v>
      </c>
      <c r="T35" s="6">
        <f t="shared" si="6"/>
        <v>0</v>
      </c>
    </row>
    <row r="36" spans="4:20" x14ac:dyDescent="0.2">
      <c r="D36" s="4">
        <f t="shared" si="9"/>
        <v>22</v>
      </c>
      <c r="E36" s="154">
        <f>'A3'!E39</f>
        <v>50</v>
      </c>
      <c r="F36" s="154" t="str">
        <f>'A3'!F39</f>
        <v>CONT</v>
      </c>
      <c r="G36" s="154">
        <f>'A3'!G39</f>
        <v>0</v>
      </c>
      <c r="H36" s="154">
        <f>'A2'!H39</f>
        <v>1</v>
      </c>
      <c r="I36" s="154">
        <f>'A3'!H39</f>
        <v>0</v>
      </c>
      <c r="J36" s="6">
        <f t="shared" si="0"/>
        <v>0.14316899083449802</v>
      </c>
      <c r="K36" s="6">
        <f t="shared" si="1"/>
        <v>0.85683100916550203</v>
      </c>
      <c r="L36" s="6">
        <f t="shared" si="7"/>
        <v>-0.15451456866701979</v>
      </c>
      <c r="M36">
        <f t="shared" si="2"/>
        <v>0</v>
      </c>
      <c r="N36">
        <f t="shared" si="3"/>
        <v>0</v>
      </c>
      <c r="P36" s="6">
        <f t="shared" si="10"/>
        <v>0.22000000000000006</v>
      </c>
      <c r="Q36" s="6">
        <f t="shared" si="4"/>
        <v>0</v>
      </c>
      <c r="R36" s="6">
        <f t="shared" si="5"/>
        <v>0</v>
      </c>
      <c r="S36" s="6">
        <f t="shared" si="8"/>
        <v>0</v>
      </c>
      <c r="T36" s="6">
        <f t="shared" si="6"/>
        <v>0</v>
      </c>
    </row>
    <row r="37" spans="4:20" x14ac:dyDescent="0.2">
      <c r="D37" s="4">
        <f t="shared" si="9"/>
        <v>23</v>
      </c>
      <c r="E37" s="152">
        <f>'A3'!E40</f>
        <v>51</v>
      </c>
      <c r="F37" s="152" t="str">
        <f>'A3'!F40</f>
        <v>CONT</v>
      </c>
      <c r="G37" s="152">
        <f>'A3'!G40</f>
        <v>0</v>
      </c>
      <c r="H37" s="152">
        <f>'A2'!H40</f>
        <v>1</v>
      </c>
      <c r="I37" s="152">
        <f>'A3'!H40</f>
        <v>1</v>
      </c>
      <c r="J37" s="6">
        <f t="shared" si="0"/>
        <v>0.14879248519268951</v>
      </c>
      <c r="K37" s="6">
        <f t="shared" si="1"/>
        <v>0.85120751480731049</v>
      </c>
      <c r="L37" s="6">
        <f t="shared" si="7"/>
        <v>-0.16109933194769591</v>
      </c>
      <c r="M37">
        <f t="shared" si="2"/>
        <v>0</v>
      </c>
      <c r="N37">
        <f t="shared" si="3"/>
        <v>0</v>
      </c>
      <c r="P37" s="6">
        <f t="shared" si="10"/>
        <v>0.23000000000000007</v>
      </c>
      <c r="Q37" s="6">
        <f t="shared" si="4"/>
        <v>0</v>
      </c>
      <c r="R37" s="6">
        <f t="shared" si="5"/>
        <v>0</v>
      </c>
      <c r="S37" s="6">
        <f t="shared" si="8"/>
        <v>0</v>
      </c>
      <c r="T37" s="6">
        <f t="shared" si="6"/>
        <v>0</v>
      </c>
    </row>
    <row r="38" spans="4:20" x14ac:dyDescent="0.2">
      <c r="D38" s="4">
        <f t="shared" si="9"/>
        <v>24</v>
      </c>
      <c r="E38" s="155">
        <f>'A3'!E41</f>
        <v>52</v>
      </c>
      <c r="F38" s="155" t="str">
        <f>'A3'!F41</f>
        <v>CONT</v>
      </c>
      <c r="G38" s="155">
        <f>'A3'!G41</f>
        <v>0</v>
      </c>
      <c r="H38" s="155">
        <f>'A2'!H41</f>
        <v>1</v>
      </c>
      <c r="I38" s="155">
        <f>'A3'!H41</f>
        <v>1</v>
      </c>
      <c r="J38" s="6">
        <f t="shared" si="0"/>
        <v>0.14879248519268951</v>
      </c>
      <c r="K38" s="6">
        <f t="shared" si="1"/>
        <v>0.85120751480731049</v>
      </c>
      <c r="L38" s="6">
        <f t="shared" si="7"/>
        <v>-0.16109933194769591</v>
      </c>
      <c r="M38">
        <f t="shared" si="2"/>
        <v>0</v>
      </c>
      <c r="N38">
        <f t="shared" si="3"/>
        <v>0</v>
      </c>
      <c r="P38" s="6">
        <f t="shared" si="10"/>
        <v>0.24000000000000007</v>
      </c>
      <c r="Q38" s="6">
        <f t="shared" si="4"/>
        <v>0</v>
      </c>
      <c r="R38" s="6">
        <f t="shared" si="5"/>
        <v>0</v>
      </c>
      <c r="S38" s="6">
        <f t="shared" si="8"/>
        <v>0</v>
      </c>
      <c r="T38" s="6">
        <f t="shared" si="6"/>
        <v>0</v>
      </c>
    </row>
    <row r="39" spans="4:20" x14ac:dyDescent="0.2">
      <c r="D39" s="4">
        <f t="shared" si="9"/>
        <v>25</v>
      </c>
      <c r="E39" s="155">
        <f>'A3'!E42</f>
        <v>55</v>
      </c>
      <c r="F39" s="155" t="str">
        <f>'A3'!F42</f>
        <v>CONT</v>
      </c>
      <c r="G39" s="155">
        <f>'A3'!G42</f>
        <v>0</v>
      </c>
      <c r="H39" s="155">
        <f>'A2'!H42</f>
        <v>1</v>
      </c>
      <c r="I39" s="155">
        <f>'A3'!H42</f>
        <v>0</v>
      </c>
      <c r="J39" s="6">
        <f t="shared" si="0"/>
        <v>0.14316899083449802</v>
      </c>
      <c r="K39" s="6">
        <f t="shared" si="1"/>
        <v>0.85683100916550203</v>
      </c>
      <c r="L39" s="6">
        <f t="shared" si="7"/>
        <v>-0.15451456866701979</v>
      </c>
      <c r="M39">
        <f t="shared" si="2"/>
        <v>0</v>
      </c>
      <c r="N39">
        <f t="shared" si="3"/>
        <v>0</v>
      </c>
      <c r="P39" s="6">
        <f t="shared" si="10"/>
        <v>0.25000000000000006</v>
      </c>
      <c r="Q39" s="6">
        <f t="shared" si="4"/>
        <v>0</v>
      </c>
      <c r="R39" s="6">
        <f t="shared" si="5"/>
        <v>0</v>
      </c>
      <c r="S39" s="6">
        <f t="shared" si="8"/>
        <v>0</v>
      </c>
      <c r="T39" s="6">
        <f t="shared" si="6"/>
        <v>0</v>
      </c>
    </row>
    <row r="40" spans="4:20" x14ac:dyDescent="0.2">
      <c r="D40" s="4">
        <f t="shared" si="9"/>
        <v>26</v>
      </c>
      <c r="E40" s="155">
        <f>'A3'!E43</f>
        <v>56</v>
      </c>
      <c r="F40" s="155" t="str">
        <f>'A3'!F43</f>
        <v>CONT</v>
      </c>
      <c r="G40" s="155">
        <f>'A3'!G43</f>
        <v>0</v>
      </c>
      <c r="H40" s="155">
        <f>'A2'!H43</f>
        <v>1</v>
      </c>
      <c r="I40" s="155">
        <f>'A3'!H43</f>
        <v>0</v>
      </c>
      <c r="J40" s="6">
        <f t="shared" si="0"/>
        <v>0.14316899083449802</v>
      </c>
      <c r="K40" s="6">
        <f t="shared" si="1"/>
        <v>0.85683100916550203</v>
      </c>
      <c r="L40" s="6">
        <f t="shared" si="7"/>
        <v>-0.15451456866701979</v>
      </c>
      <c r="M40">
        <f t="shared" si="2"/>
        <v>0</v>
      </c>
      <c r="N40">
        <f t="shared" si="3"/>
        <v>0</v>
      </c>
      <c r="P40" s="6">
        <f t="shared" si="10"/>
        <v>0.26000000000000006</v>
      </c>
      <c r="Q40" s="6">
        <f t="shared" si="4"/>
        <v>0</v>
      </c>
      <c r="R40" s="6">
        <f t="shared" si="5"/>
        <v>0</v>
      </c>
      <c r="S40" s="6">
        <f t="shared" si="8"/>
        <v>0</v>
      </c>
      <c r="T40" s="6">
        <f t="shared" si="6"/>
        <v>0</v>
      </c>
    </row>
    <row r="41" spans="4:20" x14ac:dyDescent="0.2">
      <c r="D41" s="4">
        <f t="shared" si="9"/>
        <v>27</v>
      </c>
      <c r="E41" s="155">
        <f>'A3'!E44</f>
        <v>58</v>
      </c>
      <c r="F41" s="155" t="str">
        <f>'A3'!F44</f>
        <v>CONT</v>
      </c>
      <c r="G41" s="155">
        <f>'A3'!G44</f>
        <v>0</v>
      </c>
      <c r="H41" s="155">
        <f>'A2'!H44</f>
        <v>1</v>
      </c>
      <c r="I41" s="155">
        <f>'A3'!H44</f>
        <v>1</v>
      </c>
      <c r="J41" s="6">
        <f t="shared" si="0"/>
        <v>0.14879248519268951</v>
      </c>
      <c r="K41" s="6">
        <f t="shared" si="1"/>
        <v>0.85120751480731049</v>
      </c>
      <c r="L41" s="6">
        <f t="shared" si="7"/>
        <v>-0.16109933194769591</v>
      </c>
      <c r="M41">
        <f t="shared" si="2"/>
        <v>0</v>
      </c>
      <c r="N41">
        <f t="shared" si="3"/>
        <v>0</v>
      </c>
      <c r="P41" s="6">
        <f t="shared" si="10"/>
        <v>0.27000000000000007</v>
      </c>
      <c r="Q41" s="6">
        <f t="shared" si="4"/>
        <v>0</v>
      </c>
      <c r="R41" s="6">
        <f t="shared" si="5"/>
        <v>0</v>
      </c>
      <c r="S41" s="6">
        <f t="shared" si="8"/>
        <v>0</v>
      </c>
      <c r="T41" s="6">
        <f t="shared" si="6"/>
        <v>0</v>
      </c>
    </row>
    <row r="42" spans="4:20" x14ac:dyDescent="0.2">
      <c r="D42" s="4">
        <f t="shared" si="9"/>
        <v>28</v>
      </c>
      <c r="E42" s="155">
        <f>'A3'!E45</f>
        <v>59</v>
      </c>
      <c r="F42" s="155" t="str">
        <f>'A3'!F45</f>
        <v>CONT</v>
      </c>
      <c r="G42" s="155">
        <f>'A3'!G45</f>
        <v>0</v>
      </c>
      <c r="H42" s="155">
        <f>'A2'!H45</f>
        <v>0</v>
      </c>
      <c r="I42" s="155">
        <f>'A3'!H45</f>
        <v>0</v>
      </c>
      <c r="J42" s="6">
        <f t="shared" si="0"/>
        <v>0.14316899083449802</v>
      </c>
      <c r="K42" s="6">
        <f t="shared" si="1"/>
        <v>0.85683100916550203</v>
      </c>
      <c r="L42" s="6">
        <f t="shared" si="7"/>
        <v>-0.15451456866701979</v>
      </c>
      <c r="M42">
        <f t="shared" si="2"/>
        <v>0</v>
      </c>
      <c r="N42">
        <f t="shared" si="3"/>
        <v>0</v>
      </c>
      <c r="P42" s="6">
        <f t="shared" si="10"/>
        <v>0.28000000000000008</v>
      </c>
      <c r="Q42" s="6">
        <f t="shared" si="4"/>
        <v>0</v>
      </c>
      <c r="R42" s="6">
        <f t="shared" si="5"/>
        <v>0</v>
      </c>
      <c r="S42" s="6">
        <f t="shared" si="8"/>
        <v>0</v>
      </c>
      <c r="T42" s="6">
        <f t="shared" si="6"/>
        <v>0</v>
      </c>
    </row>
    <row r="43" spans="4:20" x14ac:dyDescent="0.2">
      <c r="D43" s="4">
        <f t="shared" si="9"/>
        <v>29</v>
      </c>
      <c r="E43" s="149">
        <f>'A3'!E46</f>
        <v>67</v>
      </c>
      <c r="F43" s="149" t="str">
        <f>'A3'!F46</f>
        <v>CF</v>
      </c>
      <c r="G43" s="149">
        <f>'A3'!G46</f>
        <v>1</v>
      </c>
      <c r="H43" s="149">
        <f>'A2'!H46</f>
        <v>0</v>
      </c>
      <c r="I43" s="149">
        <f>'A3'!H46</f>
        <v>1</v>
      </c>
      <c r="J43" s="6">
        <f t="shared" si="0"/>
        <v>0.14879248519268951</v>
      </c>
      <c r="K43" s="6">
        <f t="shared" si="1"/>
        <v>0.14879248519268951</v>
      </c>
      <c r="L43" s="6">
        <f t="shared" si="7"/>
        <v>-1.9052026605957535</v>
      </c>
      <c r="M43">
        <f t="shared" si="2"/>
        <v>1</v>
      </c>
      <c r="N43">
        <f t="shared" si="3"/>
        <v>0</v>
      </c>
      <c r="P43" s="6">
        <f t="shared" si="10"/>
        <v>0.29000000000000009</v>
      </c>
      <c r="Q43" s="6">
        <f t="shared" si="4"/>
        <v>0</v>
      </c>
      <c r="R43" s="6">
        <f t="shared" si="5"/>
        <v>0</v>
      </c>
      <c r="S43" s="6">
        <f t="shared" si="8"/>
        <v>0</v>
      </c>
      <c r="T43" s="6">
        <f t="shared" si="6"/>
        <v>0</v>
      </c>
    </row>
    <row r="44" spans="4:20" x14ac:dyDescent="0.2">
      <c r="D44" s="4">
        <f t="shared" si="9"/>
        <v>30</v>
      </c>
      <c r="E44" s="152">
        <f>'A3'!E47</f>
        <v>68</v>
      </c>
      <c r="F44" s="152" t="str">
        <f>'A3'!F47</f>
        <v>CONT</v>
      </c>
      <c r="G44" s="152">
        <f>'A3'!G47</f>
        <v>0</v>
      </c>
      <c r="H44" s="152">
        <f>'A2'!H47</f>
        <v>1</v>
      </c>
      <c r="I44" s="152">
        <f>'A3'!H47</f>
        <v>1</v>
      </c>
      <c r="J44" s="6">
        <f t="shared" si="0"/>
        <v>0.14879248519268951</v>
      </c>
      <c r="K44" s="6">
        <f t="shared" si="1"/>
        <v>0.85120751480731049</v>
      </c>
      <c r="L44" s="6">
        <f t="shared" si="7"/>
        <v>-0.16109933194769591</v>
      </c>
      <c r="M44">
        <f t="shared" si="2"/>
        <v>0</v>
      </c>
      <c r="N44">
        <f t="shared" si="3"/>
        <v>0</v>
      </c>
      <c r="P44" s="6">
        <f t="shared" si="10"/>
        <v>0.3000000000000001</v>
      </c>
      <c r="Q44" s="6">
        <f t="shared" si="4"/>
        <v>0</v>
      </c>
      <c r="R44" s="6">
        <f t="shared" si="5"/>
        <v>0</v>
      </c>
      <c r="S44" s="6">
        <f t="shared" si="8"/>
        <v>0</v>
      </c>
      <c r="T44" s="6">
        <f t="shared" si="6"/>
        <v>0</v>
      </c>
    </row>
    <row r="45" spans="4:20" x14ac:dyDescent="0.2">
      <c r="D45" s="4">
        <f t="shared" si="9"/>
        <v>31</v>
      </c>
      <c r="E45" s="155">
        <f>'A3'!E48</f>
        <v>69</v>
      </c>
      <c r="F45" s="155" t="str">
        <f>'A3'!F48</f>
        <v>CONT</v>
      </c>
      <c r="G45" s="155">
        <f>'A3'!G48</f>
        <v>0</v>
      </c>
      <c r="H45" s="155">
        <f>'A2'!H48</f>
        <v>1</v>
      </c>
      <c r="I45" s="155">
        <f>'A3'!H48</f>
        <v>1</v>
      </c>
      <c r="J45" s="6">
        <f t="shared" si="0"/>
        <v>0.14879248519268951</v>
      </c>
      <c r="K45" s="6">
        <f t="shared" si="1"/>
        <v>0.85120751480731049</v>
      </c>
      <c r="L45" s="6">
        <f t="shared" si="7"/>
        <v>-0.16109933194769591</v>
      </c>
      <c r="M45">
        <f t="shared" si="2"/>
        <v>0</v>
      </c>
      <c r="N45">
        <f t="shared" si="3"/>
        <v>0</v>
      </c>
      <c r="P45" s="6">
        <f t="shared" si="10"/>
        <v>0.31000000000000011</v>
      </c>
      <c r="Q45" s="6">
        <f t="shared" si="4"/>
        <v>0</v>
      </c>
      <c r="R45" s="6">
        <f t="shared" si="5"/>
        <v>0</v>
      </c>
      <c r="S45" s="6">
        <f t="shared" si="8"/>
        <v>0</v>
      </c>
      <c r="T45" s="6">
        <f t="shared" si="6"/>
        <v>0</v>
      </c>
    </row>
    <row r="46" spans="4:20" x14ac:dyDescent="0.2">
      <c r="D46" s="4">
        <f t="shared" si="9"/>
        <v>32</v>
      </c>
      <c r="E46" s="152">
        <f>'A3'!E49</f>
        <v>70</v>
      </c>
      <c r="F46" s="152" t="str">
        <f>'A3'!F49</f>
        <v>CONT</v>
      </c>
      <c r="G46" s="152">
        <f>'A3'!G49</f>
        <v>0</v>
      </c>
      <c r="H46" s="152">
        <f>'A2'!H49</f>
        <v>1</v>
      </c>
      <c r="I46" s="152">
        <f>'A3'!H49</f>
        <v>0</v>
      </c>
      <c r="J46" s="6">
        <f t="shared" si="0"/>
        <v>0.14316899083449802</v>
      </c>
      <c r="K46" s="6">
        <f t="shared" si="1"/>
        <v>0.85683100916550203</v>
      </c>
      <c r="L46" s="6">
        <f t="shared" si="7"/>
        <v>-0.15451456866701979</v>
      </c>
      <c r="M46">
        <f t="shared" si="2"/>
        <v>0</v>
      </c>
      <c r="N46">
        <f t="shared" si="3"/>
        <v>0</v>
      </c>
      <c r="P46" s="6">
        <f t="shared" si="10"/>
        <v>0.32000000000000012</v>
      </c>
      <c r="Q46" s="6">
        <f t="shared" si="4"/>
        <v>0</v>
      </c>
      <c r="R46" s="6">
        <f t="shared" si="5"/>
        <v>0</v>
      </c>
      <c r="S46" s="6">
        <f t="shared" si="8"/>
        <v>0</v>
      </c>
      <c r="T46" s="6">
        <f t="shared" si="6"/>
        <v>0</v>
      </c>
    </row>
    <row r="47" spans="4:20" x14ac:dyDescent="0.2">
      <c r="D47" s="4">
        <f t="shared" si="9"/>
        <v>33</v>
      </c>
      <c r="E47" s="150">
        <f>'A3'!E50</f>
        <v>73</v>
      </c>
      <c r="F47" s="150" t="str">
        <f>'A3'!F50</f>
        <v>CFNR</v>
      </c>
      <c r="G47" s="150">
        <f>'A3'!G50</f>
        <v>0</v>
      </c>
      <c r="H47" s="150">
        <f>'A2'!H50</f>
        <v>1</v>
      </c>
      <c r="I47" s="150">
        <f>'A3'!H50</f>
        <v>0</v>
      </c>
      <c r="J47" s="6">
        <f t="shared" ref="J47:J75" si="11">IF(H47=0,IF(I47=0,p_0_0,IF(I47=1,p_0_1,p_0_2)),IF(H47=1,IF(I47=0,p_1_0,IF(I47=1,p_1_1,p_1_2)),IF(I47=0,p_2_0,IF(I47=1,p_2_1,p_2_2))))</f>
        <v>0.14316899083449802</v>
      </c>
      <c r="K47" s="6">
        <f t="shared" si="1"/>
        <v>0.85683100916550203</v>
      </c>
      <c r="L47" s="6">
        <f t="shared" si="7"/>
        <v>-0.15451456866701979</v>
      </c>
      <c r="M47">
        <f t="shared" ref="M47:M77" si="12">IF(AND(G47=1,K47&gt;=thresh),1,0)</f>
        <v>0</v>
      </c>
      <c r="N47">
        <f t="shared" ref="N47:N75" si="13">+IF(AND(G47=0,J47&lt;thresh),1,0)</f>
        <v>0</v>
      </c>
      <c r="P47" s="6">
        <f t="shared" si="10"/>
        <v>0.33000000000000013</v>
      </c>
      <c r="Q47" s="6">
        <f t="shared" ref="Q47:Q78" si="14">COUNTIFS($G$15:$G$185,"1",$J$15:$J$185,"&gt;="&amp;$P47)/CFT_1</f>
        <v>0</v>
      </c>
      <c r="R47" s="6">
        <f t="shared" ref="R47:R78" si="15">COUNTIFS($G$15:$G$185,"0",$J$15:$J$185,"&gt;="&amp;$P47)/NCFT</f>
        <v>0</v>
      </c>
      <c r="S47" s="6">
        <f t="shared" si="8"/>
        <v>0</v>
      </c>
      <c r="T47" s="6">
        <f t="shared" si="6"/>
        <v>0</v>
      </c>
    </row>
    <row r="48" spans="4:20" x14ac:dyDescent="0.2">
      <c r="D48" s="4">
        <f t="shared" si="9"/>
        <v>34</v>
      </c>
      <c r="E48" s="155">
        <f>'A3'!E51</f>
        <v>76</v>
      </c>
      <c r="F48" s="155" t="str">
        <f>'A3'!F51</f>
        <v>CONT</v>
      </c>
      <c r="G48" s="155">
        <f>'A3'!G51</f>
        <v>0</v>
      </c>
      <c r="H48" s="155">
        <f>'A2'!H51</f>
        <v>0</v>
      </c>
      <c r="I48" s="155">
        <f>'A3'!H51</f>
        <v>0</v>
      </c>
      <c r="J48" s="6">
        <f t="shared" si="11"/>
        <v>0.14316899083449802</v>
      </c>
      <c r="K48" s="6">
        <f t="shared" si="1"/>
        <v>0.85683100916550203</v>
      </c>
      <c r="L48" s="6">
        <f t="shared" si="7"/>
        <v>-0.15451456866701979</v>
      </c>
      <c r="M48">
        <f t="shared" si="12"/>
        <v>0</v>
      </c>
      <c r="N48">
        <f t="shared" si="13"/>
        <v>0</v>
      </c>
      <c r="P48" s="6">
        <f t="shared" si="10"/>
        <v>0.34000000000000014</v>
      </c>
      <c r="Q48" s="6">
        <f t="shared" si="14"/>
        <v>0</v>
      </c>
      <c r="R48" s="6">
        <f t="shared" si="15"/>
        <v>0</v>
      </c>
      <c r="S48" s="6">
        <f t="shared" si="8"/>
        <v>0</v>
      </c>
      <c r="T48" s="6">
        <f t="shared" si="6"/>
        <v>0</v>
      </c>
    </row>
    <row r="49" spans="4:20" x14ac:dyDescent="0.2">
      <c r="D49" s="4">
        <f t="shared" si="9"/>
        <v>35</v>
      </c>
      <c r="E49" s="148">
        <f>'A3'!E52</f>
        <v>80</v>
      </c>
      <c r="F49" s="148" t="str">
        <f>'A3'!F52</f>
        <v>CF</v>
      </c>
      <c r="G49" s="148">
        <f>'A3'!G52</f>
        <v>1</v>
      </c>
      <c r="H49" s="148">
        <f>'A2'!H52</f>
        <v>1</v>
      </c>
      <c r="I49" s="148">
        <f>'A3'!H52</f>
        <v>1</v>
      </c>
      <c r="J49" s="6">
        <f t="shared" si="11"/>
        <v>0.14879248519268951</v>
      </c>
      <c r="K49" s="6">
        <f t="shared" si="1"/>
        <v>0.14879248519268951</v>
      </c>
      <c r="L49" s="6">
        <f t="shared" si="7"/>
        <v>-1.9052026605957535</v>
      </c>
      <c r="M49">
        <f t="shared" si="12"/>
        <v>1</v>
      </c>
      <c r="N49">
        <f t="shared" si="13"/>
        <v>0</v>
      </c>
      <c r="P49" s="6">
        <f t="shared" si="10"/>
        <v>0.35000000000000014</v>
      </c>
      <c r="Q49" s="6">
        <f t="shared" si="14"/>
        <v>0</v>
      </c>
      <c r="R49" s="6">
        <f t="shared" si="15"/>
        <v>0</v>
      </c>
      <c r="S49" s="6">
        <f t="shared" si="8"/>
        <v>0</v>
      </c>
      <c r="T49" s="6">
        <f t="shared" si="6"/>
        <v>0</v>
      </c>
    </row>
    <row r="50" spans="4:20" x14ac:dyDescent="0.2">
      <c r="D50" s="4">
        <f t="shared" si="9"/>
        <v>36</v>
      </c>
      <c r="E50" s="152">
        <f>'A3'!E53</f>
        <v>82</v>
      </c>
      <c r="F50" s="152" t="str">
        <f>'A3'!F53</f>
        <v>CONT</v>
      </c>
      <c r="G50" s="152">
        <f>'A3'!G53</f>
        <v>0</v>
      </c>
      <c r="H50" s="152">
        <f>'A2'!H53</f>
        <v>0</v>
      </c>
      <c r="I50" s="152">
        <f>'A3'!H53</f>
        <v>0</v>
      </c>
      <c r="J50" s="6">
        <f t="shared" si="11"/>
        <v>0.14316899083449802</v>
      </c>
      <c r="K50" s="6">
        <f t="shared" si="1"/>
        <v>0.85683100916550203</v>
      </c>
      <c r="L50" s="6">
        <f t="shared" si="7"/>
        <v>-0.15451456866701979</v>
      </c>
      <c r="M50">
        <f t="shared" si="12"/>
        <v>0</v>
      </c>
      <c r="N50">
        <f t="shared" si="13"/>
        <v>0</v>
      </c>
      <c r="P50" s="6">
        <f t="shared" si="10"/>
        <v>0.36000000000000015</v>
      </c>
      <c r="Q50" s="6">
        <f t="shared" si="14"/>
        <v>0</v>
      </c>
      <c r="R50" s="6">
        <f t="shared" si="15"/>
        <v>0</v>
      </c>
      <c r="S50" s="6">
        <f t="shared" si="8"/>
        <v>0</v>
      </c>
      <c r="T50" s="6">
        <f t="shared" si="6"/>
        <v>0</v>
      </c>
    </row>
    <row r="51" spans="4:20" x14ac:dyDescent="0.2">
      <c r="D51" s="4">
        <f t="shared" si="9"/>
        <v>37</v>
      </c>
      <c r="E51" s="152">
        <f>'A3'!E54</f>
        <v>85</v>
      </c>
      <c r="F51" s="152" t="str">
        <f>'A3'!F54</f>
        <v>CONT</v>
      </c>
      <c r="G51" s="152">
        <f>'A3'!G54</f>
        <v>0</v>
      </c>
      <c r="H51" s="152">
        <f>'A2'!H54</f>
        <v>1</v>
      </c>
      <c r="I51" s="152">
        <f>'A3'!H54</f>
        <v>0</v>
      </c>
      <c r="J51" s="6">
        <f t="shared" si="11"/>
        <v>0.14316899083449802</v>
      </c>
      <c r="K51" s="6">
        <f t="shared" si="1"/>
        <v>0.85683100916550203</v>
      </c>
      <c r="L51" s="6">
        <f t="shared" si="7"/>
        <v>-0.15451456866701979</v>
      </c>
      <c r="M51">
        <f t="shared" si="12"/>
        <v>0</v>
      </c>
      <c r="N51">
        <f t="shared" si="13"/>
        <v>0</v>
      </c>
      <c r="P51" s="6">
        <f t="shared" si="10"/>
        <v>0.37000000000000016</v>
      </c>
      <c r="Q51" s="6">
        <f t="shared" si="14"/>
        <v>0</v>
      </c>
      <c r="R51" s="6">
        <f t="shared" si="15"/>
        <v>0</v>
      </c>
      <c r="S51" s="6">
        <f t="shared" si="8"/>
        <v>0</v>
      </c>
      <c r="T51" s="6">
        <f t="shared" si="6"/>
        <v>0</v>
      </c>
    </row>
    <row r="52" spans="4:20" x14ac:dyDescent="0.2">
      <c r="D52" s="4">
        <f t="shared" si="9"/>
        <v>38</v>
      </c>
      <c r="E52" s="150">
        <f>'A3'!E55</f>
        <v>86</v>
      </c>
      <c r="F52" s="150" t="str">
        <f>'A3'!F55</f>
        <v>CFNR</v>
      </c>
      <c r="G52" s="150">
        <f>'A3'!G55</f>
        <v>0</v>
      </c>
      <c r="H52" s="150">
        <f>'A2'!H55</f>
        <v>1</v>
      </c>
      <c r="I52" s="150">
        <f>'A3'!H55</f>
        <v>1</v>
      </c>
      <c r="J52" s="6">
        <f t="shared" si="11"/>
        <v>0.14879248519268951</v>
      </c>
      <c r="K52" s="6">
        <f t="shared" si="1"/>
        <v>0.85120751480731049</v>
      </c>
      <c r="L52" s="6">
        <f t="shared" si="7"/>
        <v>-0.16109933194769591</v>
      </c>
      <c r="M52">
        <f t="shared" si="12"/>
        <v>0</v>
      </c>
      <c r="N52">
        <f t="shared" si="13"/>
        <v>0</v>
      </c>
      <c r="P52" s="6">
        <f t="shared" si="10"/>
        <v>0.38000000000000017</v>
      </c>
      <c r="Q52" s="6">
        <f t="shared" si="14"/>
        <v>0</v>
      </c>
      <c r="R52" s="6">
        <f t="shared" si="15"/>
        <v>0</v>
      </c>
      <c r="S52" s="6">
        <f t="shared" si="8"/>
        <v>0</v>
      </c>
      <c r="T52" s="6">
        <f t="shared" si="6"/>
        <v>0</v>
      </c>
    </row>
    <row r="53" spans="4:20" x14ac:dyDescent="0.2">
      <c r="D53" s="4">
        <f t="shared" si="9"/>
        <v>39</v>
      </c>
      <c r="E53" s="150">
        <f>'A3'!E56</f>
        <v>89</v>
      </c>
      <c r="F53" s="150" t="str">
        <f>'A3'!F56</f>
        <v>CFNR</v>
      </c>
      <c r="G53" s="150">
        <f>'A3'!G56</f>
        <v>0</v>
      </c>
      <c r="H53" s="150">
        <f>'A2'!H56</f>
        <v>1</v>
      </c>
      <c r="I53" s="150">
        <f>'A3'!H56</f>
        <v>0</v>
      </c>
      <c r="J53" s="6">
        <f t="shared" si="11"/>
        <v>0.14316899083449802</v>
      </c>
      <c r="K53" s="6">
        <f t="shared" si="1"/>
        <v>0.85683100916550203</v>
      </c>
      <c r="L53" s="6">
        <f t="shared" si="7"/>
        <v>-0.15451456866701979</v>
      </c>
      <c r="M53">
        <f t="shared" si="12"/>
        <v>0</v>
      </c>
      <c r="N53">
        <f t="shared" si="13"/>
        <v>0</v>
      </c>
      <c r="P53" s="6">
        <f t="shared" si="10"/>
        <v>0.39000000000000018</v>
      </c>
      <c r="Q53" s="6">
        <f t="shared" si="14"/>
        <v>0</v>
      </c>
      <c r="R53" s="6">
        <f t="shared" si="15"/>
        <v>0</v>
      </c>
      <c r="S53" s="6">
        <f t="shared" si="8"/>
        <v>0</v>
      </c>
      <c r="T53" s="6">
        <f t="shared" si="6"/>
        <v>0</v>
      </c>
    </row>
    <row r="54" spans="4:20" x14ac:dyDescent="0.2">
      <c r="D54" s="4">
        <f t="shared" si="9"/>
        <v>40</v>
      </c>
      <c r="E54" s="155">
        <f>'A3'!E57</f>
        <v>112</v>
      </c>
      <c r="F54" s="155" t="str">
        <f>'A3'!F57</f>
        <v>CONT</v>
      </c>
      <c r="G54" s="155">
        <f>'A3'!G57</f>
        <v>0</v>
      </c>
      <c r="H54" s="155">
        <f>'A2'!H57</f>
        <v>0</v>
      </c>
      <c r="I54" s="155">
        <f>'A3'!H57</f>
        <v>1</v>
      </c>
      <c r="J54" s="6">
        <f t="shared" si="11"/>
        <v>0.14879248519268951</v>
      </c>
      <c r="K54" s="6">
        <f t="shared" si="1"/>
        <v>0.85120751480731049</v>
      </c>
      <c r="L54" s="6">
        <f t="shared" si="7"/>
        <v>-0.16109933194769591</v>
      </c>
      <c r="M54">
        <f t="shared" si="12"/>
        <v>0</v>
      </c>
      <c r="N54">
        <f t="shared" si="13"/>
        <v>0</v>
      </c>
      <c r="P54" s="6">
        <f t="shared" si="10"/>
        <v>0.40000000000000019</v>
      </c>
      <c r="Q54" s="6">
        <f t="shared" si="14"/>
        <v>0</v>
      </c>
      <c r="R54" s="6">
        <f t="shared" si="15"/>
        <v>0</v>
      </c>
      <c r="S54" s="6">
        <f t="shared" si="8"/>
        <v>0</v>
      </c>
      <c r="T54" s="6">
        <f t="shared" si="6"/>
        <v>0</v>
      </c>
    </row>
    <row r="55" spans="4:20" x14ac:dyDescent="0.2">
      <c r="D55" s="4">
        <f t="shared" si="9"/>
        <v>41</v>
      </c>
      <c r="E55" s="150">
        <f>'A3'!E58</f>
        <v>117</v>
      </c>
      <c r="F55" s="150" t="str">
        <f>'A3'!F58</f>
        <v>CFNR</v>
      </c>
      <c r="G55" s="150">
        <f>'A3'!G58</f>
        <v>0</v>
      </c>
      <c r="H55" s="150">
        <f>'A2'!H58</f>
        <v>1</v>
      </c>
      <c r="I55" s="150">
        <f>'A3'!H58</f>
        <v>1</v>
      </c>
      <c r="J55" s="6">
        <f t="shared" si="11"/>
        <v>0.14879248519268951</v>
      </c>
      <c r="K55" s="6">
        <f t="shared" si="1"/>
        <v>0.85120751480731049</v>
      </c>
      <c r="L55" s="6">
        <f t="shared" si="7"/>
        <v>-0.16109933194769591</v>
      </c>
      <c r="M55">
        <f t="shared" si="12"/>
        <v>0</v>
      </c>
      <c r="N55">
        <f t="shared" si="13"/>
        <v>0</v>
      </c>
      <c r="P55" s="6">
        <f t="shared" si="10"/>
        <v>0.4100000000000002</v>
      </c>
      <c r="Q55" s="6">
        <f t="shared" si="14"/>
        <v>0</v>
      </c>
      <c r="R55" s="6">
        <f t="shared" si="15"/>
        <v>0</v>
      </c>
      <c r="S55" s="6">
        <f t="shared" si="8"/>
        <v>0</v>
      </c>
      <c r="T55" s="6">
        <f t="shared" si="6"/>
        <v>0</v>
      </c>
    </row>
    <row r="56" spans="4:20" x14ac:dyDescent="0.2">
      <c r="D56" s="4">
        <f t="shared" si="9"/>
        <v>42</v>
      </c>
      <c r="E56" s="155">
        <f>'A3'!E59</f>
        <v>118</v>
      </c>
      <c r="F56" s="155" t="str">
        <f>'A3'!F59</f>
        <v>CONT</v>
      </c>
      <c r="G56" s="155">
        <f>'A3'!G59</f>
        <v>0</v>
      </c>
      <c r="H56" s="155">
        <f>'A2'!H59</f>
        <v>0</v>
      </c>
      <c r="I56" s="155">
        <f>'A3'!H59</f>
        <v>0</v>
      </c>
      <c r="J56" s="6">
        <f t="shared" si="11"/>
        <v>0.14316899083449802</v>
      </c>
      <c r="K56" s="6">
        <f t="shared" si="1"/>
        <v>0.85683100916550203</v>
      </c>
      <c r="L56" s="6">
        <f t="shared" si="7"/>
        <v>-0.15451456866701979</v>
      </c>
      <c r="M56">
        <f t="shared" si="12"/>
        <v>0</v>
      </c>
      <c r="N56">
        <f t="shared" si="13"/>
        <v>0</v>
      </c>
      <c r="P56" s="6">
        <f t="shared" si="10"/>
        <v>0.42000000000000021</v>
      </c>
      <c r="Q56" s="6">
        <f t="shared" si="14"/>
        <v>0</v>
      </c>
      <c r="R56" s="6">
        <f t="shared" si="15"/>
        <v>0</v>
      </c>
      <c r="S56" s="6">
        <f t="shared" si="8"/>
        <v>0</v>
      </c>
      <c r="T56" s="6">
        <f t="shared" si="6"/>
        <v>0</v>
      </c>
    </row>
    <row r="57" spans="4:20" x14ac:dyDescent="0.2">
      <c r="D57" s="4">
        <f t="shared" si="9"/>
        <v>43</v>
      </c>
      <c r="E57" s="156">
        <f>'A3'!E60</f>
        <v>120</v>
      </c>
      <c r="F57" s="156" t="str">
        <f>'A3'!F60</f>
        <v>CONT</v>
      </c>
      <c r="G57" s="156">
        <f>'A3'!G60</f>
        <v>0</v>
      </c>
      <c r="H57" s="156">
        <f>'A2'!H60</f>
        <v>0</v>
      </c>
      <c r="I57" s="156">
        <f>'A3'!H60</f>
        <v>0</v>
      </c>
      <c r="J57" s="6">
        <f t="shared" si="11"/>
        <v>0.14316899083449802</v>
      </c>
      <c r="K57" s="6">
        <f t="shared" si="1"/>
        <v>0.85683100916550203</v>
      </c>
      <c r="L57" s="6">
        <f t="shared" si="7"/>
        <v>-0.15451456866701979</v>
      </c>
      <c r="M57">
        <f t="shared" si="12"/>
        <v>0</v>
      </c>
      <c r="N57">
        <f t="shared" si="13"/>
        <v>0</v>
      </c>
      <c r="P57" s="6">
        <f t="shared" si="10"/>
        <v>0.43000000000000022</v>
      </c>
      <c r="Q57" s="6">
        <f t="shared" si="14"/>
        <v>0</v>
      </c>
      <c r="R57" s="6">
        <f t="shared" si="15"/>
        <v>0</v>
      </c>
      <c r="S57" s="6">
        <f t="shared" si="8"/>
        <v>0</v>
      </c>
      <c r="T57" s="6">
        <f t="shared" si="6"/>
        <v>0</v>
      </c>
    </row>
    <row r="58" spans="4:20" x14ac:dyDescent="0.2">
      <c r="D58" s="4">
        <f t="shared" si="9"/>
        <v>44</v>
      </c>
      <c r="E58" s="150">
        <f>'A3'!E61</f>
        <v>121</v>
      </c>
      <c r="F58" s="150" t="str">
        <f>'A3'!F61</f>
        <v>CFNR</v>
      </c>
      <c r="G58" s="150">
        <f>'A3'!G61</f>
        <v>0</v>
      </c>
      <c r="H58" s="150">
        <f>'A2'!H61</f>
        <v>0</v>
      </c>
      <c r="I58" s="150">
        <f>'A3'!H61</f>
        <v>1</v>
      </c>
      <c r="J58" s="6">
        <f t="shared" si="11"/>
        <v>0.14879248519268951</v>
      </c>
      <c r="K58" s="6">
        <f t="shared" si="1"/>
        <v>0.85120751480731049</v>
      </c>
      <c r="L58" s="6">
        <f t="shared" si="7"/>
        <v>-0.16109933194769591</v>
      </c>
      <c r="M58">
        <f t="shared" si="12"/>
        <v>0</v>
      </c>
      <c r="N58">
        <f t="shared" si="13"/>
        <v>0</v>
      </c>
      <c r="P58" s="6">
        <f t="shared" si="10"/>
        <v>0.44000000000000022</v>
      </c>
      <c r="Q58" s="6">
        <f t="shared" si="14"/>
        <v>0</v>
      </c>
      <c r="R58" s="6">
        <f t="shared" si="15"/>
        <v>0</v>
      </c>
      <c r="S58" s="6">
        <f t="shared" si="8"/>
        <v>0</v>
      </c>
      <c r="T58" s="6">
        <f t="shared" si="6"/>
        <v>0</v>
      </c>
    </row>
    <row r="59" spans="4:20" x14ac:dyDescent="0.2">
      <c r="D59" s="4">
        <f t="shared" si="9"/>
        <v>45</v>
      </c>
      <c r="E59" s="152">
        <f>'A3'!E62</f>
        <v>123</v>
      </c>
      <c r="F59" s="152" t="str">
        <f>'A3'!F62</f>
        <v>CONT</v>
      </c>
      <c r="G59" s="152">
        <f>'A3'!G62</f>
        <v>0</v>
      </c>
      <c r="H59" s="152">
        <f>'A2'!H62</f>
        <v>0</v>
      </c>
      <c r="I59" s="152">
        <f>'A3'!H62</f>
        <v>0</v>
      </c>
      <c r="J59" s="6">
        <f t="shared" si="11"/>
        <v>0.14316899083449802</v>
      </c>
      <c r="K59" s="6">
        <f t="shared" si="1"/>
        <v>0.85683100916550203</v>
      </c>
      <c r="L59" s="6">
        <f t="shared" si="7"/>
        <v>-0.15451456866701979</v>
      </c>
      <c r="M59">
        <f t="shared" si="12"/>
        <v>0</v>
      </c>
      <c r="N59">
        <f t="shared" si="13"/>
        <v>0</v>
      </c>
      <c r="P59" s="6">
        <f t="shared" si="10"/>
        <v>0.45000000000000023</v>
      </c>
      <c r="Q59" s="6">
        <f t="shared" si="14"/>
        <v>0</v>
      </c>
      <c r="R59" s="6">
        <f t="shared" si="15"/>
        <v>0</v>
      </c>
      <c r="S59" s="6">
        <f t="shared" si="8"/>
        <v>0</v>
      </c>
      <c r="T59" s="6">
        <f t="shared" si="6"/>
        <v>0</v>
      </c>
    </row>
    <row r="60" spans="4:20" x14ac:dyDescent="0.2">
      <c r="D60" s="4">
        <f t="shared" si="9"/>
        <v>46</v>
      </c>
      <c r="E60" s="148">
        <f>'A3'!E63</f>
        <v>130</v>
      </c>
      <c r="F60" s="148" t="str">
        <f>'A3'!F63</f>
        <v>CFNR</v>
      </c>
      <c r="G60" s="148">
        <f>'A3'!G63</f>
        <v>0</v>
      </c>
      <c r="H60" s="148">
        <f>'A2'!H63</f>
        <v>1</v>
      </c>
      <c r="I60" s="148">
        <f>'A3'!H63</f>
        <v>0</v>
      </c>
      <c r="J60" s="6">
        <f t="shared" si="11"/>
        <v>0.14316899083449802</v>
      </c>
      <c r="K60" s="6">
        <f t="shared" si="1"/>
        <v>0.85683100916550203</v>
      </c>
      <c r="L60" s="6">
        <f t="shared" si="7"/>
        <v>-0.15451456866701979</v>
      </c>
      <c r="M60">
        <f t="shared" si="12"/>
        <v>0</v>
      </c>
      <c r="N60">
        <f t="shared" si="13"/>
        <v>0</v>
      </c>
      <c r="P60" s="6">
        <f t="shared" si="10"/>
        <v>0.46000000000000024</v>
      </c>
      <c r="Q60" s="6">
        <f t="shared" si="14"/>
        <v>0</v>
      </c>
      <c r="R60" s="6">
        <f t="shared" si="15"/>
        <v>0</v>
      </c>
      <c r="S60" s="6">
        <f t="shared" si="8"/>
        <v>0</v>
      </c>
      <c r="T60" s="6">
        <f t="shared" si="6"/>
        <v>0</v>
      </c>
    </row>
    <row r="61" spans="4:20" x14ac:dyDescent="0.2">
      <c r="D61" s="4">
        <f t="shared" si="9"/>
        <v>47</v>
      </c>
      <c r="E61" s="150">
        <f>'A3'!E64</f>
        <v>132</v>
      </c>
      <c r="F61" s="150" t="str">
        <f>'A3'!F64</f>
        <v>CF</v>
      </c>
      <c r="G61" s="150">
        <f>'A3'!G64</f>
        <v>1</v>
      </c>
      <c r="H61" s="150">
        <f>'A2'!H64</f>
        <v>0</v>
      </c>
      <c r="I61" s="150">
        <f>'A3'!H64</f>
        <v>1</v>
      </c>
      <c r="J61" s="6">
        <f t="shared" si="11"/>
        <v>0.14879248519268951</v>
      </c>
      <c r="K61" s="6">
        <f t="shared" si="1"/>
        <v>0.14879248519268951</v>
      </c>
      <c r="L61" s="6">
        <f t="shared" si="7"/>
        <v>-1.9052026605957535</v>
      </c>
      <c r="M61">
        <f t="shared" si="12"/>
        <v>1</v>
      </c>
      <c r="N61">
        <f t="shared" si="13"/>
        <v>0</v>
      </c>
      <c r="P61" s="6">
        <f t="shared" si="10"/>
        <v>0.47000000000000025</v>
      </c>
      <c r="Q61" s="6">
        <f t="shared" si="14"/>
        <v>0</v>
      </c>
      <c r="R61" s="6">
        <f t="shared" si="15"/>
        <v>0</v>
      </c>
      <c r="S61" s="6">
        <f t="shared" si="8"/>
        <v>0</v>
      </c>
      <c r="T61" s="6">
        <f t="shared" si="6"/>
        <v>0</v>
      </c>
    </row>
    <row r="62" spans="4:20" x14ac:dyDescent="0.2">
      <c r="D62" s="4">
        <f t="shared" si="9"/>
        <v>48</v>
      </c>
      <c r="E62" s="148">
        <f>'A3'!E65</f>
        <v>136</v>
      </c>
      <c r="F62" s="148" t="str">
        <f>'A3'!F65</f>
        <v>CFNR</v>
      </c>
      <c r="G62" s="148">
        <f>'A3'!G65</f>
        <v>0</v>
      </c>
      <c r="H62" s="148">
        <f>'A2'!H65</f>
        <v>1</v>
      </c>
      <c r="I62" s="148">
        <f>'A3'!H65</f>
        <v>1</v>
      </c>
      <c r="J62" s="6">
        <f t="shared" si="11"/>
        <v>0.14879248519268951</v>
      </c>
      <c r="K62" s="6">
        <f t="shared" si="1"/>
        <v>0.85120751480731049</v>
      </c>
      <c r="L62" s="6">
        <f t="shared" si="7"/>
        <v>-0.16109933194769591</v>
      </c>
      <c r="M62">
        <f t="shared" si="12"/>
        <v>0</v>
      </c>
      <c r="N62">
        <f t="shared" si="13"/>
        <v>0</v>
      </c>
      <c r="P62" s="6">
        <f t="shared" si="10"/>
        <v>0.48000000000000026</v>
      </c>
      <c r="Q62" s="6">
        <f t="shared" si="14"/>
        <v>0</v>
      </c>
      <c r="R62" s="6">
        <f t="shared" si="15"/>
        <v>0</v>
      </c>
      <c r="S62" s="6">
        <f t="shared" si="8"/>
        <v>0</v>
      </c>
      <c r="T62" s="6">
        <f t="shared" si="6"/>
        <v>0</v>
      </c>
    </row>
    <row r="63" spans="4:20" x14ac:dyDescent="0.2">
      <c r="D63" s="4">
        <f t="shared" si="9"/>
        <v>49</v>
      </c>
      <c r="E63" s="150">
        <f>'A3'!E66</f>
        <v>138</v>
      </c>
      <c r="F63" s="150" t="str">
        <f>'A3'!F66</f>
        <v>CFNR</v>
      </c>
      <c r="G63" s="150">
        <f>'A3'!G66</f>
        <v>0</v>
      </c>
      <c r="H63" s="150">
        <f>'A2'!H66</f>
        <v>1</v>
      </c>
      <c r="I63" s="150">
        <f>'A3'!H66</f>
        <v>0</v>
      </c>
      <c r="J63" s="6">
        <f t="shared" si="11"/>
        <v>0.14316899083449802</v>
      </c>
      <c r="K63" s="6">
        <f t="shared" si="1"/>
        <v>0.85683100916550203</v>
      </c>
      <c r="L63" s="6">
        <f t="shared" si="7"/>
        <v>-0.15451456866701979</v>
      </c>
      <c r="M63">
        <f t="shared" si="12"/>
        <v>0</v>
      </c>
      <c r="N63">
        <f t="shared" si="13"/>
        <v>0</v>
      </c>
      <c r="P63" s="6">
        <f t="shared" si="10"/>
        <v>0.49000000000000027</v>
      </c>
      <c r="Q63" s="6">
        <f t="shared" si="14"/>
        <v>0</v>
      </c>
      <c r="R63" s="6">
        <f t="shared" si="15"/>
        <v>0</v>
      </c>
      <c r="S63" s="6">
        <f t="shared" si="8"/>
        <v>0</v>
      </c>
      <c r="T63" s="6">
        <f t="shared" si="6"/>
        <v>0</v>
      </c>
    </row>
    <row r="64" spans="4:20" x14ac:dyDescent="0.2">
      <c r="D64" s="4">
        <f t="shared" si="9"/>
        <v>50</v>
      </c>
      <c r="E64" s="150">
        <f>'A3'!E67</f>
        <v>142</v>
      </c>
      <c r="F64" s="150" t="str">
        <f>'A3'!F67</f>
        <v>CFNR</v>
      </c>
      <c r="G64" s="150">
        <f>'A3'!G67</f>
        <v>0</v>
      </c>
      <c r="H64" s="150">
        <f>'A2'!H67</f>
        <v>1</v>
      </c>
      <c r="I64" s="150">
        <f>'A3'!H67</f>
        <v>0</v>
      </c>
      <c r="J64" s="6">
        <f t="shared" si="11"/>
        <v>0.14316899083449802</v>
      </c>
      <c r="K64" s="6">
        <f t="shared" si="1"/>
        <v>0.85683100916550203</v>
      </c>
      <c r="L64" s="6">
        <f t="shared" si="7"/>
        <v>-0.15451456866701979</v>
      </c>
      <c r="M64">
        <f t="shared" si="12"/>
        <v>0</v>
      </c>
      <c r="N64">
        <f t="shared" si="13"/>
        <v>0</v>
      </c>
      <c r="P64" s="6">
        <f t="shared" si="10"/>
        <v>0.50000000000000022</v>
      </c>
      <c r="Q64" s="6">
        <f t="shared" si="14"/>
        <v>0</v>
      </c>
      <c r="R64" s="6">
        <f t="shared" si="15"/>
        <v>0</v>
      </c>
      <c r="S64" s="6">
        <f t="shared" si="8"/>
        <v>0</v>
      </c>
      <c r="T64" s="6">
        <f t="shared" si="6"/>
        <v>0</v>
      </c>
    </row>
    <row r="65" spans="4:20" x14ac:dyDescent="0.2">
      <c r="D65" s="4">
        <f t="shared" si="9"/>
        <v>51</v>
      </c>
      <c r="E65" s="150">
        <f>'A3'!E68</f>
        <v>148</v>
      </c>
      <c r="F65" s="150" t="str">
        <f>'A3'!F68</f>
        <v>CFNR</v>
      </c>
      <c r="G65" s="150">
        <f>'A3'!G68</f>
        <v>0</v>
      </c>
      <c r="H65" s="150">
        <f>'A2'!H68</f>
        <v>1</v>
      </c>
      <c r="I65" s="150">
        <f>'A3'!H68</f>
        <v>1</v>
      </c>
      <c r="J65" s="6">
        <f t="shared" si="11"/>
        <v>0.14879248519268951</v>
      </c>
      <c r="K65" s="6">
        <f t="shared" si="1"/>
        <v>0.85120751480731049</v>
      </c>
      <c r="L65" s="6">
        <f t="shared" si="7"/>
        <v>-0.16109933194769591</v>
      </c>
      <c r="M65">
        <f t="shared" si="12"/>
        <v>0</v>
      </c>
      <c r="N65">
        <f t="shared" si="13"/>
        <v>0</v>
      </c>
      <c r="P65" s="6">
        <f t="shared" si="10"/>
        <v>0.51000000000000023</v>
      </c>
      <c r="Q65" s="6">
        <f t="shared" si="14"/>
        <v>0</v>
      </c>
      <c r="R65" s="6">
        <f t="shared" si="15"/>
        <v>0</v>
      </c>
      <c r="S65" s="6">
        <f t="shared" si="8"/>
        <v>0</v>
      </c>
      <c r="T65" s="6">
        <f t="shared" si="6"/>
        <v>0</v>
      </c>
    </row>
    <row r="66" spans="4:20" x14ac:dyDescent="0.2">
      <c r="D66" s="4">
        <f t="shared" si="9"/>
        <v>52</v>
      </c>
      <c r="E66" s="150">
        <f>'A3'!E69</f>
        <v>149</v>
      </c>
      <c r="F66" s="150" t="str">
        <f>'A3'!F69</f>
        <v>CFNR</v>
      </c>
      <c r="G66" s="150">
        <f>'A3'!G69</f>
        <v>0</v>
      </c>
      <c r="H66" s="150">
        <f>'A2'!H69</f>
        <v>0</v>
      </c>
      <c r="I66" s="150">
        <f>'A3'!H69</f>
        <v>1</v>
      </c>
      <c r="J66" s="6">
        <f t="shared" si="11"/>
        <v>0.14879248519268951</v>
      </c>
      <c r="K66" s="6">
        <f t="shared" si="1"/>
        <v>0.85120751480731049</v>
      </c>
      <c r="L66" s="6">
        <f t="shared" si="7"/>
        <v>-0.16109933194769591</v>
      </c>
      <c r="M66">
        <f t="shared" si="12"/>
        <v>0</v>
      </c>
      <c r="N66">
        <f t="shared" si="13"/>
        <v>0</v>
      </c>
      <c r="P66" s="6">
        <f t="shared" si="10"/>
        <v>0.52000000000000024</v>
      </c>
      <c r="Q66" s="6">
        <f t="shared" si="14"/>
        <v>0</v>
      </c>
      <c r="R66" s="6">
        <f t="shared" si="15"/>
        <v>0</v>
      </c>
      <c r="S66" s="6">
        <f t="shared" si="8"/>
        <v>0</v>
      </c>
      <c r="T66" s="6">
        <f t="shared" si="6"/>
        <v>0</v>
      </c>
    </row>
    <row r="67" spans="4:20" x14ac:dyDescent="0.2">
      <c r="D67" s="4">
        <f t="shared" si="9"/>
        <v>53</v>
      </c>
      <c r="E67" s="150">
        <f>'A3'!E70</f>
        <v>154</v>
      </c>
      <c r="F67" s="150" t="str">
        <f>'A3'!F70</f>
        <v>CFNR</v>
      </c>
      <c r="G67" s="150">
        <f>'A3'!G70</f>
        <v>0</v>
      </c>
      <c r="H67" s="150">
        <f>'A2'!H70</f>
        <v>1</v>
      </c>
      <c r="I67" s="150">
        <f>'A3'!H70</f>
        <v>0</v>
      </c>
      <c r="J67" s="6">
        <f t="shared" si="11"/>
        <v>0.14316899083449802</v>
      </c>
      <c r="K67" s="6">
        <f t="shared" si="1"/>
        <v>0.85683100916550203</v>
      </c>
      <c r="L67" s="6">
        <f t="shared" si="7"/>
        <v>-0.15451456866701979</v>
      </c>
      <c r="M67">
        <f t="shared" si="12"/>
        <v>0</v>
      </c>
      <c r="N67">
        <f t="shared" si="13"/>
        <v>0</v>
      </c>
      <c r="P67" s="6">
        <f t="shared" si="10"/>
        <v>0.53000000000000025</v>
      </c>
      <c r="Q67" s="6">
        <f t="shared" si="14"/>
        <v>0</v>
      </c>
      <c r="R67" s="6">
        <f t="shared" si="15"/>
        <v>0</v>
      </c>
      <c r="S67" s="6">
        <f t="shared" si="8"/>
        <v>0</v>
      </c>
      <c r="T67" s="6">
        <f t="shared" si="6"/>
        <v>0</v>
      </c>
    </row>
    <row r="68" spans="4:20" x14ac:dyDescent="0.2">
      <c r="D68" s="4">
        <f t="shared" si="9"/>
        <v>54</v>
      </c>
      <c r="E68" s="150">
        <f>'A3'!E71</f>
        <v>155</v>
      </c>
      <c r="F68" s="150" t="str">
        <f>'A3'!F71</f>
        <v>CFNR</v>
      </c>
      <c r="G68" s="150">
        <f>'A3'!G71</f>
        <v>0</v>
      </c>
      <c r="H68" s="150">
        <f>'A2'!H71</f>
        <v>1</v>
      </c>
      <c r="I68" s="150">
        <f>'A3'!H71</f>
        <v>1</v>
      </c>
      <c r="J68" s="6">
        <f t="shared" si="11"/>
        <v>0.14879248519268951</v>
      </c>
      <c r="K68" s="6">
        <f t="shared" si="1"/>
        <v>0.85120751480731049</v>
      </c>
      <c r="L68" s="6">
        <f t="shared" si="7"/>
        <v>-0.16109933194769591</v>
      </c>
      <c r="M68">
        <f t="shared" si="12"/>
        <v>0</v>
      </c>
      <c r="N68">
        <f t="shared" si="13"/>
        <v>0</v>
      </c>
      <c r="P68" s="6">
        <f t="shared" si="10"/>
        <v>0.54000000000000026</v>
      </c>
      <c r="Q68" s="6">
        <f t="shared" si="14"/>
        <v>0</v>
      </c>
      <c r="R68" s="6">
        <f t="shared" si="15"/>
        <v>0</v>
      </c>
      <c r="S68" s="6">
        <f t="shared" si="8"/>
        <v>0</v>
      </c>
      <c r="T68" s="6">
        <f t="shared" si="6"/>
        <v>0</v>
      </c>
    </row>
    <row r="69" spans="4:20" x14ac:dyDescent="0.2">
      <c r="D69" s="4">
        <f t="shared" si="9"/>
        <v>55</v>
      </c>
      <c r="E69" s="150">
        <f>'A3'!E72</f>
        <v>160</v>
      </c>
      <c r="F69" s="150" t="str">
        <f>'A3'!F72</f>
        <v>CF</v>
      </c>
      <c r="G69" s="150">
        <f>'A3'!G72</f>
        <v>1</v>
      </c>
      <c r="H69" s="150">
        <f>'A2'!H72</f>
        <v>1</v>
      </c>
      <c r="I69" s="150">
        <f>'A3'!H72</f>
        <v>0</v>
      </c>
      <c r="J69" s="6">
        <f t="shared" si="11"/>
        <v>0.14316899083449802</v>
      </c>
      <c r="K69" s="6">
        <f t="shared" si="1"/>
        <v>0.14316899083449802</v>
      </c>
      <c r="L69" s="6">
        <f t="shared" si="7"/>
        <v>-1.9437295923565563</v>
      </c>
      <c r="M69">
        <f t="shared" si="12"/>
        <v>1</v>
      </c>
      <c r="N69">
        <f t="shared" si="13"/>
        <v>0</v>
      </c>
      <c r="P69" s="6">
        <f t="shared" si="10"/>
        <v>0.55000000000000027</v>
      </c>
      <c r="Q69" s="6">
        <f t="shared" si="14"/>
        <v>0</v>
      </c>
      <c r="R69" s="6">
        <f t="shared" si="15"/>
        <v>0</v>
      </c>
      <c r="S69" s="6">
        <f t="shared" si="8"/>
        <v>0</v>
      </c>
      <c r="T69" s="6">
        <f t="shared" si="6"/>
        <v>0</v>
      </c>
    </row>
    <row r="70" spans="4:20" x14ac:dyDescent="0.2">
      <c r="D70" s="4">
        <f t="shared" si="9"/>
        <v>56</v>
      </c>
      <c r="E70" s="148">
        <f>'A3'!E73</f>
        <v>166</v>
      </c>
      <c r="F70" s="148" t="str">
        <f>'A3'!F73</f>
        <v>CFNR</v>
      </c>
      <c r="G70" s="148">
        <f>'A3'!G73</f>
        <v>0</v>
      </c>
      <c r="H70" s="148">
        <f>'A2'!H73</f>
        <v>1</v>
      </c>
      <c r="I70" s="148">
        <f>'A3'!H73</f>
        <v>1</v>
      </c>
      <c r="J70" s="6">
        <f t="shared" si="11"/>
        <v>0.14879248519268951</v>
      </c>
      <c r="K70" s="6">
        <f t="shared" si="1"/>
        <v>0.85120751480731049</v>
      </c>
      <c r="L70" s="6">
        <f t="shared" si="7"/>
        <v>-0.16109933194769591</v>
      </c>
      <c r="M70">
        <f t="shared" si="12"/>
        <v>0</v>
      </c>
      <c r="N70">
        <f t="shared" si="13"/>
        <v>0</v>
      </c>
      <c r="P70" s="6">
        <f t="shared" si="10"/>
        <v>0.56000000000000028</v>
      </c>
      <c r="Q70" s="6">
        <f t="shared" si="14"/>
        <v>0</v>
      </c>
      <c r="R70" s="6">
        <f t="shared" si="15"/>
        <v>0</v>
      </c>
      <c r="S70" s="6">
        <f t="shared" si="8"/>
        <v>0</v>
      </c>
      <c r="T70" s="6">
        <f t="shared" si="6"/>
        <v>0</v>
      </c>
    </row>
    <row r="71" spans="4:20" x14ac:dyDescent="0.2">
      <c r="D71" s="4">
        <f t="shared" si="9"/>
        <v>57</v>
      </c>
      <c r="E71" s="150">
        <f>'A3'!E74</f>
        <v>167</v>
      </c>
      <c r="F71" s="150" t="str">
        <f>'A3'!F74</f>
        <v>CF</v>
      </c>
      <c r="G71" s="150">
        <f>'A3'!G74</f>
        <v>1</v>
      </c>
      <c r="H71" s="150">
        <f>'A2'!H74</f>
        <v>0</v>
      </c>
      <c r="I71" s="150">
        <f>'A3'!H74</f>
        <v>0</v>
      </c>
      <c r="J71" s="6">
        <f t="shared" si="11"/>
        <v>0.14316899083449802</v>
      </c>
      <c r="K71" s="6">
        <f t="shared" si="1"/>
        <v>0.14316899083449802</v>
      </c>
      <c r="L71" s="6">
        <f t="shared" si="7"/>
        <v>-1.9437295923565563</v>
      </c>
      <c r="M71">
        <f t="shared" si="12"/>
        <v>1</v>
      </c>
      <c r="N71">
        <f t="shared" si="13"/>
        <v>0</v>
      </c>
      <c r="P71" s="6">
        <f t="shared" si="10"/>
        <v>0.57000000000000028</v>
      </c>
      <c r="Q71" s="6">
        <f t="shared" si="14"/>
        <v>0</v>
      </c>
      <c r="R71" s="6">
        <f t="shared" si="15"/>
        <v>0</v>
      </c>
      <c r="S71" s="6">
        <f t="shared" si="8"/>
        <v>0</v>
      </c>
      <c r="T71" s="6">
        <f t="shared" si="6"/>
        <v>0</v>
      </c>
    </row>
    <row r="72" spans="4:20" x14ac:dyDescent="0.2">
      <c r="D72" s="4">
        <f t="shared" si="9"/>
        <v>58</v>
      </c>
      <c r="E72" s="148">
        <f>'A3'!E75</f>
        <v>170</v>
      </c>
      <c r="F72" s="148" t="str">
        <f>'A3'!F75</f>
        <v>CF</v>
      </c>
      <c r="G72" s="148">
        <f>'A3'!G75</f>
        <v>1</v>
      </c>
      <c r="H72" s="148">
        <f>'A2'!H75</f>
        <v>0</v>
      </c>
      <c r="I72" s="148">
        <f>'A3'!H75</f>
        <v>0</v>
      </c>
      <c r="J72" s="6">
        <f t="shared" si="11"/>
        <v>0.14316899083449802</v>
      </c>
      <c r="K72" s="6">
        <f t="shared" si="1"/>
        <v>0.14316899083449802</v>
      </c>
      <c r="L72" s="6">
        <f t="shared" si="7"/>
        <v>-1.9437295923565563</v>
      </c>
      <c r="M72">
        <f t="shared" si="12"/>
        <v>1</v>
      </c>
      <c r="N72">
        <f t="shared" si="13"/>
        <v>0</v>
      </c>
      <c r="P72" s="6">
        <f t="shared" si="10"/>
        <v>0.58000000000000029</v>
      </c>
      <c r="Q72" s="6">
        <f t="shared" si="14"/>
        <v>0</v>
      </c>
      <c r="R72" s="6">
        <f t="shared" si="15"/>
        <v>0</v>
      </c>
      <c r="S72" s="6">
        <f t="shared" si="8"/>
        <v>0</v>
      </c>
      <c r="T72" s="6">
        <f t="shared" si="6"/>
        <v>0</v>
      </c>
    </row>
    <row r="73" spans="4:20" x14ac:dyDescent="0.2">
      <c r="D73" s="4">
        <f t="shared" si="9"/>
        <v>59</v>
      </c>
      <c r="E73" s="148">
        <f>'A3'!E76</f>
        <v>203</v>
      </c>
      <c r="F73" s="148" t="str">
        <f>'A3'!F76</f>
        <v>CFNR</v>
      </c>
      <c r="G73" s="148">
        <f>'A3'!G76</f>
        <v>0</v>
      </c>
      <c r="H73" s="148">
        <f>'A2'!H76</f>
        <v>1</v>
      </c>
      <c r="I73" s="148">
        <f>'A3'!H76</f>
        <v>0</v>
      </c>
      <c r="J73" s="6">
        <f t="shared" si="11"/>
        <v>0.14316899083449802</v>
      </c>
      <c r="K73" s="6">
        <f t="shared" si="1"/>
        <v>0.85683100916550203</v>
      </c>
      <c r="L73" s="6">
        <f t="shared" si="7"/>
        <v>-0.15451456866701979</v>
      </c>
      <c r="M73">
        <f t="shared" si="12"/>
        <v>0</v>
      </c>
      <c r="N73">
        <f t="shared" si="13"/>
        <v>0</v>
      </c>
      <c r="P73" s="6">
        <f t="shared" si="10"/>
        <v>0.5900000000000003</v>
      </c>
      <c r="Q73" s="6">
        <f t="shared" si="14"/>
        <v>0</v>
      </c>
      <c r="R73" s="6">
        <f t="shared" si="15"/>
        <v>0</v>
      </c>
      <c r="S73" s="6">
        <f t="shared" si="8"/>
        <v>0</v>
      </c>
      <c r="T73" s="6">
        <f t="shared" si="6"/>
        <v>0</v>
      </c>
    </row>
    <row r="74" spans="4:20" x14ac:dyDescent="0.2">
      <c r="D74" s="4">
        <f t="shared" si="9"/>
        <v>60</v>
      </c>
      <c r="E74" s="157">
        <f>'A3'!E77</f>
        <v>204</v>
      </c>
      <c r="F74" s="157" t="str">
        <f>'A3'!F77</f>
        <v>CFNR</v>
      </c>
      <c r="G74" s="157">
        <f>'A3'!G77</f>
        <v>0</v>
      </c>
      <c r="H74" s="157">
        <f>'A2'!H77</f>
        <v>1</v>
      </c>
      <c r="I74" s="157">
        <f>'A3'!H77</f>
        <v>0</v>
      </c>
      <c r="J74" s="6">
        <f t="shared" si="11"/>
        <v>0.14316899083449802</v>
      </c>
      <c r="K74" s="6">
        <f t="shared" si="1"/>
        <v>0.85683100916550203</v>
      </c>
      <c r="L74" s="6">
        <f t="shared" si="7"/>
        <v>-0.15451456866701979</v>
      </c>
      <c r="M74">
        <f t="shared" si="12"/>
        <v>0</v>
      </c>
      <c r="N74">
        <f t="shared" si="13"/>
        <v>0</v>
      </c>
      <c r="P74" s="6">
        <f t="shared" si="10"/>
        <v>0.60000000000000031</v>
      </c>
      <c r="Q74" s="6">
        <f t="shared" si="14"/>
        <v>0</v>
      </c>
      <c r="R74" s="6">
        <f t="shared" si="15"/>
        <v>0</v>
      </c>
      <c r="S74" s="6">
        <f t="shared" si="8"/>
        <v>0</v>
      </c>
      <c r="T74" s="6">
        <f t="shared" si="6"/>
        <v>0</v>
      </c>
    </row>
    <row r="75" spans="4:20" x14ac:dyDescent="0.2">
      <c r="D75" s="4">
        <f t="shared" si="9"/>
        <v>61</v>
      </c>
      <c r="E75" s="157">
        <f>'A3'!E78</f>
        <v>205</v>
      </c>
      <c r="F75" s="157" t="str">
        <f>'A3'!F78</f>
        <v>CFNR</v>
      </c>
      <c r="G75" s="157">
        <f>'A3'!G78</f>
        <v>0</v>
      </c>
      <c r="H75" s="157">
        <f>'A2'!H78</f>
        <v>1</v>
      </c>
      <c r="I75" s="157">
        <f>'A3'!H78</f>
        <v>0</v>
      </c>
      <c r="J75" s="6">
        <f t="shared" si="11"/>
        <v>0.14316899083449802</v>
      </c>
      <c r="K75" s="6">
        <f t="shared" si="1"/>
        <v>0.85683100916550203</v>
      </c>
      <c r="L75" s="6">
        <f t="shared" si="7"/>
        <v>-0.15451456866701979</v>
      </c>
      <c r="M75">
        <f t="shared" si="12"/>
        <v>0</v>
      </c>
      <c r="N75">
        <f t="shared" si="13"/>
        <v>0</v>
      </c>
      <c r="P75" s="6">
        <f t="shared" si="10"/>
        <v>0.61000000000000032</v>
      </c>
      <c r="Q75" s="6">
        <f t="shared" si="14"/>
        <v>0</v>
      </c>
      <c r="R75" s="6">
        <f t="shared" si="15"/>
        <v>0</v>
      </c>
      <c r="S75" s="6">
        <f t="shared" si="8"/>
        <v>0</v>
      </c>
      <c r="T75" s="6">
        <f t="shared" si="6"/>
        <v>0</v>
      </c>
    </row>
    <row r="76" spans="4:20" x14ac:dyDescent="0.2">
      <c r="D76" s="4">
        <f t="shared" si="9"/>
        <v>62</v>
      </c>
      <c r="E76" s="157">
        <f>'A3'!E79</f>
        <v>208</v>
      </c>
      <c r="F76" s="157" t="str">
        <f>'A3'!F79</f>
        <v>CFNR</v>
      </c>
      <c r="G76" s="157">
        <f>'A3'!G79</f>
        <v>0</v>
      </c>
      <c r="H76" s="157">
        <f>'A2'!H79</f>
        <v>0</v>
      </c>
      <c r="I76" s="157">
        <f>'A3'!H79</f>
        <v>0</v>
      </c>
      <c r="J76" s="6">
        <f t="shared" ref="J76:J100" si="16">IF(H76=0,IF(I76=0,p_0_0,IF(I76=1,p_0_1,p_0_2)),IF(H76=1,IF(I76=0,p_1_0,IF(I76=1,p_1_1,p_1_2)),IF(I76=0,p_2_0,IF(I76=1,p_2_1,p_2_2))))</f>
        <v>0.14316899083449802</v>
      </c>
      <c r="K76" s="6">
        <f t="shared" si="1"/>
        <v>0.85683100916550203</v>
      </c>
      <c r="L76" s="6">
        <f t="shared" si="7"/>
        <v>-0.15451456866701979</v>
      </c>
      <c r="M76">
        <f t="shared" si="12"/>
        <v>0</v>
      </c>
      <c r="N76">
        <f t="shared" ref="N76:N100" si="17">+IF(AND(G76=0,J76&lt;thresh),1,0)</f>
        <v>0</v>
      </c>
      <c r="P76" s="6">
        <f t="shared" si="10"/>
        <v>0.62000000000000033</v>
      </c>
      <c r="Q76" s="6">
        <f t="shared" si="14"/>
        <v>0</v>
      </c>
      <c r="R76" s="6">
        <f t="shared" si="15"/>
        <v>0</v>
      </c>
      <c r="S76" s="6">
        <f t="shared" si="8"/>
        <v>0</v>
      </c>
      <c r="T76" s="6">
        <f t="shared" si="6"/>
        <v>0</v>
      </c>
    </row>
    <row r="77" spans="4:20" x14ac:dyDescent="0.2">
      <c r="D77" s="4">
        <f t="shared" si="9"/>
        <v>63</v>
      </c>
      <c r="E77" s="157">
        <f>'A3'!E80</f>
        <v>210</v>
      </c>
      <c r="F77" s="157" t="str">
        <f>'A3'!F80</f>
        <v>CONT</v>
      </c>
      <c r="G77" s="157">
        <f>'A3'!G80</f>
        <v>0</v>
      </c>
      <c r="H77" s="157">
        <f>'A2'!H80</f>
        <v>0</v>
      </c>
      <c r="I77" s="157">
        <f>'A3'!H80</f>
        <v>1</v>
      </c>
      <c r="J77" s="6">
        <f t="shared" si="16"/>
        <v>0.14879248519268951</v>
      </c>
      <c r="K77" s="6">
        <f t="shared" si="1"/>
        <v>0.85120751480731049</v>
      </c>
      <c r="L77" s="6">
        <f t="shared" si="7"/>
        <v>-0.16109933194769591</v>
      </c>
      <c r="M77">
        <f t="shared" si="12"/>
        <v>0</v>
      </c>
      <c r="N77">
        <f t="shared" si="17"/>
        <v>0</v>
      </c>
      <c r="P77" s="6">
        <f t="shared" si="10"/>
        <v>0.63000000000000034</v>
      </c>
      <c r="Q77" s="6">
        <f t="shared" si="14"/>
        <v>0</v>
      </c>
      <c r="R77" s="6">
        <f t="shared" si="15"/>
        <v>0</v>
      </c>
      <c r="S77" s="6">
        <f t="shared" si="8"/>
        <v>0</v>
      </c>
      <c r="T77" s="6">
        <f t="shared" si="6"/>
        <v>0</v>
      </c>
    </row>
    <row r="78" spans="4:20" x14ac:dyDescent="0.2">
      <c r="D78" s="4">
        <f t="shared" si="9"/>
        <v>64</v>
      </c>
      <c r="E78" s="152">
        <f>'A3'!E81</f>
        <v>211</v>
      </c>
      <c r="F78" s="152" t="str">
        <f>'A3'!F81</f>
        <v>CONT</v>
      </c>
      <c r="G78" s="152">
        <f>'A3'!G81</f>
        <v>0</v>
      </c>
      <c r="H78" s="152">
        <f>'A2'!H81</f>
        <v>1</v>
      </c>
      <c r="I78" s="152">
        <f>'A3'!H81</f>
        <v>1</v>
      </c>
      <c r="J78" s="6">
        <f t="shared" si="16"/>
        <v>0.14879248519268951</v>
      </c>
      <c r="K78" s="6">
        <f t="shared" ref="K78:K141" si="18">IF(G78=1,J78,1-J78)</f>
        <v>0.85120751480731049</v>
      </c>
      <c r="L78" s="6">
        <f t="shared" si="7"/>
        <v>-0.16109933194769591</v>
      </c>
      <c r="M78">
        <f t="shared" ref="M78:M100" si="19">IF(AND(G78=1,K78&gt;=thresh),1,0)</f>
        <v>0</v>
      </c>
      <c r="N78">
        <f t="shared" si="17"/>
        <v>0</v>
      </c>
      <c r="P78" s="6">
        <f t="shared" si="10"/>
        <v>0.64000000000000035</v>
      </c>
      <c r="Q78" s="6">
        <f t="shared" si="14"/>
        <v>0</v>
      </c>
      <c r="R78" s="6">
        <f t="shared" si="15"/>
        <v>0</v>
      </c>
      <c r="S78" s="6">
        <f t="shared" si="8"/>
        <v>0</v>
      </c>
      <c r="T78" s="6">
        <f t="shared" si="6"/>
        <v>0</v>
      </c>
    </row>
    <row r="79" spans="4:20" x14ac:dyDescent="0.2">
      <c r="D79" s="4">
        <f t="shared" si="9"/>
        <v>65</v>
      </c>
      <c r="E79" s="152">
        <f>'A3'!E82</f>
        <v>214</v>
      </c>
      <c r="F79" s="152" t="str">
        <f>'A3'!F82</f>
        <v>CONT</v>
      </c>
      <c r="G79" s="152">
        <f>'A3'!G82</f>
        <v>0</v>
      </c>
      <c r="H79" s="152">
        <f>'A2'!H82</f>
        <v>0</v>
      </c>
      <c r="I79" s="152">
        <f>'A3'!H82</f>
        <v>1</v>
      </c>
      <c r="J79" s="6">
        <f t="shared" si="16"/>
        <v>0.14879248519268951</v>
      </c>
      <c r="K79" s="6">
        <f t="shared" si="18"/>
        <v>0.85120751480731049</v>
      </c>
      <c r="L79" s="6">
        <f t="shared" ref="L79:L142" si="20">LN(K79)</f>
        <v>-0.16109933194769591</v>
      </c>
      <c r="M79">
        <f t="shared" si="19"/>
        <v>0</v>
      </c>
      <c r="N79">
        <f t="shared" si="17"/>
        <v>0</v>
      </c>
      <c r="P79" s="6">
        <f t="shared" si="10"/>
        <v>0.65000000000000036</v>
      </c>
      <c r="Q79" s="6">
        <f t="shared" ref="Q79:Q114" si="21">COUNTIFS($G$15:$G$185,"1",$J$15:$J$185,"&gt;="&amp;$P79)/CFT_1</f>
        <v>0</v>
      </c>
      <c r="R79" s="6">
        <f t="shared" ref="R79:R114" si="22">COUNTIFS($G$15:$G$185,"0",$J$15:$J$185,"&gt;="&amp;$P79)/NCFT</f>
        <v>0</v>
      </c>
      <c r="S79" s="6">
        <f t="shared" si="8"/>
        <v>0</v>
      </c>
      <c r="T79" s="6">
        <f t="shared" ref="T79:T112" si="23">-(R80-R79)</f>
        <v>0</v>
      </c>
    </row>
    <row r="80" spans="4:20" x14ac:dyDescent="0.2">
      <c r="D80" s="4">
        <f t="shared" si="9"/>
        <v>66</v>
      </c>
      <c r="E80" s="152">
        <f>'A3'!E83</f>
        <v>215</v>
      </c>
      <c r="F80" s="152" t="str">
        <f>'A3'!F83</f>
        <v>CFNR</v>
      </c>
      <c r="G80" s="152">
        <f>'A3'!G83</f>
        <v>0</v>
      </c>
      <c r="H80" s="152">
        <f>'A2'!H83</f>
        <v>1</v>
      </c>
      <c r="I80" s="152">
        <f>'A3'!H83</f>
        <v>1</v>
      </c>
      <c r="J80" s="6">
        <f t="shared" si="16"/>
        <v>0.14879248519268951</v>
      </c>
      <c r="K80" s="6">
        <f t="shared" si="18"/>
        <v>0.85120751480731049</v>
      </c>
      <c r="L80" s="6">
        <f t="shared" si="20"/>
        <v>-0.16109933194769591</v>
      </c>
      <c r="M80">
        <f t="shared" si="19"/>
        <v>0</v>
      </c>
      <c r="N80">
        <f t="shared" si="17"/>
        <v>0</v>
      </c>
      <c r="P80" s="6">
        <f t="shared" si="10"/>
        <v>0.66000000000000036</v>
      </c>
      <c r="Q80" s="6">
        <f t="shared" si="21"/>
        <v>0</v>
      </c>
      <c r="R80" s="6">
        <f t="shared" si="22"/>
        <v>0</v>
      </c>
      <c r="S80" s="6">
        <f t="shared" ref="S80:S112" si="24">(Q80+Q81)/2</f>
        <v>0</v>
      </c>
      <c r="T80" s="6">
        <f t="shared" si="23"/>
        <v>0</v>
      </c>
    </row>
    <row r="81" spans="4:20" x14ac:dyDescent="0.2">
      <c r="D81" s="4">
        <f t="shared" ref="D81:D144" si="25">D80+1</f>
        <v>67</v>
      </c>
      <c r="E81" s="157">
        <f>'A3'!E84</f>
        <v>218</v>
      </c>
      <c r="F81" s="157" t="str">
        <f>'A3'!F84</f>
        <v>CFNR</v>
      </c>
      <c r="G81" s="157">
        <f>'A3'!G84</f>
        <v>0</v>
      </c>
      <c r="H81" s="157">
        <f>'A2'!H84</f>
        <v>1</v>
      </c>
      <c r="I81" s="157">
        <f>'A3'!H84</f>
        <v>1</v>
      </c>
      <c r="J81" s="6">
        <f t="shared" si="16"/>
        <v>0.14879248519268951</v>
      </c>
      <c r="K81" s="6">
        <f t="shared" si="18"/>
        <v>0.85120751480731049</v>
      </c>
      <c r="L81" s="6">
        <f t="shared" si="20"/>
        <v>-0.16109933194769591</v>
      </c>
      <c r="M81">
        <f t="shared" si="19"/>
        <v>0</v>
      </c>
      <c r="N81">
        <f t="shared" si="17"/>
        <v>0</v>
      </c>
      <c r="P81" s="6">
        <f t="shared" ref="P81:P114" si="26">P80+0.01</f>
        <v>0.67000000000000037</v>
      </c>
      <c r="Q81" s="6">
        <f t="shared" si="21"/>
        <v>0</v>
      </c>
      <c r="R81" s="6">
        <f t="shared" si="22"/>
        <v>0</v>
      </c>
      <c r="S81" s="6">
        <f t="shared" si="24"/>
        <v>0</v>
      </c>
      <c r="T81" s="6">
        <f t="shared" si="23"/>
        <v>0</v>
      </c>
    </row>
    <row r="82" spans="4:20" x14ac:dyDescent="0.2">
      <c r="D82" s="4">
        <f t="shared" si="25"/>
        <v>68</v>
      </c>
      <c r="E82" s="157">
        <f>'A3'!E85</f>
        <v>219</v>
      </c>
      <c r="F82" s="157" t="str">
        <f>'A3'!F85</f>
        <v>CONT</v>
      </c>
      <c r="G82" s="157">
        <f>'A3'!G85</f>
        <v>0</v>
      </c>
      <c r="H82" s="157">
        <f>'A2'!H85</f>
        <v>0</v>
      </c>
      <c r="I82" s="157">
        <f>'A3'!H85</f>
        <v>0</v>
      </c>
      <c r="J82" s="6">
        <f t="shared" si="16"/>
        <v>0.14316899083449802</v>
      </c>
      <c r="K82" s="6">
        <f t="shared" si="18"/>
        <v>0.85683100916550203</v>
      </c>
      <c r="L82" s="6">
        <f t="shared" si="20"/>
        <v>-0.15451456866701979</v>
      </c>
      <c r="M82">
        <f t="shared" si="19"/>
        <v>0</v>
      </c>
      <c r="N82">
        <f t="shared" si="17"/>
        <v>0</v>
      </c>
      <c r="P82" s="6">
        <f t="shared" si="26"/>
        <v>0.68000000000000038</v>
      </c>
      <c r="Q82" s="6">
        <f t="shared" si="21"/>
        <v>0</v>
      </c>
      <c r="R82" s="6">
        <f t="shared" si="22"/>
        <v>0</v>
      </c>
      <c r="S82" s="6">
        <f t="shared" si="24"/>
        <v>0</v>
      </c>
      <c r="T82" s="6">
        <f t="shared" si="23"/>
        <v>0</v>
      </c>
    </row>
    <row r="83" spans="4:20" x14ac:dyDescent="0.2">
      <c r="D83" s="4">
        <f t="shared" si="25"/>
        <v>69</v>
      </c>
      <c r="E83" s="152">
        <f>'A3'!E86</f>
        <v>221</v>
      </c>
      <c r="F83" s="152" t="str">
        <f>'A3'!F86</f>
        <v>CONT</v>
      </c>
      <c r="G83" s="152">
        <f>'A3'!G86</f>
        <v>0</v>
      </c>
      <c r="H83" s="152">
        <f>'A2'!H86</f>
        <v>1</v>
      </c>
      <c r="I83" s="152">
        <f>'A3'!H86</f>
        <v>1</v>
      </c>
      <c r="J83" s="6">
        <f t="shared" si="16"/>
        <v>0.14879248519268951</v>
      </c>
      <c r="K83" s="6">
        <f t="shared" si="18"/>
        <v>0.85120751480731049</v>
      </c>
      <c r="L83" s="6">
        <f t="shared" si="20"/>
        <v>-0.16109933194769591</v>
      </c>
      <c r="M83">
        <f t="shared" si="19"/>
        <v>0</v>
      </c>
      <c r="N83">
        <f t="shared" si="17"/>
        <v>0</v>
      </c>
      <c r="P83" s="6">
        <f t="shared" si="26"/>
        <v>0.69000000000000039</v>
      </c>
      <c r="Q83" s="6">
        <f t="shared" si="21"/>
        <v>0</v>
      </c>
      <c r="R83" s="6">
        <f t="shared" si="22"/>
        <v>0</v>
      </c>
      <c r="S83" s="6">
        <f t="shared" si="24"/>
        <v>0</v>
      </c>
      <c r="T83" s="6">
        <f t="shared" si="23"/>
        <v>0</v>
      </c>
    </row>
    <row r="84" spans="4:20" x14ac:dyDescent="0.2">
      <c r="D84" s="4">
        <f t="shared" si="25"/>
        <v>70</v>
      </c>
      <c r="E84" s="152">
        <f>'A3'!E87</f>
        <v>222</v>
      </c>
      <c r="F84" s="152" t="str">
        <f>'A3'!F87</f>
        <v>CONT</v>
      </c>
      <c r="G84" s="152">
        <f>'A3'!G87</f>
        <v>0</v>
      </c>
      <c r="H84" s="152">
        <f>'A2'!H87</f>
        <v>1</v>
      </c>
      <c r="I84" s="152">
        <f>'A3'!H87</f>
        <v>1</v>
      </c>
      <c r="J84" s="6">
        <f t="shared" si="16"/>
        <v>0.14879248519268951</v>
      </c>
      <c r="K84" s="6">
        <f t="shared" si="18"/>
        <v>0.85120751480731049</v>
      </c>
      <c r="L84" s="6">
        <f t="shared" si="20"/>
        <v>-0.16109933194769591</v>
      </c>
      <c r="M84">
        <f t="shared" si="19"/>
        <v>0</v>
      </c>
      <c r="N84">
        <f t="shared" si="17"/>
        <v>0</v>
      </c>
      <c r="P84" s="6">
        <f t="shared" si="26"/>
        <v>0.7000000000000004</v>
      </c>
      <c r="Q84" s="6">
        <f t="shared" si="21"/>
        <v>0</v>
      </c>
      <c r="R84" s="6">
        <f t="shared" si="22"/>
        <v>0</v>
      </c>
      <c r="S84" s="6">
        <f t="shared" si="24"/>
        <v>0</v>
      </c>
      <c r="T84" s="6">
        <f t="shared" si="23"/>
        <v>0</v>
      </c>
    </row>
    <row r="85" spans="4:20" x14ac:dyDescent="0.2">
      <c r="D85" s="4">
        <f t="shared" si="25"/>
        <v>71</v>
      </c>
      <c r="E85" s="152">
        <f>'A3'!E88</f>
        <v>223</v>
      </c>
      <c r="F85" s="152" t="str">
        <f>'A3'!F88</f>
        <v>CFNR</v>
      </c>
      <c r="G85" s="152">
        <f>'A3'!G88</f>
        <v>0</v>
      </c>
      <c r="H85" s="152">
        <f>'A2'!H88</f>
        <v>0</v>
      </c>
      <c r="I85" s="152">
        <f>'A3'!H88</f>
        <v>0</v>
      </c>
      <c r="J85" s="6">
        <f t="shared" si="16"/>
        <v>0.14316899083449802</v>
      </c>
      <c r="K85" s="6">
        <f t="shared" si="18"/>
        <v>0.85683100916550203</v>
      </c>
      <c r="L85" s="6">
        <f t="shared" si="20"/>
        <v>-0.15451456866701979</v>
      </c>
      <c r="M85">
        <f t="shared" si="19"/>
        <v>0</v>
      </c>
      <c r="N85">
        <f t="shared" si="17"/>
        <v>0</v>
      </c>
      <c r="P85" s="6">
        <f t="shared" si="26"/>
        <v>0.71000000000000041</v>
      </c>
      <c r="Q85" s="6">
        <f t="shared" si="21"/>
        <v>0</v>
      </c>
      <c r="R85" s="6">
        <f t="shared" si="22"/>
        <v>0</v>
      </c>
      <c r="S85" s="6">
        <f t="shared" si="24"/>
        <v>0</v>
      </c>
      <c r="T85" s="6">
        <f t="shared" si="23"/>
        <v>0</v>
      </c>
    </row>
    <row r="86" spans="4:20" x14ac:dyDescent="0.2">
      <c r="D86" s="4">
        <f t="shared" si="25"/>
        <v>72</v>
      </c>
      <c r="E86" s="157">
        <f>'A3'!E89</f>
        <v>224</v>
      </c>
      <c r="F86" s="157" t="str">
        <f>'A3'!F89</f>
        <v>CONT</v>
      </c>
      <c r="G86" s="157">
        <f>'A3'!G89</f>
        <v>0</v>
      </c>
      <c r="H86" s="157">
        <f>'A2'!H89</f>
        <v>1</v>
      </c>
      <c r="I86" s="157">
        <f>'A3'!H89</f>
        <v>1</v>
      </c>
      <c r="J86" s="6">
        <f t="shared" si="16"/>
        <v>0.14879248519268951</v>
      </c>
      <c r="K86" s="6">
        <f t="shared" si="18"/>
        <v>0.85120751480731049</v>
      </c>
      <c r="L86" s="6">
        <f t="shared" si="20"/>
        <v>-0.16109933194769591</v>
      </c>
      <c r="M86">
        <f t="shared" si="19"/>
        <v>0</v>
      </c>
      <c r="N86">
        <f t="shared" si="17"/>
        <v>0</v>
      </c>
      <c r="P86" s="6">
        <f t="shared" si="26"/>
        <v>0.72000000000000042</v>
      </c>
      <c r="Q86" s="6">
        <f t="shared" si="21"/>
        <v>0</v>
      </c>
      <c r="R86" s="6">
        <f t="shared" si="22"/>
        <v>0</v>
      </c>
      <c r="S86" s="6">
        <f t="shared" si="24"/>
        <v>0</v>
      </c>
      <c r="T86" s="6">
        <f t="shared" si="23"/>
        <v>0</v>
      </c>
    </row>
    <row r="87" spans="4:20" x14ac:dyDescent="0.2">
      <c r="D87" s="4">
        <f t="shared" si="25"/>
        <v>73</v>
      </c>
      <c r="E87" s="152">
        <f>'A3'!E90</f>
        <v>226</v>
      </c>
      <c r="F87" s="152" t="str">
        <f>'A3'!F90</f>
        <v>CF</v>
      </c>
      <c r="G87" s="152">
        <f>'A3'!G90</f>
        <v>1</v>
      </c>
      <c r="H87" s="152">
        <f>'A2'!H90</f>
        <v>0</v>
      </c>
      <c r="I87" s="152">
        <f>'A3'!H90</f>
        <v>1</v>
      </c>
      <c r="J87" s="6">
        <f t="shared" si="16"/>
        <v>0.14879248519268951</v>
      </c>
      <c r="K87" s="6">
        <f t="shared" si="18"/>
        <v>0.14879248519268951</v>
      </c>
      <c r="L87" s="6">
        <f t="shared" si="20"/>
        <v>-1.9052026605957535</v>
      </c>
      <c r="M87">
        <f t="shared" si="19"/>
        <v>1</v>
      </c>
      <c r="N87">
        <f t="shared" si="17"/>
        <v>0</v>
      </c>
      <c r="P87" s="6">
        <f t="shared" si="26"/>
        <v>0.73000000000000043</v>
      </c>
      <c r="Q87" s="6">
        <f t="shared" si="21"/>
        <v>0</v>
      </c>
      <c r="R87" s="6">
        <f t="shared" si="22"/>
        <v>0</v>
      </c>
      <c r="S87" s="6">
        <f t="shared" si="24"/>
        <v>0</v>
      </c>
      <c r="T87" s="6">
        <f t="shared" si="23"/>
        <v>0</v>
      </c>
    </row>
    <row r="88" spans="4:20" x14ac:dyDescent="0.2">
      <c r="D88" s="4">
        <f t="shared" si="25"/>
        <v>74</v>
      </c>
      <c r="E88" s="148">
        <f>'A3'!E91</f>
        <v>227</v>
      </c>
      <c r="F88" s="148" t="str">
        <f>'A3'!F91</f>
        <v>CFNR</v>
      </c>
      <c r="G88" s="148">
        <f>'A3'!G91</f>
        <v>0</v>
      </c>
      <c r="H88" s="148">
        <f>'A2'!H91</f>
        <v>1</v>
      </c>
      <c r="I88" s="148">
        <f>'A3'!H91</f>
        <v>0</v>
      </c>
      <c r="J88" s="6">
        <f t="shared" si="16"/>
        <v>0.14316899083449802</v>
      </c>
      <c r="K88" s="6">
        <f t="shared" si="18"/>
        <v>0.85683100916550203</v>
      </c>
      <c r="L88" s="6">
        <f t="shared" si="20"/>
        <v>-0.15451456866701979</v>
      </c>
      <c r="M88">
        <f t="shared" si="19"/>
        <v>0</v>
      </c>
      <c r="N88">
        <f t="shared" si="17"/>
        <v>0</v>
      </c>
      <c r="P88" s="6">
        <f t="shared" si="26"/>
        <v>0.74000000000000044</v>
      </c>
      <c r="Q88" s="6">
        <f t="shared" si="21"/>
        <v>0</v>
      </c>
      <c r="R88" s="6">
        <f t="shared" si="22"/>
        <v>0</v>
      </c>
      <c r="S88" s="6">
        <f t="shared" si="24"/>
        <v>0</v>
      </c>
      <c r="T88" s="6">
        <f t="shared" si="23"/>
        <v>0</v>
      </c>
    </row>
    <row r="89" spans="4:20" x14ac:dyDescent="0.2">
      <c r="D89" s="4">
        <f t="shared" si="25"/>
        <v>75</v>
      </c>
      <c r="E89" s="157">
        <f>'A3'!E92</f>
        <v>229</v>
      </c>
      <c r="F89" s="157" t="str">
        <f>'A3'!F92</f>
        <v>CONT</v>
      </c>
      <c r="G89" s="157">
        <f>'A3'!G92</f>
        <v>0</v>
      </c>
      <c r="H89" s="157">
        <f>'A2'!H92</f>
        <v>1</v>
      </c>
      <c r="I89" s="157">
        <f>'A3'!H92</f>
        <v>0</v>
      </c>
      <c r="J89" s="6">
        <f t="shared" si="16"/>
        <v>0.14316899083449802</v>
      </c>
      <c r="K89" s="6">
        <f t="shared" si="18"/>
        <v>0.85683100916550203</v>
      </c>
      <c r="L89" s="6">
        <f t="shared" si="20"/>
        <v>-0.15451456866701979</v>
      </c>
      <c r="M89">
        <f t="shared" si="19"/>
        <v>0</v>
      </c>
      <c r="N89">
        <f t="shared" si="17"/>
        <v>0</v>
      </c>
      <c r="P89" s="6">
        <f t="shared" si="26"/>
        <v>0.75000000000000044</v>
      </c>
      <c r="Q89" s="6">
        <f t="shared" si="21"/>
        <v>0</v>
      </c>
      <c r="R89" s="6">
        <f t="shared" si="22"/>
        <v>0</v>
      </c>
      <c r="S89" s="6">
        <f t="shared" si="24"/>
        <v>0</v>
      </c>
      <c r="T89" s="6">
        <f t="shared" si="23"/>
        <v>0</v>
      </c>
    </row>
    <row r="90" spans="4:20" x14ac:dyDescent="0.2">
      <c r="D90" s="4">
        <f t="shared" si="25"/>
        <v>76</v>
      </c>
      <c r="E90" s="152">
        <f>'A3'!E93</f>
        <v>230</v>
      </c>
      <c r="F90" s="152" t="str">
        <f>'A3'!F93</f>
        <v>CF</v>
      </c>
      <c r="G90" s="152">
        <f>'A3'!G93</f>
        <v>1</v>
      </c>
      <c r="H90" s="152">
        <f>'A2'!H93</f>
        <v>1</v>
      </c>
      <c r="I90" s="152">
        <f>'A3'!H93</f>
        <v>1</v>
      </c>
      <c r="J90" s="6">
        <f t="shared" si="16"/>
        <v>0.14879248519268951</v>
      </c>
      <c r="K90" s="6">
        <f t="shared" si="18"/>
        <v>0.14879248519268951</v>
      </c>
      <c r="L90" s="6">
        <f t="shared" si="20"/>
        <v>-1.9052026605957535</v>
      </c>
      <c r="M90">
        <f t="shared" si="19"/>
        <v>1</v>
      </c>
      <c r="N90">
        <f t="shared" si="17"/>
        <v>0</v>
      </c>
      <c r="P90" s="6">
        <f t="shared" si="26"/>
        <v>0.76000000000000045</v>
      </c>
      <c r="Q90" s="6">
        <f t="shared" si="21"/>
        <v>0</v>
      </c>
      <c r="R90" s="6">
        <f t="shared" si="22"/>
        <v>0</v>
      </c>
      <c r="S90" s="6">
        <f t="shared" si="24"/>
        <v>0</v>
      </c>
      <c r="T90" s="6">
        <f t="shared" si="23"/>
        <v>0</v>
      </c>
    </row>
    <row r="91" spans="4:20" x14ac:dyDescent="0.2">
      <c r="D91" s="4">
        <f t="shared" si="25"/>
        <v>77</v>
      </c>
      <c r="E91" s="148">
        <f>'A3'!E94</f>
        <v>232</v>
      </c>
      <c r="F91" s="148" t="str">
        <f>'A3'!F94</f>
        <v>CFNR</v>
      </c>
      <c r="G91" s="148">
        <f>'A3'!G94</f>
        <v>0</v>
      </c>
      <c r="H91" s="148">
        <f>'A2'!H94</f>
        <v>1</v>
      </c>
      <c r="I91" s="148">
        <f>'A3'!H94</f>
        <v>1</v>
      </c>
      <c r="J91" s="6">
        <f t="shared" si="16"/>
        <v>0.14879248519268951</v>
      </c>
      <c r="K91" s="6">
        <f t="shared" si="18"/>
        <v>0.85120751480731049</v>
      </c>
      <c r="L91" s="6">
        <f t="shared" si="20"/>
        <v>-0.16109933194769591</v>
      </c>
      <c r="M91">
        <f t="shared" si="19"/>
        <v>0</v>
      </c>
      <c r="N91">
        <f t="shared" si="17"/>
        <v>0</v>
      </c>
      <c r="P91" s="6">
        <f t="shared" si="26"/>
        <v>0.77000000000000046</v>
      </c>
      <c r="Q91" s="6">
        <f t="shared" si="21"/>
        <v>0</v>
      </c>
      <c r="R91" s="6">
        <f t="shared" si="22"/>
        <v>0</v>
      </c>
      <c r="S91" s="6">
        <f t="shared" si="24"/>
        <v>0</v>
      </c>
      <c r="T91" s="6">
        <f t="shared" si="23"/>
        <v>0</v>
      </c>
    </row>
    <row r="92" spans="4:20" x14ac:dyDescent="0.2">
      <c r="D92" s="4">
        <f t="shared" si="25"/>
        <v>78</v>
      </c>
      <c r="E92" s="157">
        <f>'A3'!E95</f>
        <v>238</v>
      </c>
      <c r="F92" s="157" t="str">
        <f>'A3'!F95</f>
        <v>CONT</v>
      </c>
      <c r="G92" s="157">
        <f>'A3'!G95</f>
        <v>0</v>
      </c>
      <c r="H92" s="157">
        <f>'A2'!H95</f>
        <v>0</v>
      </c>
      <c r="I92" s="157">
        <f>'A3'!H95</f>
        <v>0</v>
      </c>
      <c r="J92" s="6">
        <f t="shared" si="16"/>
        <v>0.14316899083449802</v>
      </c>
      <c r="K92" s="6">
        <f t="shared" si="18"/>
        <v>0.85683100916550203</v>
      </c>
      <c r="L92" s="6">
        <f t="shared" si="20"/>
        <v>-0.15451456866701979</v>
      </c>
      <c r="M92">
        <f t="shared" si="19"/>
        <v>0</v>
      </c>
      <c r="N92">
        <f t="shared" si="17"/>
        <v>0</v>
      </c>
      <c r="P92" s="6">
        <f t="shared" si="26"/>
        <v>0.78000000000000047</v>
      </c>
      <c r="Q92" s="6">
        <f t="shared" si="21"/>
        <v>0</v>
      </c>
      <c r="R92" s="6">
        <f t="shared" si="22"/>
        <v>0</v>
      </c>
      <c r="S92" s="6">
        <f t="shared" si="24"/>
        <v>0</v>
      </c>
      <c r="T92" s="6">
        <f t="shared" si="23"/>
        <v>0</v>
      </c>
    </row>
    <row r="93" spans="4:20" x14ac:dyDescent="0.2">
      <c r="D93" s="4">
        <f t="shared" si="25"/>
        <v>79</v>
      </c>
      <c r="E93" s="152">
        <f>'A3'!E96</f>
        <v>240</v>
      </c>
      <c r="F93" s="152" t="str">
        <f>'A3'!F96</f>
        <v>CONT</v>
      </c>
      <c r="G93" s="152">
        <f>'A3'!G96</f>
        <v>0</v>
      </c>
      <c r="H93" s="152">
        <f>'A2'!H96</f>
        <v>0</v>
      </c>
      <c r="I93" s="152">
        <f>'A3'!H96</f>
        <v>1</v>
      </c>
      <c r="J93" s="6">
        <f t="shared" si="16"/>
        <v>0.14879248519268951</v>
      </c>
      <c r="K93" s="6">
        <f t="shared" si="18"/>
        <v>0.85120751480731049</v>
      </c>
      <c r="L93" s="6">
        <f t="shared" si="20"/>
        <v>-0.16109933194769591</v>
      </c>
      <c r="M93">
        <f t="shared" si="19"/>
        <v>0</v>
      </c>
      <c r="N93">
        <f t="shared" si="17"/>
        <v>0</v>
      </c>
      <c r="P93" s="6">
        <f t="shared" si="26"/>
        <v>0.79000000000000048</v>
      </c>
      <c r="Q93" s="6">
        <f t="shared" si="21"/>
        <v>0</v>
      </c>
      <c r="R93" s="6">
        <f t="shared" si="22"/>
        <v>0</v>
      </c>
      <c r="S93" s="6">
        <f t="shared" si="24"/>
        <v>0</v>
      </c>
      <c r="T93" s="6">
        <f t="shared" si="23"/>
        <v>0</v>
      </c>
    </row>
    <row r="94" spans="4:20" x14ac:dyDescent="0.2">
      <c r="D94" s="4">
        <f t="shared" si="25"/>
        <v>80</v>
      </c>
      <c r="E94" s="152">
        <f>'A3'!E97</f>
        <v>242</v>
      </c>
      <c r="F94" s="152" t="str">
        <f>'A3'!F97</f>
        <v>CONT</v>
      </c>
      <c r="G94" s="152">
        <f>'A3'!G97</f>
        <v>0</v>
      </c>
      <c r="H94" s="152">
        <f>'A2'!H97</f>
        <v>0</v>
      </c>
      <c r="I94" s="152">
        <f>'A3'!H97</f>
        <v>0</v>
      </c>
      <c r="J94" s="6">
        <f t="shared" si="16"/>
        <v>0.14316899083449802</v>
      </c>
      <c r="K94" s="6">
        <f t="shared" si="18"/>
        <v>0.85683100916550203</v>
      </c>
      <c r="L94" s="6">
        <f t="shared" si="20"/>
        <v>-0.15451456866701979</v>
      </c>
      <c r="M94">
        <f t="shared" si="19"/>
        <v>0</v>
      </c>
      <c r="N94">
        <f t="shared" si="17"/>
        <v>0</v>
      </c>
      <c r="P94" s="6">
        <f t="shared" si="26"/>
        <v>0.80000000000000049</v>
      </c>
      <c r="Q94" s="6">
        <f t="shared" si="21"/>
        <v>0</v>
      </c>
      <c r="R94" s="6">
        <f t="shared" si="22"/>
        <v>0</v>
      </c>
      <c r="S94" s="6">
        <f t="shared" si="24"/>
        <v>0</v>
      </c>
      <c r="T94" s="6">
        <f t="shared" si="23"/>
        <v>0</v>
      </c>
    </row>
    <row r="95" spans="4:20" x14ac:dyDescent="0.2">
      <c r="D95" s="4">
        <f t="shared" si="25"/>
        <v>81</v>
      </c>
      <c r="E95" s="152">
        <f>'A3'!E98</f>
        <v>243</v>
      </c>
      <c r="F95" s="152" t="str">
        <f>'A3'!F98</f>
        <v>CONT</v>
      </c>
      <c r="G95" s="152">
        <f>'A3'!G98</f>
        <v>0</v>
      </c>
      <c r="H95" s="152">
        <f>'A2'!H98</f>
        <v>1</v>
      </c>
      <c r="I95" s="152">
        <f>'A3'!H98</f>
        <v>1</v>
      </c>
      <c r="J95" s="6">
        <f t="shared" si="16"/>
        <v>0.14879248519268951</v>
      </c>
      <c r="K95" s="6">
        <f t="shared" si="18"/>
        <v>0.85120751480731049</v>
      </c>
      <c r="L95" s="6">
        <f t="shared" si="20"/>
        <v>-0.16109933194769591</v>
      </c>
      <c r="M95">
        <f t="shared" si="19"/>
        <v>0</v>
      </c>
      <c r="N95">
        <f t="shared" si="17"/>
        <v>0</v>
      </c>
      <c r="P95" s="6">
        <f t="shared" si="26"/>
        <v>0.8100000000000005</v>
      </c>
      <c r="Q95" s="6">
        <f t="shared" si="21"/>
        <v>0</v>
      </c>
      <c r="R95" s="6">
        <f t="shared" si="22"/>
        <v>0</v>
      </c>
      <c r="S95" s="6">
        <f t="shared" si="24"/>
        <v>0</v>
      </c>
      <c r="T95" s="6">
        <f t="shared" si="23"/>
        <v>0</v>
      </c>
    </row>
    <row r="96" spans="4:20" x14ac:dyDescent="0.2">
      <c r="D96" s="4">
        <f t="shared" si="25"/>
        <v>82</v>
      </c>
      <c r="E96" s="152">
        <f>'A3'!E99</f>
        <v>252</v>
      </c>
      <c r="F96" s="152" t="str">
        <f>'A3'!F99</f>
        <v>CFNR</v>
      </c>
      <c r="G96" s="152">
        <f>'A3'!G99</f>
        <v>0</v>
      </c>
      <c r="H96" s="152">
        <f>'A2'!H99</f>
        <v>0</v>
      </c>
      <c r="I96" s="152">
        <f>'A3'!H99</f>
        <v>0</v>
      </c>
      <c r="J96" s="6">
        <f t="shared" si="16"/>
        <v>0.14316899083449802</v>
      </c>
      <c r="K96" s="6">
        <f t="shared" si="18"/>
        <v>0.85683100916550203</v>
      </c>
      <c r="L96" s="6">
        <f t="shared" si="20"/>
        <v>-0.15451456866701979</v>
      </c>
      <c r="M96">
        <f t="shared" si="19"/>
        <v>0</v>
      </c>
      <c r="N96">
        <f t="shared" si="17"/>
        <v>0</v>
      </c>
      <c r="P96" s="6">
        <f t="shared" si="26"/>
        <v>0.82000000000000051</v>
      </c>
      <c r="Q96" s="6">
        <f t="shared" si="21"/>
        <v>0</v>
      </c>
      <c r="R96" s="6">
        <f t="shared" si="22"/>
        <v>0</v>
      </c>
      <c r="S96" s="6">
        <f t="shared" si="24"/>
        <v>0</v>
      </c>
      <c r="T96" s="6">
        <f t="shared" si="23"/>
        <v>0</v>
      </c>
    </row>
    <row r="97" spans="4:20" x14ac:dyDescent="0.2">
      <c r="D97" s="4">
        <f t="shared" si="25"/>
        <v>83</v>
      </c>
      <c r="E97" s="152">
        <f>'A3'!E100</f>
        <v>254</v>
      </c>
      <c r="F97" s="152" t="str">
        <f>'A3'!F100</f>
        <v>CONT</v>
      </c>
      <c r="G97" s="152">
        <f>'A3'!G100</f>
        <v>0</v>
      </c>
      <c r="H97" s="152">
        <f>'A2'!H100</f>
        <v>1</v>
      </c>
      <c r="I97" s="152">
        <f>'A3'!H100</f>
        <v>1</v>
      </c>
      <c r="J97" s="6">
        <f t="shared" si="16"/>
        <v>0.14879248519268951</v>
      </c>
      <c r="K97" s="6">
        <f t="shared" si="18"/>
        <v>0.85120751480731049</v>
      </c>
      <c r="L97" s="6">
        <f t="shared" si="20"/>
        <v>-0.16109933194769591</v>
      </c>
      <c r="M97">
        <f t="shared" si="19"/>
        <v>0</v>
      </c>
      <c r="N97">
        <f t="shared" si="17"/>
        <v>0</v>
      </c>
      <c r="P97" s="6">
        <f t="shared" si="26"/>
        <v>0.83000000000000052</v>
      </c>
      <c r="Q97" s="6">
        <f t="shared" si="21"/>
        <v>0</v>
      </c>
      <c r="R97" s="6">
        <f t="shared" si="22"/>
        <v>0</v>
      </c>
      <c r="S97" s="6">
        <f t="shared" si="24"/>
        <v>0</v>
      </c>
      <c r="T97" s="6">
        <f t="shared" si="23"/>
        <v>0</v>
      </c>
    </row>
    <row r="98" spans="4:20" x14ac:dyDescent="0.2">
      <c r="D98" s="4">
        <f t="shared" si="25"/>
        <v>84</v>
      </c>
      <c r="E98" s="157">
        <f>'A3'!E101</f>
        <v>255</v>
      </c>
      <c r="F98" s="157" t="str">
        <f>'A3'!F101</f>
        <v>CONT</v>
      </c>
      <c r="G98" s="157">
        <f>'A3'!G101</f>
        <v>0</v>
      </c>
      <c r="H98" s="157">
        <f>'A2'!H101</f>
        <v>1</v>
      </c>
      <c r="I98" s="157">
        <f>'A3'!H101</f>
        <v>1</v>
      </c>
      <c r="J98" s="6">
        <f t="shared" si="16"/>
        <v>0.14879248519268951</v>
      </c>
      <c r="K98" s="6">
        <f t="shared" si="18"/>
        <v>0.85120751480731049</v>
      </c>
      <c r="L98" s="6">
        <f t="shared" si="20"/>
        <v>-0.16109933194769591</v>
      </c>
      <c r="M98">
        <f t="shared" si="19"/>
        <v>0</v>
      </c>
      <c r="N98">
        <f t="shared" si="17"/>
        <v>0</v>
      </c>
      <c r="P98" s="6">
        <f t="shared" si="26"/>
        <v>0.84000000000000052</v>
      </c>
      <c r="Q98" s="6">
        <f t="shared" si="21"/>
        <v>0</v>
      </c>
      <c r="R98" s="6">
        <f t="shared" si="22"/>
        <v>0</v>
      </c>
      <c r="S98" s="6">
        <f t="shared" si="24"/>
        <v>0</v>
      </c>
      <c r="T98" s="6">
        <f t="shared" si="23"/>
        <v>0</v>
      </c>
    </row>
    <row r="99" spans="4:20" x14ac:dyDescent="0.2">
      <c r="D99" s="4">
        <f t="shared" si="25"/>
        <v>85</v>
      </c>
      <c r="E99" s="152">
        <f>'A3'!E102</f>
        <v>3</v>
      </c>
      <c r="F99" s="152" t="str">
        <f>'A3'!F102</f>
        <v>CFNR</v>
      </c>
      <c r="G99" s="152">
        <f>'A3'!G102</f>
        <v>0</v>
      </c>
      <c r="H99" s="152">
        <f>'A2'!H102</f>
        <v>1</v>
      </c>
      <c r="I99" s="152">
        <f>'A3'!H102</f>
        <v>1</v>
      </c>
      <c r="J99" s="6">
        <f t="shared" si="16"/>
        <v>0.14879248519268951</v>
      </c>
      <c r="K99" s="6">
        <f t="shared" si="18"/>
        <v>0.85120751480731049</v>
      </c>
      <c r="L99" s="6">
        <f t="shared" si="20"/>
        <v>-0.16109933194769591</v>
      </c>
      <c r="M99">
        <f t="shared" si="19"/>
        <v>0</v>
      </c>
      <c r="N99">
        <f t="shared" si="17"/>
        <v>0</v>
      </c>
      <c r="P99" s="6">
        <f t="shared" si="26"/>
        <v>0.85000000000000053</v>
      </c>
      <c r="Q99" s="6">
        <f t="shared" si="21"/>
        <v>0</v>
      </c>
      <c r="R99" s="6">
        <f t="shared" si="22"/>
        <v>0</v>
      </c>
      <c r="S99" s="6">
        <f t="shared" si="24"/>
        <v>0</v>
      </c>
      <c r="T99" s="6">
        <f t="shared" si="23"/>
        <v>0</v>
      </c>
    </row>
    <row r="100" spans="4:20" x14ac:dyDescent="0.2">
      <c r="D100" s="4">
        <f t="shared" si="25"/>
        <v>86</v>
      </c>
      <c r="E100" s="152">
        <f>'A3'!E103</f>
        <v>6</v>
      </c>
      <c r="F100" s="152" t="str">
        <f>'A3'!F103</f>
        <v>CFNR</v>
      </c>
      <c r="G100" s="152">
        <f>'A3'!G103</f>
        <v>0</v>
      </c>
      <c r="H100" s="152">
        <f>'A2'!H103</f>
        <v>1</v>
      </c>
      <c r="I100" s="152">
        <f>'A3'!H103</f>
        <v>1</v>
      </c>
      <c r="J100" s="6">
        <f t="shared" si="16"/>
        <v>0.14879248519268951</v>
      </c>
      <c r="K100" s="6">
        <f t="shared" si="18"/>
        <v>0.85120751480731049</v>
      </c>
      <c r="L100" s="6">
        <f t="shared" si="20"/>
        <v>-0.16109933194769591</v>
      </c>
      <c r="M100">
        <f t="shared" si="19"/>
        <v>0</v>
      </c>
      <c r="N100">
        <f t="shared" si="17"/>
        <v>0</v>
      </c>
      <c r="P100" s="6">
        <f t="shared" si="26"/>
        <v>0.86000000000000054</v>
      </c>
      <c r="Q100" s="6">
        <f t="shared" si="21"/>
        <v>0</v>
      </c>
      <c r="R100" s="6">
        <f t="shared" si="22"/>
        <v>0</v>
      </c>
      <c r="S100" s="6">
        <f t="shared" si="24"/>
        <v>0</v>
      </c>
      <c r="T100" s="6">
        <f t="shared" si="23"/>
        <v>0</v>
      </c>
    </row>
    <row r="101" spans="4:20" x14ac:dyDescent="0.2">
      <c r="D101" s="4">
        <f t="shared" si="25"/>
        <v>87</v>
      </c>
      <c r="E101" s="150">
        <f>'A3'!E104</f>
        <v>8</v>
      </c>
      <c r="F101" s="150" t="str">
        <f>'A3'!F104</f>
        <v>CFNR</v>
      </c>
      <c r="G101" s="150">
        <f>'A3'!G104</f>
        <v>0</v>
      </c>
      <c r="H101" s="150">
        <f>'A2'!H104</f>
        <v>1</v>
      </c>
      <c r="I101" s="150">
        <f>'A3'!H104</f>
        <v>0</v>
      </c>
      <c r="J101" s="6">
        <f t="shared" ref="J101:J164" si="27">IF(H101=0,IF(I101=0,p_0_0,IF(I101=1,p_0_1,p_0_2)),IF(H101=1,IF(I101=0,p_1_0,IF(I101=1,p_1_1,p_1_2)),IF(I101=0,p_2_0,IF(I101=1,p_2_1,p_2_2))))</f>
        <v>0.14316899083449802</v>
      </c>
      <c r="K101" s="6">
        <f t="shared" si="18"/>
        <v>0.85683100916550203</v>
      </c>
      <c r="L101" s="6">
        <f t="shared" si="20"/>
        <v>-0.15451456866701979</v>
      </c>
      <c r="M101">
        <f t="shared" ref="M101:M164" si="28">IF(AND(G101=1,K101&gt;=thresh),1,0)</f>
        <v>0</v>
      </c>
      <c r="N101">
        <f t="shared" ref="N101:N164" si="29">+IF(AND(G101=0,J101&lt;thresh),1,0)</f>
        <v>0</v>
      </c>
      <c r="P101" s="6">
        <f t="shared" si="26"/>
        <v>0.87000000000000055</v>
      </c>
      <c r="Q101" s="6">
        <f t="shared" si="21"/>
        <v>0</v>
      </c>
      <c r="R101" s="6">
        <f t="shared" si="22"/>
        <v>0</v>
      </c>
      <c r="S101" s="6">
        <f t="shared" si="24"/>
        <v>0</v>
      </c>
      <c r="T101" s="6">
        <f t="shared" si="23"/>
        <v>0</v>
      </c>
    </row>
    <row r="102" spans="4:20" x14ac:dyDescent="0.2">
      <c r="D102" s="4">
        <f t="shared" si="25"/>
        <v>88</v>
      </c>
      <c r="E102" s="150">
        <f>'A3'!E105</f>
        <v>10</v>
      </c>
      <c r="F102" s="150" t="str">
        <f>'A3'!F105</f>
        <v>CFNR</v>
      </c>
      <c r="G102" s="150">
        <f>'A3'!G105</f>
        <v>0</v>
      </c>
      <c r="H102" s="150">
        <f>'A2'!H105</f>
        <v>1</v>
      </c>
      <c r="I102" s="150">
        <f>'A3'!H105</f>
        <v>1</v>
      </c>
      <c r="J102" s="6">
        <f t="shared" si="27"/>
        <v>0.14879248519268951</v>
      </c>
      <c r="K102" s="6">
        <f t="shared" si="18"/>
        <v>0.85120751480731049</v>
      </c>
      <c r="L102" s="6">
        <f t="shared" si="20"/>
        <v>-0.16109933194769591</v>
      </c>
      <c r="M102">
        <f t="shared" si="28"/>
        <v>0</v>
      </c>
      <c r="N102">
        <f t="shared" si="29"/>
        <v>0</v>
      </c>
      <c r="P102" s="6">
        <f t="shared" si="26"/>
        <v>0.88000000000000056</v>
      </c>
      <c r="Q102" s="6">
        <f t="shared" si="21"/>
        <v>0</v>
      </c>
      <c r="R102" s="6">
        <f t="shared" si="22"/>
        <v>0</v>
      </c>
      <c r="S102" s="6">
        <f t="shared" si="24"/>
        <v>0</v>
      </c>
      <c r="T102" s="6">
        <f t="shared" si="23"/>
        <v>0</v>
      </c>
    </row>
    <row r="103" spans="4:20" x14ac:dyDescent="0.2">
      <c r="D103" s="4">
        <f t="shared" si="25"/>
        <v>89</v>
      </c>
      <c r="E103" s="150">
        <f>'A3'!E106</f>
        <v>11</v>
      </c>
      <c r="F103" s="150" t="str">
        <f>'A3'!F106</f>
        <v>CF</v>
      </c>
      <c r="G103" s="150">
        <f>'A3'!G106</f>
        <v>1</v>
      </c>
      <c r="H103" s="150">
        <f>'A2'!H106</f>
        <v>1</v>
      </c>
      <c r="I103" s="150">
        <f>'A3'!H106</f>
        <v>1</v>
      </c>
      <c r="J103" s="6">
        <f t="shared" si="27"/>
        <v>0.14879248519268951</v>
      </c>
      <c r="K103" s="6">
        <f t="shared" si="18"/>
        <v>0.14879248519268951</v>
      </c>
      <c r="L103" s="6">
        <f t="shared" si="20"/>
        <v>-1.9052026605957535</v>
      </c>
      <c r="M103">
        <f t="shared" si="28"/>
        <v>1</v>
      </c>
      <c r="N103">
        <f t="shared" si="29"/>
        <v>0</v>
      </c>
      <c r="P103" s="6">
        <f t="shared" si="26"/>
        <v>0.89000000000000057</v>
      </c>
      <c r="Q103" s="6">
        <f t="shared" si="21"/>
        <v>0</v>
      </c>
      <c r="R103" s="6">
        <f t="shared" si="22"/>
        <v>0</v>
      </c>
      <c r="S103" s="6">
        <f t="shared" si="24"/>
        <v>0</v>
      </c>
      <c r="T103" s="6">
        <f t="shared" si="23"/>
        <v>0</v>
      </c>
    </row>
    <row r="104" spans="4:20" x14ac:dyDescent="0.2">
      <c r="D104" s="4">
        <f t="shared" si="25"/>
        <v>90</v>
      </c>
      <c r="E104" s="150">
        <f>'A3'!E107</f>
        <v>13</v>
      </c>
      <c r="F104" s="150" t="str">
        <f>'A3'!F107</f>
        <v>CFNR</v>
      </c>
      <c r="G104" s="150">
        <f>'A3'!G107</f>
        <v>0</v>
      </c>
      <c r="H104" s="150">
        <f>'A2'!H107</f>
        <v>1</v>
      </c>
      <c r="I104" s="150">
        <f>'A3'!H107</f>
        <v>1</v>
      </c>
      <c r="J104" s="6">
        <f t="shared" si="27"/>
        <v>0.14879248519268951</v>
      </c>
      <c r="K104" s="6">
        <f t="shared" si="18"/>
        <v>0.85120751480731049</v>
      </c>
      <c r="L104" s="6">
        <f t="shared" si="20"/>
        <v>-0.16109933194769591</v>
      </c>
      <c r="M104">
        <f t="shared" si="28"/>
        <v>0</v>
      </c>
      <c r="N104">
        <f t="shared" si="29"/>
        <v>0</v>
      </c>
      <c r="P104" s="6">
        <f t="shared" si="26"/>
        <v>0.90000000000000058</v>
      </c>
      <c r="Q104" s="6">
        <f t="shared" si="21"/>
        <v>0</v>
      </c>
      <c r="R104" s="6">
        <f t="shared" si="22"/>
        <v>0</v>
      </c>
      <c r="S104" s="6">
        <f t="shared" si="24"/>
        <v>0</v>
      </c>
      <c r="T104" s="6">
        <f t="shared" si="23"/>
        <v>0</v>
      </c>
    </row>
    <row r="105" spans="4:20" x14ac:dyDescent="0.2">
      <c r="D105" s="4">
        <f t="shared" si="25"/>
        <v>91</v>
      </c>
      <c r="E105" s="151">
        <f>'A3'!E108</f>
        <v>19</v>
      </c>
      <c r="F105" s="151" t="str">
        <f>'A3'!F108</f>
        <v>CFNR</v>
      </c>
      <c r="G105" s="151">
        <f>'A3'!G108</f>
        <v>0</v>
      </c>
      <c r="H105" s="151">
        <f>'A2'!H108</f>
        <v>0</v>
      </c>
      <c r="I105" s="151">
        <f>'A3'!H108</f>
        <v>0</v>
      </c>
      <c r="J105" s="6">
        <f t="shared" si="27"/>
        <v>0.14316899083449802</v>
      </c>
      <c r="K105" s="6">
        <f t="shared" si="18"/>
        <v>0.85683100916550203</v>
      </c>
      <c r="L105" s="6">
        <f t="shared" si="20"/>
        <v>-0.15451456866701979</v>
      </c>
      <c r="M105">
        <f t="shared" si="28"/>
        <v>0</v>
      </c>
      <c r="N105">
        <f t="shared" si="29"/>
        <v>0</v>
      </c>
      <c r="P105" s="6">
        <f t="shared" si="26"/>
        <v>0.91000000000000059</v>
      </c>
      <c r="Q105" s="6">
        <f t="shared" si="21"/>
        <v>0</v>
      </c>
      <c r="R105" s="6">
        <f t="shared" si="22"/>
        <v>0</v>
      </c>
      <c r="S105" s="6">
        <f t="shared" si="24"/>
        <v>0</v>
      </c>
      <c r="T105" s="6">
        <f t="shared" si="23"/>
        <v>0</v>
      </c>
    </row>
    <row r="106" spans="4:20" x14ac:dyDescent="0.2">
      <c r="D106" s="4">
        <f t="shared" si="25"/>
        <v>92</v>
      </c>
      <c r="E106" s="150">
        <f>'A3'!E109</f>
        <v>20</v>
      </c>
      <c r="F106" s="150" t="str">
        <f>'A3'!F109</f>
        <v>CFNR</v>
      </c>
      <c r="G106" s="150">
        <f>'A3'!G109</f>
        <v>0</v>
      </c>
      <c r="H106" s="150">
        <f>'A2'!H109</f>
        <v>1</v>
      </c>
      <c r="I106" s="150">
        <f>'A3'!H109</f>
        <v>0</v>
      </c>
      <c r="J106" s="6">
        <f t="shared" si="27"/>
        <v>0.14316899083449802</v>
      </c>
      <c r="K106" s="6">
        <f t="shared" si="18"/>
        <v>0.85683100916550203</v>
      </c>
      <c r="L106" s="6">
        <f t="shared" si="20"/>
        <v>-0.15451456866701979</v>
      </c>
      <c r="M106">
        <f t="shared" si="28"/>
        <v>0</v>
      </c>
      <c r="N106">
        <f t="shared" si="29"/>
        <v>0</v>
      </c>
      <c r="P106" s="6">
        <f t="shared" si="26"/>
        <v>0.9200000000000006</v>
      </c>
      <c r="Q106" s="6">
        <f t="shared" si="21"/>
        <v>0</v>
      </c>
      <c r="R106" s="6">
        <f t="shared" si="22"/>
        <v>0</v>
      </c>
      <c r="S106" s="6">
        <f t="shared" si="24"/>
        <v>0</v>
      </c>
      <c r="T106" s="6">
        <f t="shared" si="23"/>
        <v>0</v>
      </c>
    </row>
    <row r="107" spans="4:20" x14ac:dyDescent="0.2">
      <c r="D107" s="4">
        <f t="shared" si="25"/>
        <v>93</v>
      </c>
      <c r="E107" s="150">
        <f>'A3'!E110</f>
        <v>21</v>
      </c>
      <c r="F107" s="150" t="str">
        <f>'A3'!F110</f>
        <v>CF</v>
      </c>
      <c r="G107" s="150">
        <f>'A3'!G110</f>
        <v>1</v>
      </c>
      <c r="H107" s="150">
        <f>'A2'!H110</f>
        <v>1</v>
      </c>
      <c r="I107" s="150">
        <f>'A3'!H110</f>
        <v>1</v>
      </c>
      <c r="J107" s="6">
        <f t="shared" si="27"/>
        <v>0.14879248519268951</v>
      </c>
      <c r="K107" s="6">
        <f t="shared" si="18"/>
        <v>0.14879248519268951</v>
      </c>
      <c r="L107" s="6">
        <f t="shared" si="20"/>
        <v>-1.9052026605957535</v>
      </c>
      <c r="M107">
        <f t="shared" si="28"/>
        <v>1</v>
      </c>
      <c r="N107">
        <f t="shared" si="29"/>
        <v>0</v>
      </c>
      <c r="P107" s="6">
        <f t="shared" si="26"/>
        <v>0.9300000000000006</v>
      </c>
      <c r="Q107" s="6">
        <f t="shared" si="21"/>
        <v>0</v>
      </c>
      <c r="R107" s="6">
        <f t="shared" si="22"/>
        <v>0</v>
      </c>
      <c r="S107" s="6">
        <f t="shared" si="24"/>
        <v>0</v>
      </c>
      <c r="T107" s="6">
        <f t="shared" si="23"/>
        <v>0</v>
      </c>
    </row>
    <row r="108" spans="4:20" x14ac:dyDescent="0.2">
      <c r="D108" s="4">
        <f t="shared" si="25"/>
        <v>94</v>
      </c>
      <c r="E108" s="150">
        <f>'A3'!E111</f>
        <v>23</v>
      </c>
      <c r="F108" s="150" t="str">
        <f>'A3'!F111</f>
        <v>CF</v>
      </c>
      <c r="G108" s="150">
        <f>'A3'!G111</f>
        <v>1</v>
      </c>
      <c r="H108" s="150">
        <f>'A2'!H111</f>
        <v>0</v>
      </c>
      <c r="I108" s="150">
        <f>'A3'!H111</f>
        <v>1</v>
      </c>
      <c r="J108" s="6">
        <f t="shared" si="27"/>
        <v>0.14879248519268951</v>
      </c>
      <c r="K108" s="6">
        <f t="shared" si="18"/>
        <v>0.14879248519268951</v>
      </c>
      <c r="L108" s="6">
        <f t="shared" si="20"/>
        <v>-1.9052026605957535</v>
      </c>
      <c r="M108">
        <f t="shared" si="28"/>
        <v>1</v>
      </c>
      <c r="N108">
        <f t="shared" si="29"/>
        <v>0</v>
      </c>
      <c r="P108" s="6">
        <f t="shared" si="26"/>
        <v>0.94000000000000061</v>
      </c>
      <c r="Q108" s="6">
        <f t="shared" si="21"/>
        <v>0</v>
      </c>
      <c r="R108" s="6">
        <f t="shared" si="22"/>
        <v>0</v>
      </c>
      <c r="S108" s="6">
        <f t="shared" si="24"/>
        <v>0</v>
      </c>
      <c r="T108" s="6">
        <f t="shared" si="23"/>
        <v>0</v>
      </c>
    </row>
    <row r="109" spans="4:20" x14ac:dyDescent="0.2">
      <c r="D109" s="4">
        <f t="shared" si="25"/>
        <v>95</v>
      </c>
      <c r="E109" s="151">
        <f>'A3'!E112</f>
        <v>28</v>
      </c>
      <c r="F109" s="151" t="str">
        <f>'A3'!F112</f>
        <v>CONT</v>
      </c>
      <c r="G109" s="151">
        <f>'A3'!G112</f>
        <v>0</v>
      </c>
      <c r="H109" s="151">
        <f>'A2'!H112</f>
        <v>1</v>
      </c>
      <c r="I109" s="151">
        <f>'A3'!H112</f>
        <v>1</v>
      </c>
      <c r="J109" s="6">
        <f t="shared" si="27"/>
        <v>0.14879248519268951</v>
      </c>
      <c r="K109" s="6">
        <f t="shared" si="18"/>
        <v>0.85120751480731049</v>
      </c>
      <c r="L109" s="6">
        <f t="shared" si="20"/>
        <v>-0.16109933194769591</v>
      </c>
      <c r="M109">
        <f t="shared" si="28"/>
        <v>0</v>
      </c>
      <c r="N109">
        <f t="shared" si="29"/>
        <v>0</v>
      </c>
      <c r="P109" s="6">
        <f t="shared" si="26"/>
        <v>0.95000000000000062</v>
      </c>
      <c r="Q109" s="6">
        <f t="shared" si="21"/>
        <v>0</v>
      </c>
      <c r="R109" s="6">
        <f t="shared" si="22"/>
        <v>0</v>
      </c>
      <c r="S109" s="6">
        <f t="shared" si="24"/>
        <v>0</v>
      </c>
      <c r="T109" s="6">
        <f t="shared" si="23"/>
        <v>0</v>
      </c>
    </row>
    <row r="110" spans="4:20" x14ac:dyDescent="0.2">
      <c r="D110" s="4">
        <f t="shared" si="25"/>
        <v>96</v>
      </c>
      <c r="E110" s="151">
        <f>'A3'!E113</f>
        <v>31</v>
      </c>
      <c r="F110" s="151" t="str">
        <f>'A3'!F113</f>
        <v>CONT</v>
      </c>
      <c r="G110" s="151">
        <f>'A3'!G113</f>
        <v>0</v>
      </c>
      <c r="H110" s="151">
        <f>'A2'!H113</f>
        <v>1</v>
      </c>
      <c r="I110" s="151">
        <f>'A3'!H113</f>
        <v>1</v>
      </c>
      <c r="J110" s="6">
        <f t="shared" si="27"/>
        <v>0.14879248519268951</v>
      </c>
      <c r="K110" s="6">
        <f t="shared" si="18"/>
        <v>0.85120751480731049</v>
      </c>
      <c r="L110" s="6">
        <f t="shared" si="20"/>
        <v>-0.16109933194769591</v>
      </c>
      <c r="M110">
        <f t="shared" si="28"/>
        <v>0</v>
      </c>
      <c r="N110">
        <f t="shared" si="29"/>
        <v>0</v>
      </c>
      <c r="P110" s="6">
        <f t="shared" si="26"/>
        <v>0.96000000000000063</v>
      </c>
      <c r="Q110" s="6">
        <f t="shared" si="21"/>
        <v>0</v>
      </c>
      <c r="R110" s="6">
        <f t="shared" si="22"/>
        <v>0</v>
      </c>
      <c r="S110" s="6">
        <f t="shared" si="24"/>
        <v>0</v>
      </c>
      <c r="T110" s="6">
        <f t="shared" si="23"/>
        <v>0</v>
      </c>
    </row>
    <row r="111" spans="4:20" x14ac:dyDescent="0.2">
      <c r="D111" s="4">
        <f t="shared" si="25"/>
        <v>97</v>
      </c>
      <c r="E111" s="152">
        <f>'A3'!E114</f>
        <v>34</v>
      </c>
      <c r="F111" s="152" t="str">
        <f>'A3'!F114</f>
        <v>CF</v>
      </c>
      <c r="G111" s="152">
        <f>'A3'!G114</f>
        <v>1</v>
      </c>
      <c r="H111" s="152">
        <f>'A2'!H114</f>
        <v>1</v>
      </c>
      <c r="I111" s="152">
        <f>'A3'!H114</f>
        <v>1</v>
      </c>
      <c r="J111" s="6">
        <f t="shared" si="27"/>
        <v>0.14879248519268951</v>
      </c>
      <c r="K111" s="6">
        <f t="shared" si="18"/>
        <v>0.14879248519268951</v>
      </c>
      <c r="L111" s="6">
        <f t="shared" si="20"/>
        <v>-1.9052026605957535</v>
      </c>
      <c r="M111">
        <f t="shared" si="28"/>
        <v>1</v>
      </c>
      <c r="N111">
        <f t="shared" si="29"/>
        <v>0</v>
      </c>
      <c r="P111" s="6">
        <f t="shared" si="26"/>
        <v>0.97000000000000064</v>
      </c>
      <c r="Q111" s="6">
        <f t="shared" si="21"/>
        <v>0</v>
      </c>
      <c r="R111" s="6">
        <f t="shared" si="22"/>
        <v>0</v>
      </c>
      <c r="S111" s="6">
        <f t="shared" si="24"/>
        <v>0</v>
      </c>
      <c r="T111" s="6">
        <f t="shared" si="23"/>
        <v>0</v>
      </c>
    </row>
    <row r="112" spans="4:20" x14ac:dyDescent="0.2">
      <c r="D112" s="4">
        <f t="shared" si="25"/>
        <v>98</v>
      </c>
      <c r="E112" s="152">
        <f>'A3'!E115</f>
        <v>35</v>
      </c>
      <c r="F112" s="152" t="str">
        <f>'A3'!F115</f>
        <v>CFNR</v>
      </c>
      <c r="G112" s="152">
        <f>'A3'!G115</f>
        <v>0</v>
      </c>
      <c r="H112" s="152">
        <f>'A2'!H115</f>
        <v>1</v>
      </c>
      <c r="I112" s="152">
        <f>'A3'!H115</f>
        <v>1</v>
      </c>
      <c r="J112" s="6">
        <f t="shared" si="27"/>
        <v>0.14879248519268951</v>
      </c>
      <c r="K112" s="6">
        <f t="shared" si="18"/>
        <v>0.85120751480731049</v>
      </c>
      <c r="L112" s="6">
        <f t="shared" si="20"/>
        <v>-0.16109933194769591</v>
      </c>
      <c r="M112">
        <f t="shared" si="28"/>
        <v>0</v>
      </c>
      <c r="N112">
        <f t="shared" si="29"/>
        <v>0</v>
      </c>
      <c r="P112" s="6">
        <f t="shared" si="26"/>
        <v>0.98000000000000065</v>
      </c>
      <c r="Q112" s="6">
        <f t="shared" si="21"/>
        <v>0</v>
      </c>
      <c r="R112" s="6">
        <f t="shared" si="22"/>
        <v>0</v>
      </c>
      <c r="S112" s="6">
        <f t="shared" si="24"/>
        <v>0</v>
      </c>
      <c r="T112" s="6">
        <f t="shared" si="23"/>
        <v>0</v>
      </c>
    </row>
    <row r="113" spans="4:20" x14ac:dyDescent="0.2">
      <c r="D113" s="4">
        <f t="shared" si="25"/>
        <v>99</v>
      </c>
      <c r="E113" s="151">
        <f>'A3'!E116</f>
        <v>42</v>
      </c>
      <c r="F113" s="151" t="str">
        <f>'A3'!F116</f>
        <v>CONT</v>
      </c>
      <c r="G113" s="151">
        <f>'A3'!G116</f>
        <v>0</v>
      </c>
      <c r="H113" s="151">
        <f>'A2'!H116</f>
        <v>1</v>
      </c>
      <c r="I113" s="151">
        <f>'A3'!H116</f>
        <v>1</v>
      </c>
      <c r="J113" s="6">
        <f t="shared" si="27"/>
        <v>0.14879248519268951</v>
      </c>
      <c r="K113" s="6">
        <f t="shared" si="18"/>
        <v>0.85120751480731049</v>
      </c>
      <c r="L113" s="6">
        <f t="shared" si="20"/>
        <v>-0.16109933194769591</v>
      </c>
      <c r="M113">
        <f t="shared" si="28"/>
        <v>0</v>
      </c>
      <c r="N113">
        <f t="shared" si="29"/>
        <v>0</v>
      </c>
      <c r="P113" s="6">
        <f t="shared" si="26"/>
        <v>0.99000000000000066</v>
      </c>
      <c r="Q113" s="6">
        <f t="shared" si="21"/>
        <v>0</v>
      </c>
      <c r="R113" s="6">
        <f t="shared" si="22"/>
        <v>0</v>
      </c>
      <c r="S113" s="6">
        <f>(Q113+Q114)/2</f>
        <v>0</v>
      </c>
      <c r="T113" s="6">
        <f>-(R114-R113)</f>
        <v>0</v>
      </c>
    </row>
    <row r="114" spans="4:20" x14ac:dyDescent="0.2">
      <c r="D114" s="4">
        <f t="shared" si="25"/>
        <v>100</v>
      </c>
      <c r="E114" s="150">
        <f>'A3'!E117</f>
        <v>49</v>
      </c>
      <c r="F114" s="150" t="str">
        <f>'A3'!F117</f>
        <v>CONT</v>
      </c>
      <c r="G114" s="150">
        <f>'A3'!G117</f>
        <v>0</v>
      </c>
      <c r="H114" s="150">
        <f>'A2'!H117</f>
        <v>1</v>
      </c>
      <c r="I114" s="150">
        <f>'A3'!H117</f>
        <v>0</v>
      </c>
      <c r="J114" s="6">
        <f t="shared" si="27"/>
        <v>0.14316899083449802</v>
      </c>
      <c r="K114" s="6">
        <f t="shared" si="18"/>
        <v>0.85683100916550203</v>
      </c>
      <c r="L114" s="6">
        <f t="shared" si="20"/>
        <v>-0.15451456866701979</v>
      </c>
      <c r="M114">
        <f t="shared" si="28"/>
        <v>0</v>
      </c>
      <c r="N114">
        <f t="shared" si="29"/>
        <v>0</v>
      </c>
      <c r="P114" s="6">
        <f t="shared" si="26"/>
        <v>1.0000000000000007</v>
      </c>
      <c r="Q114" s="6">
        <f t="shared" si="21"/>
        <v>0</v>
      </c>
      <c r="R114" s="6">
        <f t="shared" si="22"/>
        <v>0</v>
      </c>
      <c r="S114" s="6">
        <f>(Q114+Q115)/2</f>
        <v>0</v>
      </c>
      <c r="T114" s="6">
        <f>-(R115-R114)</f>
        <v>0</v>
      </c>
    </row>
    <row r="115" spans="4:20" x14ac:dyDescent="0.2">
      <c r="D115" s="4">
        <f t="shared" si="25"/>
        <v>101</v>
      </c>
      <c r="E115" s="152">
        <f>'A3'!E118</f>
        <v>62</v>
      </c>
      <c r="F115" s="152" t="str">
        <f>'A3'!F118</f>
        <v>CF</v>
      </c>
      <c r="G115" s="152">
        <f>'A3'!G118</f>
        <v>1</v>
      </c>
      <c r="H115" s="152">
        <f>'A2'!H118</f>
        <v>1</v>
      </c>
      <c r="I115" s="152">
        <f>'A3'!H118</f>
        <v>1</v>
      </c>
      <c r="J115" s="6">
        <f t="shared" si="27"/>
        <v>0.14879248519268951</v>
      </c>
      <c r="K115" s="6">
        <f t="shared" si="18"/>
        <v>0.14879248519268951</v>
      </c>
      <c r="L115" s="6">
        <f t="shared" si="20"/>
        <v>-1.9052026605957535</v>
      </c>
      <c r="M115">
        <f t="shared" si="28"/>
        <v>1</v>
      </c>
      <c r="N115">
        <f t="shared" si="29"/>
        <v>0</v>
      </c>
    </row>
    <row r="116" spans="4:20" x14ac:dyDescent="0.2">
      <c r="D116" s="4">
        <f t="shared" si="25"/>
        <v>102</v>
      </c>
      <c r="E116" s="152">
        <f>'A3'!E119</f>
        <v>63</v>
      </c>
      <c r="F116" s="152" t="str">
        <f>'A3'!F119</f>
        <v>CFNR</v>
      </c>
      <c r="G116" s="152">
        <f>'A3'!G119</f>
        <v>0</v>
      </c>
      <c r="H116" s="152">
        <f>'A2'!H119</f>
        <v>1</v>
      </c>
      <c r="I116" s="152">
        <f>'A3'!H119</f>
        <v>0</v>
      </c>
      <c r="J116" s="6">
        <f t="shared" si="27"/>
        <v>0.14316899083449802</v>
      </c>
      <c r="K116" s="6">
        <f t="shared" si="18"/>
        <v>0.85683100916550203</v>
      </c>
      <c r="L116" s="6">
        <f t="shared" si="20"/>
        <v>-0.15451456866701979</v>
      </c>
      <c r="M116">
        <f t="shared" si="28"/>
        <v>0</v>
      </c>
      <c r="N116">
        <f t="shared" si="29"/>
        <v>0</v>
      </c>
    </row>
    <row r="117" spans="4:20" x14ac:dyDescent="0.2">
      <c r="D117" s="4">
        <f t="shared" si="25"/>
        <v>103</v>
      </c>
      <c r="E117" s="151">
        <f>'A3'!E120</f>
        <v>71</v>
      </c>
      <c r="F117" s="151" t="str">
        <f>'A3'!F120</f>
        <v>CONT</v>
      </c>
      <c r="G117" s="151">
        <f>'A3'!G120</f>
        <v>0</v>
      </c>
      <c r="H117" s="151">
        <f>'A2'!H120</f>
        <v>1</v>
      </c>
      <c r="I117" s="151">
        <f>'A3'!H120</f>
        <v>1</v>
      </c>
      <c r="J117" s="6">
        <f t="shared" si="27"/>
        <v>0.14879248519268951</v>
      </c>
      <c r="K117" s="6">
        <f t="shared" si="18"/>
        <v>0.85120751480731049</v>
      </c>
      <c r="L117" s="6">
        <f t="shared" si="20"/>
        <v>-0.16109933194769591</v>
      </c>
      <c r="M117">
        <f t="shared" si="28"/>
        <v>0</v>
      </c>
      <c r="N117">
        <f t="shared" si="29"/>
        <v>0</v>
      </c>
    </row>
    <row r="118" spans="4:20" x14ac:dyDescent="0.2">
      <c r="D118" s="4">
        <f t="shared" si="25"/>
        <v>104</v>
      </c>
      <c r="E118" s="150">
        <f>'A3'!E121</f>
        <v>72</v>
      </c>
      <c r="F118" s="150" t="str">
        <f>'A3'!F121</f>
        <v>CONT</v>
      </c>
      <c r="G118" s="150">
        <f>'A3'!G121</f>
        <v>0</v>
      </c>
      <c r="H118" s="150">
        <f>'A2'!H121</f>
        <v>1</v>
      </c>
      <c r="I118" s="150">
        <f>'A3'!H121</f>
        <v>0</v>
      </c>
      <c r="J118" s="6">
        <f t="shared" si="27"/>
        <v>0.14316899083449802</v>
      </c>
      <c r="K118" s="6">
        <f t="shared" si="18"/>
        <v>0.85683100916550203</v>
      </c>
      <c r="L118" s="6">
        <f t="shared" si="20"/>
        <v>-0.15451456866701979</v>
      </c>
      <c r="M118">
        <f t="shared" si="28"/>
        <v>0</v>
      </c>
      <c r="N118">
        <f t="shared" si="29"/>
        <v>0</v>
      </c>
    </row>
    <row r="119" spans="4:20" x14ac:dyDescent="0.2">
      <c r="D119" s="4">
        <f t="shared" si="25"/>
        <v>105</v>
      </c>
      <c r="E119" s="152">
        <f>'A3'!E122</f>
        <v>74</v>
      </c>
      <c r="F119" s="152" t="str">
        <f>'A3'!F122</f>
        <v>CONT</v>
      </c>
      <c r="G119" s="152">
        <f>'A3'!G122</f>
        <v>0</v>
      </c>
      <c r="H119" s="152">
        <f>'A2'!H122</f>
        <v>1</v>
      </c>
      <c r="I119" s="152">
        <f>'A3'!H122</f>
        <v>1</v>
      </c>
      <c r="J119" s="6">
        <f t="shared" si="27"/>
        <v>0.14879248519268951</v>
      </c>
      <c r="K119" s="6">
        <f t="shared" si="18"/>
        <v>0.85120751480731049</v>
      </c>
      <c r="L119" s="6">
        <f t="shared" si="20"/>
        <v>-0.16109933194769591</v>
      </c>
      <c r="M119">
        <f t="shared" si="28"/>
        <v>0</v>
      </c>
      <c r="N119">
        <f t="shared" si="29"/>
        <v>0</v>
      </c>
    </row>
    <row r="120" spans="4:20" x14ac:dyDescent="0.2">
      <c r="D120" s="4">
        <f t="shared" si="25"/>
        <v>106</v>
      </c>
      <c r="E120" s="152">
        <f>'A3'!E123</f>
        <v>77</v>
      </c>
      <c r="F120" s="152" t="str">
        <f>'A3'!F123</f>
        <v>CONT</v>
      </c>
      <c r="G120" s="152">
        <f>'A3'!G123</f>
        <v>0</v>
      </c>
      <c r="H120" s="152">
        <f>'A2'!H123</f>
        <v>1</v>
      </c>
      <c r="I120" s="152">
        <f>'A3'!H123</f>
        <v>1</v>
      </c>
      <c r="J120" s="6">
        <f t="shared" si="27"/>
        <v>0.14879248519268951</v>
      </c>
      <c r="K120" s="6">
        <f t="shared" si="18"/>
        <v>0.85120751480731049</v>
      </c>
      <c r="L120" s="6">
        <f t="shared" si="20"/>
        <v>-0.16109933194769591</v>
      </c>
      <c r="M120">
        <f t="shared" si="28"/>
        <v>0</v>
      </c>
      <c r="N120">
        <f t="shared" si="29"/>
        <v>0</v>
      </c>
    </row>
    <row r="121" spans="4:20" x14ac:dyDescent="0.2">
      <c r="D121" s="4">
        <f t="shared" si="25"/>
        <v>107</v>
      </c>
      <c r="E121" s="152">
        <f>'A3'!E124</f>
        <v>78</v>
      </c>
      <c r="F121" s="152" t="str">
        <f>'A3'!F124</f>
        <v>CONT</v>
      </c>
      <c r="G121" s="152">
        <f>'A3'!G124</f>
        <v>0</v>
      </c>
      <c r="H121" s="152">
        <f>'A2'!H124</f>
        <v>1</v>
      </c>
      <c r="I121" s="152">
        <f>'A3'!H124</f>
        <v>1</v>
      </c>
      <c r="J121" s="6">
        <f t="shared" si="27"/>
        <v>0.14879248519268951</v>
      </c>
      <c r="K121" s="6">
        <f t="shared" si="18"/>
        <v>0.85120751480731049</v>
      </c>
      <c r="L121" s="6">
        <f t="shared" si="20"/>
        <v>-0.16109933194769591</v>
      </c>
      <c r="M121">
        <f t="shared" si="28"/>
        <v>0</v>
      </c>
      <c r="N121">
        <f t="shared" si="29"/>
        <v>0</v>
      </c>
    </row>
    <row r="122" spans="4:20" x14ac:dyDescent="0.2">
      <c r="D122" s="4">
        <f t="shared" si="25"/>
        <v>108</v>
      </c>
      <c r="E122" s="154">
        <f>'A3'!E125</f>
        <v>91</v>
      </c>
      <c r="F122" s="154" t="str">
        <f>'A3'!F125</f>
        <v>CONT</v>
      </c>
      <c r="G122" s="154">
        <f>'A3'!G125</f>
        <v>0</v>
      </c>
      <c r="H122" s="154">
        <f>'A2'!H125</f>
        <v>1</v>
      </c>
      <c r="I122" s="154">
        <f>'A3'!H125</f>
        <v>0</v>
      </c>
      <c r="J122" s="6">
        <f t="shared" si="27"/>
        <v>0.14316899083449802</v>
      </c>
      <c r="K122" s="6">
        <f t="shared" si="18"/>
        <v>0.85683100916550203</v>
      </c>
      <c r="L122" s="6">
        <f t="shared" si="20"/>
        <v>-0.15451456866701979</v>
      </c>
      <c r="M122">
        <f t="shared" si="28"/>
        <v>0</v>
      </c>
      <c r="N122">
        <f t="shared" si="29"/>
        <v>0</v>
      </c>
    </row>
    <row r="123" spans="4:20" x14ac:dyDescent="0.2">
      <c r="D123" s="4">
        <f t="shared" si="25"/>
        <v>109</v>
      </c>
      <c r="E123" s="152">
        <f>'A3'!E126</f>
        <v>109</v>
      </c>
      <c r="F123" s="152" t="str">
        <f>'A3'!F126</f>
        <v>CFNR</v>
      </c>
      <c r="G123" s="152">
        <f>'A3'!G126</f>
        <v>0</v>
      </c>
      <c r="H123" s="152">
        <f>'A2'!H126</f>
        <v>1</v>
      </c>
      <c r="I123" s="152">
        <f>'A3'!H126</f>
        <v>1</v>
      </c>
      <c r="J123" s="6">
        <f t="shared" si="27"/>
        <v>0.14879248519268951</v>
      </c>
      <c r="K123" s="6">
        <f t="shared" si="18"/>
        <v>0.85120751480731049</v>
      </c>
      <c r="L123" s="6">
        <f t="shared" si="20"/>
        <v>-0.16109933194769591</v>
      </c>
      <c r="M123">
        <f t="shared" si="28"/>
        <v>0</v>
      </c>
      <c r="N123">
        <f t="shared" si="29"/>
        <v>0</v>
      </c>
    </row>
    <row r="124" spans="4:20" x14ac:dyDescent="0.2">
      <c r="D124" s="4">
        <f t="shared" si="25"/>
        <v>110</v>
      </c>
      <c r="E124" s="155">
        <f>'A3'!E127</f>
        <v>113</v>
      </c>
      <c r="F124" s="155" t="str">
        <f>'A3'!F127</f>
        <v>CONT</v>
      </c>
      <c r="G124" s="155">
        <f>'A3'!G127</f>
        <v>0</v>
      </c>
      <c r="H124" s="155">
        <f>'A2'!H127</f>
        <v>0</v>
      </c>
      <c r="I124" s="155">
        <f>'A3'!H127</f>
        <v>0</v>
      </c>
      <c r="J124" s="6">
        <f t="shared" si="27"/>
        <v>0.14316899083449802</v>
      </c>
      <c r="K124" s="6">
        <f t="shared" si="18"/>
        <v>0.85683100916550203</v>
      </c>
      <c r="L124" s="6">
        <f t="shared" si="20"/>
        <v>-0.15451456866701979</v>
      </c>
      <c r="M124">
        <f t="shared" si="28"/>
        <v>0</v>
      </c>
      <c r="N124">
        <f t="shared" si="29"/>
        <v>0</v>
      </c>
    </row>
    <row r="125" spans="4:20" x14ac:dyDescent="0.2">
      <c r="D125" s="4">
        <f t="shared" si="25"/>
        <v>111</v>
      </c>
      <c r="E125" s="150">
        <f>'A3'!E128</f>
        <v>115</v>
      </c>
      <c r="F125" s="150" t="str">
        <f>'A3'!F128</f>
        <v>CFNR</v>
      </c>
      <c r="G125" s="150">
        <f>'A3'!G128</f>
        <v>0</v>
      </c>
      <c r="H125" s="150">
        <f>'A2'!H128</f>
        <v>0</v>
      </c>
      <c r="I125" s="150">
        <f>'A3'!H128</f>
        <v>1</v>
      </c>
      <c r="J125" s="6">
        <f t="shared" si="27"/>
        <v>0.14879248519268951</v>
      </c>
      <c r="K125" s="6">
        <f t="shared" si="18"/>
        <v>0.85120751480731049</v>
      </c>
      <c r="L125" s="6">
        <f t="shared" si="20"/>
        <v>-0.16109933194769591</v>
      </c>
      <c r="M125">
        <f t="shared" si="28"/>
        <v>0</v>
      </c>
      <c r="N125">
        <f t="shared" si="29"/>
        <v>0</v>
      </c>
    </row>
    <row r="126" spans="4:20" x14ac:dyDescent="0.2">
      <c r="D126" s="4">
        <f t="shared" si="25"/>
        <v>112</v>
      </c>
      <c r="E126" s="155">
        <f>'A3'!E129</f>
        <v>116</v>
      </c>
      <c r="F126" s="155" t="str">
        <f>'A3'!F129</f>
        <v>CONT</v>
      </c>
      <c r="G126" s="155">
        <f>'A3'!G129</f>
        <v>0</v>
      </c>
      <c r="H126" s="155">
        <f>'A2'!H129</f>
        <v>1</v>
      </c>
      <c r="I126" s="155">
        <f>'A3'!H129</f>
        <v>1</v>
      </c>
      <c r="J126" s="6">
        <f t="shared" si="27"/>
        <v>0.14879248519268951</v>
      </c>
      <c r="K126" s="6">
        <f t="shared" si="18"/>
        <v>0.85120751480731049</v>
      </c>
      <c r="L126" s="6">
        <f t="shared" si="20"/>
        <v>-0.16109933194769591</v>
      </c>
      <c r="M126">
        <f t="shared" si="28"/>
        <v>0</v>
      </c>
      <c r="N126">
        <f t="shared" si="29"/>
        <v>0</v>
      </c>
    </row>
    <row r="127" spans="4:20" x14ac:dyDescent="0.2">
      <c r="D127" s="4">
        <f t="shared" si="25"/>
        <v>113</v>
      </c>
      <c r="E127" s="150">
        <f>'A3'!E130</f>
        <v>122</v>
      </c>
      <c r="F127" s="150" t="str">
        <f>'A3'!F130</f>
        <v>CF</v>
      </c>
      <c r="G127" s="150">
        <f>'A3'!G130</f>
        <v>1</v>
      </c>
      <c r="H127" s="150">
        <f>'A2'!H130</f>
        <v>1</v>
      </c>
      <c r="I127" s="150">
        <f>'A3'!H130</f>
        <v>0</v>
      </c>
      <c r="J127" s="6">
        <f t="shared" si="27"/>
        <v>0.14316899083449802</v>
      </c>
      <c r="K127" s="6">
        <f t="shared" si="18"/>
        <v>0.14316899083449802</v>
      </c>
      <c r="L127" s="6">
        <f t="shared" si="20"/>
        <v>-1.9437295923565563</v>
      </c>
      <c r="M127">
        <f t="shared" si="28"/>
        <v>1</v>
      </c>
      <c r="N127">
        <f t="shared" si="29"/>
        <v>0</v>
      </c>
    </row>
    <row r="128" spans="4:20" x14ac:dyDescent="0.2">
      <c r="D128" s="4">
        <f t="shared" si="25"/>
        <v>114</v>
      </c>
      <c r="E128" s="155">
        <f>'A3'!E131</f>
        <v>124</v>
      </c>
      <c r="F128" s="155" t="str">
        <f>'A3'!F131</f>
        <v>CF</v>
      </c>
      <c r="G128" s="155">
        <f>'A3'!G131</f>
        <v>1</v>
      </c>
      <c r="H128" s="155">
        <f>'A2'!H131</f>
        <v>0</v>
      </c>
      <c r="I128" s="155">
        <f>'A3'!H131</f>
        <v>0</v>
      </c>
      <c r="J128" s="6">
        <f t="shared" si="27"/>
        <v>0.14316899083449802</v>
      </c>
      <c r="K128" s="6">
        <f t="shared" si="18"/>
        <v>0.14316899083449802</v>
      </c>
      <c r="L128" s="6">
        <f t="shared" si="20"/>
        <v>-1.9437295923565563</v>
      </c>
      <c r="M128">
        <f t="shared" si="28"/>
        <v>1</v>
      </c>
      <c r="N128">
        <f t="shared" si="29"/>
        <v>0</v>
      </c>
    </row>
    <row r="129" spans="4:14" x14ac:dyDescent="0.2">
      <c r="D129" s="4">
        <f t="shared" si="25"/>
        <v>115</v>
      </c>
      <c r="E129" s="149">
        <f>'A3'!E132</f>
        <v>126</v>
      </c>
      <c r="F129" s="149" t="str">
        <f>'A3'!F132</f>
        <v>CFNR</v>
      </c>
      <c r="G129" s="149">
        <f>'A3'!G132</f>
        <v>0</v>
      </c>
      <c r="H129" s="149">
        <f>'A2'!H132</f>
        <v>1</v>
      </c>
      <c r="I129" s="149">
        <f>'A3'!H132</f>
        <v>1</v>
      </c>
      <c r="J129" s="6">
        <f t="shared" si="27"/>
        <v>0.14879248519268951</v>
      </c>
      <c r="K129" s="6">
        <f t="shared" si="18"/>
        <v>0.85120751480731049</v>
      </c>
      <c r="L129" s="6">
        <f t="shared" si="20"/>
        <v>-0.16109933194769591</v>
      </c>
      <c r="M129">
        <f t="shared" si="28"/>
        <v>0</v>
      </c>
      <c r="N129">
        <f t="shared" si="29"/>
        <v>0</v>
      </c>
    </row>
    <row r="130" spans="4:14" x14ac:dyDescent="0.2">
      <c r="D130" s="4">
        <f t="shared" si="25"/>
        <v>116</v>
      </c>
      <c r="E130" s="151">
        <f>'A3'!E133</f>
        <v>127</v>
      </c>
      <c r="F130" s="151" t="str">
        <f>'A3'!F133</f>
        <v>CFNR</v>
      </c>
      <c r="G130" s="151">
        <f>'A3'!G133</f>
        <v>0</v>
      </c>
      <c r="H130" s="151">
        <f>'A2'!H133</f>
        <v>1</v>
      </c>
      <c r="I130" s="151">
        <f>'A3'!H133</f>
        <v>1</v>
      </c>
      <c r="J130" s="6">
        <f t="shared" si="27"/>
        <v>0.14879248519268951</v>
      </c>
      <c r="K130" s="6">
        <f t="shared" si="18"/>
        <v>0.85120751480731049</v>
      </c>
      <c r="L130" s="6">
        <f t="shared" si="20"/>
        <v>-0.16109933194769591</v>
      </c>
      <c r="M130">
        <f t="shared" si="28"/>
        <v>0</v>
      </c>
      <c r="N130">
        <f t="shared" si="29"/>
        <v>0</v>
      </c>
    </row>
    <row r="131" spans="4:14" x14ac:dyDescent="0.2">
      <c r="D131" s="4">
        <f t="shared" si="25"/>
        <v>117</v>
      </c>
      <c r="E131" s="150">
        <f>'A3'!E134</f>
        <v>128</v>
      </c>
      <c r="F131" s="150" t="str">
        <f>'A3'!F134</f>
        <v>CFNR</v>
      </c>
      <c r="G131" s="150">
        <f>'A3'!G134</f>
        <v>0</v>
      </c>
      <c r="H131" s="150">
        <f>'A2'!H134</f>
        <v>1</v>
      </c>
      <c r="I131" s="150">
        <f>'A3'!H134</f>
        <v>1</v>
      </c>
      <c r="J131" s="6">
        <f t="shared" si="27"/>
        <v>0.14879248519268951</v>
      </c>
      <c r="K131" s="6">
        <f t="shared" si="18"/>
        <v>0.85120751480731049</v>
      </c>
      <c r="L131" s="6">
        <f t="shared" si="20"/>
        <v>-0.16109933194769591</v>
      </c>
      <c r="M131">
        <f t="shared" si="28"/>
        <v>0</v>
      </c>
      <c r="N131">
        <f t="shared" si="29"/>
        <v>0</v>
      </c>
    </row>
    <row r="132" spans="4:14" x14ac:dyDescent="0.2">
      <c r="D132" s="4">
        <f t="shared" si="25"/>
        <v>118</v>
      </c>
      <c r="E132" s="150">
        <f>'A3'!E135</f>
        <v>129</v>
      </c>
      <c r="F132" s="150" t="str">
        <f>'A3'!F135</f>
        <v>CFNR</v>
      </c>
      <c r="G132" s="150">
        <f>'A3'!G135</f>
        <v>0</v>
      </c>
      <c r="H132" s="150">
        <f>'A2'!H135</f>
        <v>1</v>
      </c>
      <c r="I132" s="150">
        <f>'A3'!H135</f>
        <v>1</v>
      </c>
      <c r="J132" s="6">
        <f t="shared" si="27"/>
        <v>0.14879248519268951</v>
      </c>
      <c r="K132" s="6">
        <f t="shared" si="18"/>
        <v>0.85120751480731049</v>
      </c>
      <c r="L132" s="6">
        <f t="shared" si="20"/>
        <v>-0.16109933194769591</v>
      </c>
      <c r="M132">
        <f t="shared" si="28"/>
        <v>0</v>
      </c>
      <c r="N132">
        <f t="shared" si="29"/>
        <v>0</v>
      </c>
    </row>
    <row r="133" spans="4:14" x14ac:dyDescent="0.2">
      <c r="D133" s="4">
        <f t="shared" si="25"/>
        <v>119</v>
      </c>
      <c r="E133" s="150">
        <f>'A3'!E136</f>
        <v>134</v>
      </c>
      <c r="F133" s="150" t="str">
        <f>'A3'!F136</f>
        <v>CFNR</v>
      </c>
      <c r="G133" s="150">
        <f>'A3'!G136</f>
        <v>0</v>
      </c>
      <c r="H133" s="150">
        <f>'A2'!H136</f>
        <v>0</v>
      </c>
      <c r="I133" s="150">
        <f>'A3'!H136</f>
        <v>1</v>
      </c>
      <c r="J133" s="6">
        <f t="shared" si="27"/>
        <v>0.14879248519268951</v>
      </c>
      <c r="K133" s="6">
        <f t="shared" si="18"/>
        <v>0.85120751480731049</v>
      </c>
      <c r="L133" s="6">
        <f t="shared" si="20"/>
        <v>-0.16109933194769591</v>
      </c>
      <c r="M133">
        <f t="shared" si="28"/>
        <v>0</v>
      </c>
      <c r="N133">
        <f t="shared" si="29"/>
        <v>0</v>
      </c>
    </row>
    <row r="134" spans="4:14" x14ac:dyDescent="0.2">
      <c r="D134" s="4">
        <f t="shared" si="25"/>
        <v>120</v>
      </c>
      <c r="E134" s="150">
        <f>'A3'!E137</f>
        <v>135</v>
      </c>
      <c r="F134" s="150" t="str">
        <f>'A3'!F137</f>
        <v>CFNR</v>
      </c>
      <c r="G134" s="150">
        <f>'A3'!G137</f>
        <v>0</v>
      </c>
      <c r="H134" s="150">
        <f>'A2'!H137</f>
        <v>1</v>
      </c>
      <c r="I134" s="150">
        <f>'A3'!H137</f>
        <v>1</v>
      </c>
      <c r="J134" s="6">
        <f t="shared" si="27"/>
        <v>0.14879248519268951</v>
      </c>
      <c r="K134" s="6">
        <f t="shared" si="18"/>
        <v>0.85120751480731049</v>
      </c>
      <c r="L134" s="6">
        <f t="shared" si="20"/>
        <v>-0.16109933194769591</v>
      </c>
      <c r="M134">
        <f t="shared" si="28"/>
        <v>0</v>
      </c>
      <c r="N134">
        <f t="shared" si="29"/>
        <v>0</v>
      </c>
    </row>
    <row r="135" spans="4:14" x14ac:dyDescent="0.2">
      <c r="D135" s="4">
        <f t="shared" si="25"/>
        <v>121</v>
      </c>
      <c r="E135" s="150">
        <f>'A3'!E138</f>
        <v>137</v>
      </c>
      <c r="F135" s="150" t="str">
        <f>'A3'!F138</f>
        <v>CFNR</v>
      </c>
      <c r="G135" s="150">
        <f>'A3'!G138</f>
        <v>0</v>
      </c>
      <c r="H135" s="150">
        <f>'A2'!H138</f>
        <v>1</v>
      </c>
      <c r="I135" s="150">
        <f>'A3'!H138</f>
        <v>1</v>
      </c>
      <c r="J135" s="6">
        <f t="shared" si="27"/>
        <v>0.14879248519268951</v>
      </c>
      <c r="K135" s="6">
        <f t="shared" si="18"/>
        <v>0.85120751480731049</v>
      </c>
      <c r="L135" s="6">
        <f t="shared" si="20"/>
        <v>-0.16109933194769591</v>
      </c>
      <c r="M135">
        <f t="shared" si="28"/>
        <v>0</v>
      </c>
      <c r="N135">
        <f t="shared" si="29"/>
        <v>0</v>
      </c>
    </row>
    <row r="136" spans="4:14" x14ac:dyDescent="0.2">
      <c r="D136" s="4">
        <f t="shared" si="25"/>
        <v>122</v>
      </c>
      <c r="E136" s="150">
        <f>'A3'!E139</f>
        <v>139</v>
      </c>
      <c r="F136" s="150" t="str">
        <f>'A3'!F139</f>
        <v>CFNR</v>
      </c>
      <c r="G136" s="150">
        <f>'A3'!G139</f>
        <v>0</v>
      </c>
      <c r="H136" s="150">
        <f>'A2'!H139</f>
        <v>0</v>
      </c>
      <c r="I136" s="150">
        <f>'A3'!H139</f>
        <v>1</v>
      </c>
      <c r="J136" s="6">
        <f t="shared" si="27"/>
        <v>0.14879248519268951</v>
      </c>
      <c r="K136" s="6">
        <f t="shared" si="18"/>
        <v>0.85120751480731049</v>
      </c>
      <c r="L136" s="6">
        <f t="shared" si="20"/>
        <v>-0.16109933194769591</v>
      </c>
      <c r="M136">
        <f t="shared" si="28"/>
        <v>0</v>
      </c>
      <c r="N136">
        <f t="shared" si="29"/>
        <v>0</v>
      </c>
    </row>
    <row r="137" spans="4:14" x14ac:dyDescent="0.2">
      <c r="D137" s="4">
        <f t="shared" si="25"/>
        <v>123</v>
      </c>
      <c r="E137" s="150">
        <f>'A3'!E140</f>
        <v>140</v>
      </c>
      <c r="F137" s="150" t="str">
        <f>'A3'!F140</f>
        <v>CFNR</v>
      </c>
      <c r="G137" s="150">
        <f>'A3'!G140</f>
        <v>0</v>
      </c>
      <c r="H137" s="150">
        <f>'A2'!H140</f>
        <v>1</v>
      </c>
      <c r="I137" s="150">
        <f>'A3'!H140</f>
        <v>1</v>
      </c>
      <c r="J137" s="6">
        <f t="shared" si="27"/>
        <v>0.14879248519268951</v>
      </c>
      <c r="K137" s="6">
        <f t="shared" si="18"/>
        <v>0.85120751480731049</v>
      </c>
      <c r="L137" s="6">
        <f t="shared" si="20"/>
        <v>-0.16109933194769591</v>
      </c>
      <c r="M137">
        <f t="shared" si="28"/>
        <v>0</v>
      </c>
      <c r="N137">
        <f t="shared" si="29"/>
        <v>0</v>
      </c>
    </row>
    <row r="138" spans="4:14" x14ac:dyDescent="0.2">
      <c r="D138" s="4">
        <f t="shared" si="25"/>
        <v>124</v>
      </c>
      <c r="E138" s="150">
        <f>'A3'!E141</f>
        <v>141</v>
      </c>
      <c r="F138" s="150" t="str">
        <f>'A3'!F141</f>
        <v>CFNR</v>
      </c>
      <c r="G138" s="150">
        <f>'A3'!G141</f>
        <v>0</v>
      </c>
      <c r="H138" s="150">
        <f>'A2'!H141</f>
        <v>1</v>
      </c>
      <c r="I138" s="150">
        <f>'A3'!H141</f>
        <v>0</v>
      </c>
      <c r="J138" s="6">
        <f t="shared" si="27"/>
        <v>0.14316899083449802</v>
      </c>
      <c r="K138" s="6">
        <f t="shared" si="18"/>
        <v>0.85683100916550203</v>
      </c>
      <c r="L138" s="6">
        <f t="shared" si="20"/>
        <v>-0.15451456866701979</v>
      </c>
      <c r="M138">
        <f t="shared" si="28"/>
        <v>0</v>
      </c>
      <c r="N138">
        <f t="shared" si="29"/>
        <v>0</v>
      </c>
    </row>
    <row r="139" spans="4:14" x14ac:dyDescent="0.2">
      <c r="D139" s="4">
        <f t="shared" si="25"/>
        <v>125</v>
      </c>
      <c r="E139" s="150">
        <f>'A3'!E142</f>
        <v>145</v>
      </c>
      <c r="F139" s="150" t="str">
        <f>'A3'!F142</f>
        <v>CFNR</v>
      </c>
      <c r="G139" s="150">
        <f>'A3'!G142</f>
        <v>0</v>
      </c>
      <c r="H139" s="150">
        <f>'A2'!H142</f>
        <v>0</v>
      </c>
      <c r="I139" s="150">
        <f>'A3'!H142</f>
        <v>0</v>
      </c>
      <c r="J139" s="6">
        <f t="shared" si="27"/>
        <v>0.14316899083449802</v>
      </c>
      <c r="K139" s="6">
        <f t="shared" si="18"/>
        <v>0.85683100916550203</v>
      </c>
      <c r="L139" s="6">
        <f t="shared" si="20"/>
        <v>-0.15451456866701979</v>
      </c>
      <c r="M139">
        <f t="shared" si="28"/>
        <v>0</v>
      </c>
      <c r="N139">
        <f t="shared" si="29"/>
        <v>0</v>
      </c>
    </row>
    <row r="140" spans="4:14" x14ac:dyDescent="0.2">
      <c r="D140" s="4">
        <f t="shared" si="25"/>
        <v>126</v>
      </c>
      <c r="E140" s="150">
        <f>'A3'!E143</f>
        <v>147</v>
      </c>
      <c r="F140" s="150" t="str">
        <f>'A3'!F143</f>
        <v>CFNR</v>
      </c>
      <c r="G140" s="150">
        <f>'A3'!G143</f>
        <v>0</v>
      </c>
      <c r="H140" s="150">
        <f>'A2'!H143</f>
        <v>1</v>
      </c>
      <c r="I140" s="150">
        <f>'A3'!H143</f>
        <v>1</v>
      </c>
      <c r="J140" s="6">
        <f t="shared" si="27"/>
        <v>0.14879248519268951</v>
      </c>
      <c r="K140" s="6">
        <f t="shared" si="18"/>
        <v>0.85120751480731049</v>
      </c>
      <c r="L140" s="6">
        <f t="shared" si="20"/>
        <v>-0.16109933194769591</v>
      </c>
      <c r="M140">
        <f t="shared" si="28"/>
        <v>0</v>
      </c>
      <c r="N140">
        <f t="shared" si="29"/>
        <v>0</v>
      </c>
    </row>
    <row r="141" spans="4:14" x14ac:dyDescent="0.2">
      <c r="D141" s="4">
        <f t="shared" si="25"/>
        <v>127</v>
      </c>
      <c r="E141" s="150">
        <f>'A3'!E144</f>
        <v>150</v>
      </c>
      <c r="F141" s="150" t="str">
        <f>'A3'!F144</f>
        <v>CONT</v>
      </c>
      <c r="G141" s="150">
        <f>'A3'!G144</f>
        <v>0</v>
      </c>
      <c r="H141" s="150">
        <f>'A2'!H144</f>
        <v>1</v>
      </c>
      <c r="I141" s="150">
        <f>'A3'!H144</f>
        <v>0</v>
      </c>
      <c r="J141" s="6">
        <f t="shared" si="27"/>
        <v>0.14316899083449802</v>
      </c>
      <c r="K141" s="6">
        <f t="shared" si="18"/>
        <v>0.85683100916550203</v>
      </c>
      <c r="L141" s="6">
        <f t="shared" si="20"/>
        <v>-0.15451456866701979</v>
      </c>
      <c r="M141">
        <f t="shared" si="28"/>
        <v>0</v>
      </c>
      <c r="N141">
        <f t="shared" si="29"/>
        <v>0</v>
      </c>
    </row>
    <row r="142" spans="4:14" x14ac:dyDescent="0.2">
      <c r="D142" s="4">
        <f t="shared" si="25"/>
        <v>128</v>
      </c>
      <c r="E142" s="150">
        <f>'A3'!E145</f>
        <v>151</v>
      </c>
      <c r="F142" s="150" t="str">
        <f>'A3'!F145</f>
        <v>CONT</v>
      </c>
      <c r="G142" s="150">
        <f>'A3'!G145</f>
        <v>0</v>
      </c>
      <c r="H142" s="150">
        <f>'A2'!H145</f>
        <v>1</v>
      </c>
      <c r="I142" s="150">
        <f>'A3'!H145</f>
        <v>1</v>
      </c>
      <c r="J142" s="6">
        <f t="shared" si="27"/>
        <v>0.14879248519268951</v>
      </c>
      <c r="K142" s="6">
        <f t="shared" ref="K142:K185" si="30">IF(G142=1,J142,1-J142)</f>
        <v>0.85120751480731049</v>
      </c>
      <c r="L142" s="6">
        <f t="shared" si="20"/>
        <v>-0.16109933194769591</v>
      </c>
      <c r="M142">
        <f t="shared" si="28"/>
        <v>0</v>
      </c>
      <c r="N142">
        <f t="shared" si="29"/>
        <v>0</v>
      </c>
    </row>
    <row r="143" spans="4:14" x14ac:dyDescent="0.2">
      <c r="D143" s="4">
        <f t="shared" si="25"/>
        <v>129</v>
      </c>
      <c r="E143" s="156">
        <f>'A3'!E146</f>
        <v>152</v>
      </c>
      <c r="F143" s="156" t="str">
        <f>'A3'!F146</f>
        <v>CF</v>
      </c>
      <c r="G143" s="156">
        <f>'A3'!G146</f>
        <v>1</v>
      </c>
      <c r="H143" s="156">
        <f>'A2'!H146</f>
        <v>1</v>
      </c>
      <c r="I143" s="156">
        <f>'A3'!H146</f>
        <v>0</v>
      </c>
      <c r="J143" s="6">
        <f t="shared" si="27"/>
        <v>0.14316899083449802</v>
      </c>
      <c r="K143" s="6">
        <f t="shared" si="30"/>
        <v>0.14316899083449802</v>
      </c>
      <c r="L143" s="6">
        <f t="shared" ref="L143:L185" si="31">LN(K143)</f>
        <v>-1.9437295923565563</v>
      </c>
      <c r="M143">
        <f t="shared" si="28"/>
        <v>1</v>
      </c>
      <c r="N143">
        <f t="shared" si="29"/>
        <v>0</v>
      </c>
    </row>
    <row r="144" spans="4:14" x14ac:dyDescent="0.2">
      <c r="D144" s="4">
        <f t="shared" si="25"/>
        <v>130</v>
      </c>
      <c r="E144" s="152">
        <f>'A3'!E147</f>
        <v>153</v>
      </c>
      <c r="F144" s="152" t="str">
        <f>'A3'!F147</f>
        <v>CFNR</v>
      </c>
      <c r="G144" s="152">
        <f>'A3'!G147</f>
        <v>0</v>
      </c>
      <c r="H144" s="152">
        <f>'A2'!H147</f>
        <v>0</v>
      </c>
      <c r="I144" s="152">
        <f>'A3'!H147</f>
        <v>0</v>
      </c>
      <c r="J144" s="6">
        <f t="shared" si="27"/>
        <v>0.14316899083449802</v>
      </c>
      <c r="K144" s="6">
        <f t="shared" si="30"/>
        <v>0.85683100916550203</v>
      </c>
      <c r="L144" s="6">
        <f t="shared" si="31"/>
        <v>-0.15451456866701979</v>
      </c>
      <c r="M144">
        <f t="shared" si="28"/>
        <v>0</v>
      </c>
      <c r="N144">
        <f t="shared" si="29"/>
        <v>0</v>
      </c>
    </row>
    <row r="145" spans="4:14" x14ac:dyDescent="0.2">
      <c r="D145" s="4">
        <f t="shared" ref="D145:D185" si="32">D144+1</f>
        <v>131</v>
      </c>
      <c r="E145" s="151">
        <f>'A3'!E148</f>
        <v>156</v>
      </c>
      <c r="F145" s="151" t="str">
        <f>'A3'!F148</f>
        <v>CONT</v>
      </c>
      <c r="G145" s="151">
        <f>'A3'!G148</f>
        <v>0</v>
      </c>
      <c r="H145" s="151">
        <f>'A2'!H148</f>
        <v>1</v>
      </c>
      <c r="I145" s="151">
        <f>'A3'!H148</f>
        <v>1</v>
      </c>
      <c r="J145" s="6">
        <f t="shared" si="27"/>
        <v>0.14879248519268951</v>
      </c>
      <c r="K145" s="6">
        <f t="shared" si="30"/>
        <v>0.85120751480731049</v>
      </c>
      <c r="L145" s="6">
        <f t="shared" si="31"/>
        <v>-0.16109933194769591</v>
      </c>
      <c r="M145">
        <f t="shared" si="28"/>
        <v>0</v>
      </c>
      <c r="N145">
        <f t="shared" si="29"/>
        <v>0</v>
      </c>
    </row>
    <row r="146" spans="4:14" x14ac:dyDescent="0.2">
      <c r="D146" s="4">
        <f t="shared" si="32"/>
        <v>132</v>
      </c>
      <c r="E146" s="150">
        <f>'A3'!E149</f>
        <v>157</v>
      </c>
      <c r="F146" s="150" t="str">
        <f>'A3'!F149</f>
        <v>CONT</v>
      </c>
      <c r="G146" s="150">
        <f>'A3'!G149</f>
        <v>0</v>
      </c>
      <c r="H146" s="150">
        <f>'A2'!H149</f>
        <v>1</v>
      </c>
      <c r="I146" s="150">
        <f>'A3'!H149</f>
        <v>1</v>
      </c>
      <c r="J146" s="6">
        <f t="shared" si="27"/>
        <v>0.14879248519268951</v>
      </c>
      <c r="K146" s="6">
        <f t="shared" si="30"/>
        <v>0.85120751480731049</v>
      </c>
      <c r="L146" s="6">
        <f t="shared" si="31"/>
        <v>-0.16109933194769591</v>
      </c>
      <c r="M146">
        <f t="shared" si="28"/>
        <v>0</v>
      </c>
      <c r="N146">
        <f t="shared" si="29"/>
        <v>0</v>
      </c>
    </row>
    <row r="147" spans="4:14" x14ac:dyDescent="0.2">
      <c r="D147" s="4">
        <f t="shared" si="32"/>
        <v>133</v>
      </c>
      <c r="E147" s="152">
        <f>'A3'!E150</f>
        <v>158</v>
      </c>
      <c r="F147" s="152" t="str">
        <f>'A3'!F150</f>
        <v>CONT</v>
      </c>
      <c r="G147" s="152">
        <f>'A3'!G150</f>
        <v>0</v>
      </c>
      <c r="H147" s="152">
        <f>'A2'!H150</f>
        <v>1</v>
      </c>
      <c r="I147" s="152">
        <f>'A3'!H150</f>
        <v>1</v>
      </c>
      <c r="J147" s="6">
        <f t="shared" si="27"/>
        <v>0.14879248519268951</v>
      </c>
      <c r="K147" s="6">
        <f t="shared" si="30"/>
        <v>0.85120751480731049</v>
      </c>
      <c r="L147" s="6">
        <f t="shared" si="31"/>
        <v>-0.16109933194769591</v>
      </c>
      <c r="M147">
        <f t="shared" si="28"/>
        <v>0</v>
      </c>
      <c r="N147">
        <f t="shared" si="29"/>
        <v>0</v>
      </c>
    </row>
    <row r="148" spans="4:14" x14ac:dyDescent="0.2">
      <c r="D148" s="4">
        <f t="shared" si="32"/>
        <v>134</v>
      </c>
      <c r="E148" s="155">
        <f>'A3'!E151</f>
        <v>159</v>
      </c>
      <c r="F148" s="155" t="str">
        <f>'A3'!F151</f>
        <v>CONT</v>
      </c>
      <c r="G148" s="155">
        <f>'A3'!G151</f>
        <v>0</v>
      </c>
      <c r="H148" s="155">
        <f>'A2'!H151</f>
        <v>1</v>
      </c>
      <c r="I148" s="155">
        <f>'A3'!H151</f>
        <v>1</v>
      </c>
      <c r="J148" s="6">
        <f t="shared" si="27"/>
        <v>0.14879248519268951</v>
      </c>
      <c r="K148" s="6">
        <f t="shared" si="30"/>
        <v>0.85120751480731049</v>
      </c>
      <c r="L148" s="6">
        <f t="shared" si="31"/>
        <v>-0.16109933194769591</v>
      </c>
      <c r="M148">
        <f t="shared" si="28"/>
        <v>0</v>
      </c>
      <c r="N148">
        <f t="shared" si="29"/>
        <v>0</v>
      </c>
    </row>
    <row r="149" spans="4:14" x14ac:dyDescent="0.2">
      <c r="D149" s="4">
        <f t="shared" si="32"/>
        <v>135</v>
      </c>
      <c r="E149" s="152">
        <f>'A3'!E152</f>
        <v>161</v>
      </c>
      <c r="F149" s="152" t="str">
        <f>'A3'!F152</f>
        <v>CONT</v>
      </c>
      <c r="G149" s="152">
        <f>'A3'!G152</f>
        <v>0</v>
      </c>
      <c r="H149" s="152">
        <f>'A2'!H152</f>
        <v>0</v>
      </c>
      <c r="I149" s="152">
        <f>'A3'!H152</f>
        <v>1</v>
      </c>
      <c r="J149" s="6">
        <f t="shared" si="27"/>
        <v>0.14879248519268951</v>
      </c>
      <c r="K149" s="6">
        <f t="shared" si="30"/>
        <v>0.85120751480731049</v>
      </c>
      <c r="L149" s="6">
        <f t="shared" si="31"/>
        <v>-0.16109933194769591</v>
      </c>
      <c r="M149">
        <f t="shared" si="28"/>
        <v>0</v>
      </c>
      <c r="N149">
        <f t="shared" si="29"/>
        <v>0</v>
      </c>
    </row>
    <row r="150" spans="4:14" x14ac:dyDescent="0.2">
      <c r="D150" s="4">
        <f t="shared" si="32"/>
        <v>136</v>
      </c>
      <c r="E150" s="152">
        <f>'A3'!E153</f>
        <v>162</v>
      </c>
      <c r="F150" s="152" t="str">
        <f>'A3'!F153</f>
        <v>CF</v>
      </c>
      <c r="G150" s="152">
        <f>'A3'!G153</f>
        <v>1</v>
      </c>
      <c r="H150" s="152">
        <f>'A2'!H153</f>
        <v>1</v>
      </c>
      <c r="I150" s="152">
        <f>'A3'!H153</f>
        <v>1</v>
      </c>
      <c r="J150" s="6">
        <f t="shared" si="27"/>
        <v>0.14879248519268951</v>
      </c>
      <c r="K150" s="6">
        <f t="shared" si="30"/>
        <v>0.14879248519268951</v>
      </c>
      <c r="L150" s="6">
        <f t="shared" si="31"/>
        <v>-1.9052026605957535</v>
      </c>
      <c r="M150">
        <f t="shared" si="28"/>
        <v>1</v>
      </c>
      <c r="N150">
        <f t="shared" si="29"/>
        <v>0</v>
      </c>
    </row>
    <row r="151" spans="4:14" x14ac:dyDescent="0.2">
      <c r="D151" s="4">
        <f t="shared" si="32"/>
        <v>137</v>
      </c>
      <c r="E151" s="152">
        <f>'A3'!E154</f>
        <v>164</v>
      </c>
      <c r="F151" s="152" t="str">
        <f>'A3'!F154</f>
        <v>CFNR</v>
      </c>
      <c r="G151" s="152">
        <f>'A3'!G154</f>
        <v>0</v>
      </c>
      <c r="H151" s="152">
        <f>'A2'!H154</f>
        <v>0</v>
      </c>
      <c r="I151" s="152">
        <f>'A3'!H154</f>
        <v>0</v>
      </c>
      <c r="J151" s="6">
        <f t="shared" si="27"/>
        <v>0.14316899083449802</v>
      </c>
      <c r="K151" s="6">
        <f t="shared" si="30"/>
        <v>0.85683100916550203</v>
      </c>
      <c r="L151" s="6">
        <f t="shared" si="31"/>
        <v>-0.15451456866701979</v>
      </c>
      <c r="M151">
        <f t="shared" si="28"/>
        <v>0</v>
      </c>
      <c r="N151">
        <f t="shared" si="29"/>
        <v>0</v>
      </c>
    </row>
    <row r="152" spans="4:14" x14ac:dyDescent="0.2">
      <c r="D152" s="4">
        <f t="shared" si="32"/>
        <v>138</v>
      </c>
      <c r="E152" s="151">
        <f>'A3'!E155</f>
        <v>165</v>
      </c>
      <c r="F152" s="151" t="str">
        <f>'A3'!F155</f>
        <v>CFNR</v>
      </c>
      <c r="G152" s="151">
        <f>'A3'!G155</f>
        <v>0</v>
      </c>
      <c r="H152" s="151">
        <f>'A2'!H155</f>
        <v>1</v>
      </c>
      <c r="I152" s="151">
        <f>'A3'!H155</f>
        <v>0</v>
      </c>
      <c r="J152" s="6">
        <f t="shared" si="27"/>
        <v>0.14316899083449802</v>
      </c>
      <c r="K152" s="6">
        <f t="shared" si="30"/>
        <v>0.85683100916550203</v>
      </c>
      <c r="L152" s="6">
        <f t="shared" si="31"/>
        <v>-0.15451456866701979</v>
      </c>
      <c r="M152">
        <f t="shared" si="28"/>
        <v>0</v>
      </c>
      <c r="N152">
        <f t="shared" si="29"/>
        <v>0</v>
      </c>
    </row>
    <row r="153" spans="4:14" x14ac:dyDescent="0.2">
      <c r="D153" s="4">
        <f t="shared" si="32"/>
        <v>139</v>
      </c>
      <c r="E153" s="150">
        <f>'A3'!E156</f>
        <v>168</v>
      </c>
      <c r="F153" s="150" t="str">
        <f>'A3'!F156</f>
        <v>CF</v>
      </c>
      <c r="G153" s="150">
        <f>'A3'!G156</f>
        <v>1</v>
      </c>
      <c r="H153" s="150">
        <f>'A2'!H156</f>
        <v>1</v>
      </c>
      <c r="I153" s="150">
        <f>'A3'!H156</f>
        <v>0</v>
      </c>
      <c r="J153" s="6">
        <f t="shared" si="27"/>
        <v>0.14316899083449802</v>
      </c>
      <c r="K153" s="6">
        <f t="shared" si="30"/>
        <v>0.14316899083449802</v>
      </c>
      <c r="L153" s="6">
        <f t="shared" si="31"/>
        <v>-1.9437295923565563</v>
      </c>
      <c r="M153">
        <f t="shared" si="28"/>
        <v>1</v>
      </c>
      <c r="N153">
        <f t="shared" si="29"/>
        <v>0</v>
      </c>
    </row>
    <row r="154" spans="4:14" x14ac:dyDescent="0.2">
      <c r="D154" s="4">
        <f t="shared" si="32"/>
        <v>140</v>
      </c>
      <c r="E154" s="150">
        <f>'A3'!E157</f>
        <v>169</v>
      </c>
      <c r="F154" s="150" t="str">
        <f>'A3'!F157</f>
        <v>CONT</v>
      </c>
      <c r="G154" s="150">
        <f>'A3'!G157</f>
        <v>0</v>
      </c>
      <c r="H154" s="150">
        <f>'A2'!H157</f>
        <v>0</v>
      </c>
      <c r="I154" s="150">
        <f>'A3'!H157</f>
        <v>0</v>
      </c>
      <c r="J154" s="6">
        <f t="shared" si="27"/>
        <v>0.14316899083449802</v>
      </c>
      <c r="K154" s="6">
        <f t="shared" si="30"/>
        <v>0.85683100916550203</v>
      </c>
      <c r="L154" s="6">
        <f t="shared" si="31"/>
        <v>-0.15451456866701979</v>
      </c>
      <c r="M154">
        <f t="shared" si="28"/>
        <v>0</v>
      </c>
      <c r="N154">
        <f t="shared" si="29"/>
        <v>0</v>
      </c>
    </row>
    <row r="155" spans="4:14" x14ac:dyDescent="0.2">
      <c r="D155" s="4">
        <f t="shared" si="32"/>
        <v>141</v>
      </c>
      <c r="E155" s="151">
        <f>'A3'!E158</f>
        <v>171</v>
      </c>
      <c r="F155" s="151" t="str">
        <f>'A3'!F158</f>
        <v>CFNR</v>
      </c>
      <c r="G155" s="151">
        <f>'A3'!G158</f>
        <v>0</v>
      </c>
      <c r="H155" s="151">
        <f>'A2'!H158</f>
        <v>1</v>
      </c>
      <c r="I155" s="151">
        <f>'A3'!H158</f>
        <v>0</v>
      </c>
      <c r="J155" s="6">
        <f t="shared" si="27"/>
        <v>0.14316899083449802</v>
      </c>
      <c r="K155" s="6">
        <f t="shared" si="30"/>
        <v>0.85683100916550203</v>
      </c>
      <c r="L155" s="6">
        <f t="shared" si="31"/>
        <v>-0.15451456866701979</v>
      </c>
      <c r="M155">
        <f t="shared" si="28"/>
        <v>0</v>
      </c>
      <c r="N155">
        <f t="shared" si="29"/>
        <v>0</v>
      </c>
    </row>
    <row r="156" spans="4:14" x14ac:dyDescent="0.2">
      <c r="D156" s="4">
        <f t="shared" si="32"/>
        <v>142</v>
      </c>
      <c r="E156" s="152">
        <f>'A3'!E159</f>
        <v>172</v>
      </c>
      <c r="F156" s="152" t="str">
        <f>'A3'!F159</f>
        <v>CONT</v>
      </c>
      <c r="G156" s="152">
        <f>'A3'!G159</f>
        <v>0</v>
      </c>
      <c r="H156" s="152">
        <f>'A2'!H159</f>
        <v>0</v>
      </c>
      <c r="I156" s="152">
        <f>'A3'!H159</f>
        <v>1</v>
      </c>
      <c r="J156" s="6">
        <f t="shared" si="27"/>
        <v>0.14879248519268951</v>
      </c>
      <c r="K156" s="6">
        <f t="shared" si="30"/>
        <v>0.85120751480731049</v>
      </c>
      <c r="L156" s="6">
        <f t="shared" si="31"/>
        <v>-0.16109933194769591</v>
      </c>
      <c r="M156">
        <f t="shared" si="28"/>
        <v>0</v>
      </c>
      <c r="N156">
        <f t="shared" si="29"/>
        <v>0</v>
      </c>
    </row>
    <row r="157" spans="4:14" x14ac:dyDescent="0.2">
      <c r="D157" s="4">
        <f t="shared" si="32"/>
        <v>143</v>
      </c>
      <c r="E157" s="150">
        <f>'A3'!E160</f>
        <v>200</v>
      </c>
      <c r="F157" s="150" t="str">
        <f>'A3'!F160</f>
        <v>CONT</v>
      </c>
      <c r="G157" s="150">
        <f>'A3'!G160</f>
        <v>0</v>
      </c>
      <c r="H157" s="150">
        <f>'A2'!H160</f>
        <v>0</v>
      </c>
      <c r="I157" s="150">
        <f>'A3'!H160</f>
        <v>0</v>
      </c>
      <c r="J157" s="6">
        <f t="shared" si="27"/>
        <v>0.14316899083449802</v>
      </c>
      <c r="K157" s="6">
        <f t="shared" si="30"/>
        <v>0.85683100916550203</v>
      </c>
      <c r="L157" s="6">
        <f t="shared" si="31"/>
        <v>-0.15451456866701979</v>
      </c>
      <c r="M157">
        <f t="shared" si="28"/>
        <v>0</v>
      </c>
      <c r="N157">
        <f t="shared" si="29"/>
        <v>0</v>
      </c>
    </row>
    <row r="158" spans="4:14" x14ac:dyDescent="0.2">
      <c r="D158" s="4">
        <f t="shared" si="32"/>
        <v>144</v>
      </c>
      <c r="E158" s="152">
        <f>'A3'!E161</f>
        <v>201</v>
      </c>
      <c r="F158" s="152" t="str">
        <f>'A3'!F161</f>
        <v>CFNR</v>
      </c>
      <c r="G158" s="152">
        <f>'A3'!G161</f>
        <v>0</v>
      </c>
      <c r="H158" s="152">
        <f>'A2'!H161</f>
        <v>0</v>
      </c>
      <c r="I158" s="152">
        <f>'A3'!H161</f>
        <v>0</v>
      </c>
      <c r="J158" s="6">
        <f t="shared" si="27"/>
        <v>0.14316899083449802</v>
      </c>
      <c r="K158" s="6">
        <f t="shared" si="30"/>
        <v>0.85683100916550203</v>
      </c>
      <c r="L158" s="6">
        <f t="shared" si="31"/>
        <v>-0.15451456866701979</v>
      </c>
      <c r="M158">
        <f t="shared" si="28"/>
        <v>0</v>
      </c>
      <c r="N158">
        <f t="shared" si="29"/>
        <v>0</v>
      </c>
    </row>
    <row r="159" spans="4:14" x14ac:dyDescent="0.2">
      <c r="D159" s="4">
        <f t="shared" si="32"/>
        <v>145</v>
      </c>
      <c r="E159" s="152">
        <f>'A3'!E162</f>
        <v>202</v>
      </c>
      <c r="F159" s="152" t="str">
        <f>'A3'!F162</f>
        <v>CONT</v>
      </c>
      <c r="G159" s="152">
        <f>'A3'!G162</f>
        <v>0</v>
      </c>
      <c r="H159" s="152">
        <f>'A2'!H162</f>
        <v>1</v>
      </c>
      <c r="I159" s="152">
        <f>'A3'!H162</f>
        <v>1</v>
      </c>
      <c r="J159" s="6">
        <f t="shared" si="27"/>
        <v>0.14879248519268951</v>
      </c>
      <c r="K159" s="6">
        <f t="shared" si="30"/>
        <v>0.85120751480731049</v>
      </c>
      <c r="L159" s="6">
        <f t="shared" si="31"/>
        <v>-0.16109933194769591</v>
      </c>
      <c r="M159">
        <f t="shared" si="28"/>
        <v>0</v>
      </c>
      <c r="N159">
        <f t="shared" si="29"/>
        <v>0</v>
      </c>
    </row>
    <row r="160" spans="4:14" x14ac:dyDescent="0.2">
      <c r="D160" s="4">
        <f t="shared" si="32"/>
        <v>146</v>
      </c>
      <c r="E160" s="157">
        <f>'A3'!E163</f>
        <v>206</v>
      </c>
      <c r="F160" s="157" t="str">
        <f>'A3'!F163</f>
        <v>CONT</v>
      </c>
      <c r="G160" s="157">
        <f>'A3'!G163</f>
        <v>0</v>
      </c>
      <c r="H160" s="157">
        <f>'A2'!H163</f>
        <v>1</v>
      </c>
      <c r="I160" s="157">
        <f>'A3'!H163</f>
        <v>1</v>
      </c>
      <c r="J160" s="6">
        <f t="shared" si="27"/>
        <v>0.14879248519268951</v>
      </c>
      <c r="K160" s="6">
        <f t="shared" si="30"/>
        <v>0.85120751480731049</v>
      </c>
      <c r="L160" s="6">
        <f t="shared" si="31"/>
        <v>-0.16109933194769591</v>
      </c>
      <c r="M160">
        <f t="shared" si="28"/>
        <v>0</v>
      </c>
      <c r="N160">
        <f t="shared" si="29"/>
        <v>0</v>
      </c>
    </row>
    <row r="161" spans="4:14" x14ac:dyDescent="0.2">
      <c r="D161" s="4">
        <f t="shared" si="32"/>
        <v>147</v>
      </c>
      <c r="E161" s="152">
        <f>'A3'!E164</f>
        <v>207</v>
      </c>
      <c r="F161" s="152" t="str">
        <f>'A3'!F164</f>
        <v>CFNR</v>
      </c>
      <c r="G161" s="152">
        <f>'A3'!G164</f>
        <v>0</v>
      </c>
      <c r="H161" s="152">
        <f>'A2'!H164</f>
        <v>1</v>
      </c>
      <c r="I161" s="152">
        <f>'A3'!H164</f>
        <v>0</v>
      </c>
      <c r="J161" s="6">
        <f t="shared" si="27"/>
        <v>0.14316899083449802</v>
      </c>
      <c r="K161" s="6">
        <f t="shared" si="30"/>
        <v>0.85683100916550203</v>
      </c>
      <c r="L161" s="6">
        <f t="shared" si="31"/>
        <v>-0.15451456866701979</v>
      </c>
      <c r="M161">
        <f t="shared" si="28"/>
        <v>0</v>
      </c>
      <c r="N161">
        <f t="shared" si="29"/>
        <v>0</v>
      </c>
    </row>
    <row r="162" spans="4:14" x14ac:dyDescent="0.2">
      <c r="D162" s="4">
        <f t="shared" si="32"/>
        <v>148</v>
      </c>
      <c r="E162" s="152">
        <f>'A3'!E165</f>
        <v>209</v>
      </c>
      <c r="F162" s="152" t="str">
        <f>'A3'!F165</f>
        <v>CFNR</v>
      </c>
      <c r="G162" s="152">
        <f>'A3'!G165</f>
        <v>0</v>
      </c>
      <c r="H162" s="152">
        <f>'A2'!H165</f>
        <v>0</v>
      </c>
      <c r="I162" s="152">
        <f>'A3'!H165</f>
        <v>0</v>
      </c>
      <c r="J162" s="6">
        <f t="shared" si="27"/>
        <v>0.14316899083449802</v>
      </c>
      <c r="K162" s="6">
        <f t="shared" si="30"/>
        <v>0.85683100916550203</v>
      </c>
      <c r="L162" s="6">
        <f t="shared" si="31"/>
        <v>-0.15451456866701979</v>
      </c>
      <c r="M162">
        <f t="shared" si="28"/>
        <v>0</v>
      </c>
      <c r="N162">
        <f t="shared" si="29"/>
        <v>0</v>
      </c>
    </row>
    <row r="163" spans="4:14" x14ac:dyDescent="0.2">
      <c r="D163" s="4">
        <f t="shared" si="32"/>
        <v>149</v>
      </c>
      <c r="E163" s="157">
        <f>'A3'!E166</f>
        <v>212</v>
      </c>
      <c r="F163" s="157" t="str">
        <f>'A3'!F166</f>
        <v>CONT</v>
      </c>
      <c r="G163" s="157">
        <f>'A3'!G166</f>
        <v>0</v>
      </c>
      <c r="H163" s="157">
        <f>'A2'!H166</f>
        <v>1</v>
      </c>
      <c r="I163" s="157">
        <f>'A3'!H166</f>
        <v>1</v>
      </c>
      <c r="J163" s="6">
        <f t="shared" si="27"/>
        <v>0.14879248519268951</v>
      </c>
      <c r="K163" s="6">
        <f t="shared" si="30"/>
        <v>0.85120751480731049</v>
      </c>
      <c r="L163" s="6">
        <f t="shared" si="31"/>
        <v>-0.16109933194769591</v>
      </c>
      <c r="M163">
        <f t="shared" si="28"/>
        <v>0</v>
      </c>
      <c r="N163">
        <f t="shared" si="29"/>
        <v>0</v>
      </c>
    </row>
    <row r="164" spans="4:14" x14ac:dyDescent="0.2">
      <c r="D164" s="4">
        <f t="shared" si="32"/>
        <v>150</v>
      </c>
      <c r="E164" s="157">
        <f>'A3'!E167</f>
        <v>213</v>
      </c>
      <c r="F164" s="157" t="str">
        <f>'A3'!F167</f>
        <v>CFNR</v>
      </c>
      <c r="G164" s="157">
        <f>'A3'!G167</f>
        <v>0</v>
      </c>
      <c r="H164" s="157">
        <f>'A2'!H167</f>
        <v>0</v>
      </c>
      <c r="I164" s="157">
        <f>'A3'!H167</f>
        <v>0</v>
      </c>
      <c r="J164" s="6">
        <f t="shared" si="27"/>
        <v>0.14316899083449802</v>
      </c>
      <c r="K164" s="6">
        <f t="shared" si="30"/>
        <v>0.85683100916550203</v>
      </c>
      <c r="L164" s="6">
        <f t="shared" si="31"/>
        <v>-0.15451456866701979</v>
      </c>
      <c r="M164">
        <f t="shared" si="28"/>
        <v>0</v>
      </c>
      <c r="N164">
        <f t="shared" si="29"/>
        <v>0</v>
      </c>
    </row>
    <row r="165" spans="4:14" x14ac:dyDescent="0.2">
      <c r="D165" s="4">
        <f t="shared" si="32"/>
        <v>151</v>
      </c>
      <c r="E165" s="152">
        <f>'A3'!E168</f>
        <v>216</v>
      </c>
      <c r="F165" s="152" t="str">
        <f>'A3'!F168</f>
        <v>CFNR</v>
      </c>
      <c r="G165" s="152">
        <f>'A3'!G168</f>
        <v>0</v>
      </c>
      <c r="H165" s="152">
        <f>'A2'!H168</f>
        <v>0</v>
      </c>
      <c r="I165" s="152">
        <f>'A3'!H168</f>
        <v>1</v>
      </c>
      <c r="J165" s="6">
        <f t="shared" ref="J165:J185" si="33">IF(H165=0,IF(I165=0,p_0_0,IF(I165=1,p_0_1,p_0_2)),IF(H165=1,IF(I165=0,p_1_0,IF(I165=1,p_1_1,p_1_2)),IF(I165=0,p_2_0,IF(I165=1,p_2_1,p_2_2))))</f>
        <v>0.14879248519268951</v>
      </c>
      <c r="K165" s="6">
        <f t="shared" si="30"/>
        <v>0.85120751480731049</v>
      </c>
      <c r="L165" s="6">
        <f t="shared" si="31"/>
        <v>-0.16109933194769591</v>
      </c>
      <c r="M165">
        <f t="shared" ref="M165:M185" si="34">IF(AND(G165=1,K165&gt;=thresh),1,0)</f>
        <v>0</v>
      </c>
      <c r="N165">
        <f t="shared" ref="N165:N185" si="35">+IF(AND(G165=0,J165&lt;thresh),1,0)</f>
        <v>0</v>
      </c>
    </row>
    <row r="166" spans="4:14" x14ac:dyDescent="0.2">
      <c r="D166" s="4">
        <f t="shared" si="32"/>
        <v>152</v>
      </c>
      <c r="E166" s="150">
        <f>'A3'!E169</f>
        <v>217</v>
      </c>
      <c r="F166" s="150" t="str">
        <f>'A3'!F169</f>
        <v>CFNR</v>
      </c>
      <c r="G166" s="150">
        <f>'A3'!G169</f>
        <v>0</v>
      </c>
      <c r="H166" s="150">
        <f>'A2'!H169</f>
        <v>1</v>
      </c>
      <c r="I166" s="150">
        <f>'A3'!H169</f>
        <v>1</v>
      </c>
      <c r="J166" s="6">
        <f t="shared" si="33"/>
        <v>0.14879248519268951</v>
      </c>
      <c r="K166" s="6">
        <f t="shared" si="30"/>
        <v>0.85120751480731049</v>
      </c>
      <c r="L166" s="6">
        <f t="shared" si="31"/>
        <v>-0.16109933194769591</v>
      </c>
      <c r="M166">
        <f t="shared" si="34"/>
        <v>0</v>
      </c>
      <c r="N166">
        <f t="shared" si="35"/>
        <v>0</v>
      </c>
    </row>
    <row r="167" spans="4:14" x14ac:dyDescent="0.2">
      <c r="D167" s="4">
        <f t="shared" si="32"/>
        <v>153</v>
      </c>
      <c r="E167" s="150">
        <f>'A3'!E170</f>
        <v>220</v>
      </c>
      <c r="F167" s="150" t="str">
        <f>'A3'!F170</f>
        <v>CFNR</v>
      </c>
      <c r="G167" s="150">
        <f>'A3'!G170</f>
        <v>0</v>
      </c>
      <c r="H167" s="150">
        <f>'A2'!H170</f>
        <v>0</v>
      </c>
      <c r="I167" s="150">
        <f>'A3'!H170</f>
        <v>0</v>
      </c>
      <c r="J167" s="6">
        <f t="shared" si="33"/>
        <v>0.14316899083449802</v>
      </c>
      <c r="K167" s="6">
        <f t="shared" si="30"/>
        <v>0.85683100916550203</v>
      </c>
      <c r="L167" s="6">
        <f t="shared" si="31"/>
        <v>-0.15451456866701979</v>
      </c>
      <c r="M167">
        <f t="shared" si="34"/>
        <v>0</v>
      </c>
      <c r="N167">
        <f t="shared" si="35"/>
        <v>0</v>
      </c>
    </row>
    <row r="168" spans="4:14" x14ac:dyDescent="0.2">
      <c r="D168" s="4">
        <f t="shared" si="32"/>
        <v>154</v>
      </c>
      <c r="E168" s="157">
        <f>'A3'!E171</f>
        <v>225</v>
      </c>
      <c r="F168" s="157" t="str">
        <f>'A3'!F171</f>
        <v>CONT</v>
      </c>
      <c r="G168" s="157">
        <f>'A3'!G171</f>
        <v>0</v>
      </c>
      <c r="H168" s="157">
        <f>'A2'!H171</f>
        <v>1</v>
      </c>
      <c r="I168" s="157">
        <f>'A3'!H171</f>
        <v>1</v>
      </c>
      <c r="J168" s="6">
        <f t="shared" si="33"/>
        <v>0.14879248519268951</v>
      </c>
      <c r="K168" s="6">
        <f t="shared" si="30"/>
        <v>0.85120751480731049</v>
      </c>
      <c r="L168" s="6">
        <f t="shared" si="31"/>
        <v>-0.16109933194769591</v>
      </c>
      <c r="M168">
        <f t="shared" si="34"/>
        <v>0</v>
      </c>
      <c r="N168">
        <f t="shared" si="35"/>
        <v>0</v>
      </c>
    </row>
    <row r="169" spans="4:14" x14ac:dyDescent="0.2">
      <c r="D169" s="4">
        <f t="shared" si="32"/>
        <v>155</v>
      </c>
      <c r="E169" s="157">
        <f>'A3'!E172</f>
        <v>228</v>
      </c>
      <c r="F169" s="157" t="str">
        <f>'A3'!F172</f>
        <v>CF</v>
      </c>
      <c r="G169" s="157">
        <f>'A3'!G172</f>
        <v>1</v>
      </c>
      <c r="H169" s="157">
        <f>'A2'!H172</f>
        <v>0</v>
      </c>
      <c r="I169" s="157">
        <f>'A3'!H172</f>
        <v>0</v>
      </c>
      <c r="J169" s="6">
        <f t="shared" si="33"/>
        <v>0.14316899083449802</v>
      </c>
      <c r="K169" s="6">
        <f t="shared" si="30"/>
        <v>0.14316899083449802</v>
      </c>
      <c r="L169" s="6">
        <f t="shared" si="31"/>
        <v>-1.9437295923565563</v>
      </c>
      <c r="M169">
        <f t="shared" si="34"/>
        <v>1</v>
      </c>
      <c r="N169">
        <f t="shared" si="35"/>
        <v>0</v>
      </c>
    </row>
    <row r="170" spans="4:14" x14ac:dyDescent="0.2">
      <c r="D170" s="4">
        <f t="shared" si="32"/>
        <v>156</v>
      </c>
      <c r="E170" s="152">
        <f>'A3'!E173</f>
        <v>231</v>
      </c>
      <c r="F170" s="152" t="str">
        <f>'A3'!F173</f>
        <v>CFNR</v>
      </c>
      <c r="G170" s="152">
        <f>'A3'!G173</f>
        <v>0</v>
      </c>
      <c r="H170" s="152">
        <f>'A2'!H173</f>
        <v>0</v>
      </c>
      <c r="I170" s="152">
        <f>'A3'!H173</f>
        <v>0</v>
      </c>
      <c r="J170" s="6">
        <f t="shared" si="33"/>
        <v>0.14316899083449802</v>
      </c>
      <c r="K170" s="6">
        <f t="shared" si="30"/>
        <v>0.85683100916550203</v>
      </c>
      <c r="L170" s="6">
        <f t="shared" si="31"/>
        <v>-0.15451456866701979</v>
      </c>
      <c r="M170">
        <f t="shared" si="34"/>
        <v>0</v>
      </c>
      <c r="N170">
        <f t="shared" si="35"/>
        <v>0</v>
      </c>
    </row>
    <row r="171" spans="4:14" x14ac:dyDescent="0.2">
      <c r="D171" s="4">
        <f t="shared" si="32"/>
        <v>157</v>
      </c>
      <c r="E171" s="151">
        <f>'A3'!E174</f>
        <v>233</v>
      </c>
      <c r="F171" s="151" t="str">
        <f>'A3'!F174</f>
        <v>CFNR</v>
      </c>
      <c r="G171" s="151">
        <f>'A3'!G174</f>
        <v>0</v>
      </c>
      <c r="H171" s="151">
        <f>'A2'!H174</f>
        <v>0</v>
      </c>
      <c r="I171" s="151">
        <f>'A3'!H174</f>
        <v>0</v>
      </c>
      <c r="J171" s="6">
        <f t="shared" si="33"/>
        <v>0.14316899083449802</v>
      </c>
      <c r="K171" s="6">
        <f t="shared" si="30"/>
        <v>0.85683100916550203</v>
      </c>
      <c r="L171" s="6">
        <f t="shared" si="31"/>
        <v>-0.15451456866701979</v>
      </c>
      <c r="M171">
        <f t="shared" si="34"/>
        <v>0</v>
      </c>
      <c r="N171">
        <f t="shared" si="35"/>
        <v>0</v>
      </c>
    </row>
    <row r="172" spans="4:14" x14ac:dyDescent="0.2">
      <c r="D172" s="4">
        <f t="shared" si="32"/>
        <v>158</v>
      </c>
      <c r="E172" s="150">
        <f>'A3'!E175</f>
        <v>234</v>
      </c>
      <c r="F172" s="150" t="str">
        <f>'A3'!F175</f>
        <v>CFNR</v>
      </c>
      <c r="G172" s="150">
        <f>'A3'!G175</f>
        <v>0</v>
      </c>
      <c r="H172" s="150">
        <f>'A2'!H175</f>
        <v>1</v>
      </c>
      <c r="I172" s="150">
        <f>'A3'!H175</f>
        <v>0</v>
      </c>
      <c r="J172" s="6">
        <f t="shared" si="33"/>
        <v>0.14316899083449802</v>
      </c>
      <c r="K172" s="6">
        <f t="shared" si="30"/>
        <v>0.85683100916550203</v>
      </c>
      <c r="L172" s="6">
        <f t="shared" si="31"/>
        <v>-0.15451456866701979</v>
      </c>
      <c r="M172">
        <f t="shared" si="34"/>
        <v>0</v>
      </c>
      <c r="N172">
        <f t="shared" si="35"/>
        <v>0</v>
      </c>
    </row>
    <row r="173" spans="4:14" x14ac:dyDescent="0.2">
      <c r="D173" s="4">
        <f t="shared" si="32"/>
        <v>159</v>
      </c>
      <c r="E173" s="157">
        <f>'A3'!E176</f>
        <v>235</v>
      </c>
      <c r="F173" s="157" t="str">
        <f>'A3'!F176</f>
        <v>CONT</v>
      </c>
      <c r="G173" s="157">
        <f>'A3'!G176</f>
        <v>0</v>
      </c>
      <c r="H173" s="157">
        <f>'A2'!H176</f>
        <v>1</v>
      </c>
      <c r="I173" s="157">
        <f>'A3'!H176</f>
        <v>0</v>
      </c>
      <c r="J173" s="6">
        <f t="shared" si="33"/>
        <v>0.14316899083449802</v>
      </c>
      <c r="K173" s="6">
        <f t="shared" si="30"/>
        <v>0.85683100916550203</v>
      </c>
      <c r="L173" s="6">
        <f t="shared" si="31"/>
        <v>-0.15451456866701979</v>
      </c>
      <c r="M173">
        <f t="shared" si="34"/>
        <v>0</v>
      </c>
      <c r="N173">
        <f t="shared" si="35"/>
        <v>0</v>
      </c>
    </row>
    <row r="174" spans="4:14" x14ac:dyDescent="0.2">
      <c r="D174" s="4">
        <f t="shared" si="32"/>
        <v>160</v>
      </c>
      <c r="E174" s="150">
        <f>'A3'!E177</f>
        <v>236</v>
      </c>
      <c r="F174" s="150" t="str">
        <f>'A3'!F177</f>
        <v>CONT</v>
      </c>
      <c r="G174" s="150">
        <f>'A3'!G177</f>
        <v>0</v>
      </c>
      <c r="H174" s="150">
        <f>'A2'!H177</f>
        <v>0</v>
      </c>
      <c r="I174" s="150">
        <f>'A3'!H177</f>
        <v>1</v>
      </c>
      <c r="J174" s="6">
        <f t="shared" si="33"/>
        <v>0.14879248519268951</v>
      </c>
      <c r="K174" s="6">
        <f t="shared" si="30"/>
        <v>0.85120751480731049</v>
      </c>
      <c r="L174" s="6">
        <f t="shared" si="31"/>
        <v>-0.16109933194769591</v>
      </c>
      <c r="M174">
        <f t="shared" si="34"/>
        <v>0</v>
      </c>
      <c r="N174">
        <f t="shared" si="35"/>
        <v>0</v>
      </c>
    </row>
    <row r="175" spans="4:14" x14ac:dyDescent="0.2">
      <c r="D175" s="4">
        <f t="shared" si="32"/>
        <v>161</v>
      </c>
      <c r="E175" s="152">
        <f>'A3'!E178</f>
        <v>237</v>
      </c>
      <c r="F175" s="152" t="str">
        <f>'A3'!F178</f>
        <v>CONT</v>
      </c>
      <c r="G175" s="152">
        <f>'A3'!G178</f>
        <v>0</v>
      </c>
      <c r="H175" s="152">
        <f>'A2'!H178</f>
        <v>1</v>
      </c>
      <c r="I175" s="152">
        <f>'A3'!H178</f>
        <v>1</v>
      </c>
      <c r="J175" s="6">
        <f t="shared" si="33"/>
        <v>0.14879248519268951</v>
      </c>
      <c r="K175" s="6">
        <f t="shared" si="30"/>
        <v>0.85120751480731049</v>
      </c>
      <c r="L175" s="6">
        <f t="shared" si="31"/>
        <v>-0.16109933194769591</v>
      </c>
      <c r="M175">
        <f t="shared" si="34"/>
        <v>0</v>
      </c>
      <c r="N175">
        <f t="shared" si="35"/>
        <v>0</v>
      </c>
    </row>
    <row r="176" spans="4:14" x14ac:dyDescent="0.2">
      <c r="D176" s="4">
        <f t="shared" si="32"/>
        <v>162</v>
      </c>
      <c r="E176" s="152">
        <f>'A3'!E179</f>
        <v>239</v>
      </c>
      <c r="F176" s="152" t="str">
        <f>'A3'!F179</f>
        <v>CF</v>
      </c>
      <c r="G176" s="152">
        <f>'A3'!G179</f>
        <v>1</v>
      </c>
      <c r="H176" s="152">
        <f>'A2'!H179</f>
        <v>0</v>
      </c>
      <c r="I176" s="152">
        <f>'A3'!H179</f>
        <v>0</v>
      </c>
      <c r="J176" s="6">
        <f t="shared" si="33"/>
        <v>0.14316899083449802</v>
      </c>
      <c r="K176" s="6">
        <f t="shared" si="30"/>
        <v>0.14316899083449802</v>
      </c>
      <c r="L176" s="6">
        <f t="shared" si="31"/>
        <v>-1.9437295923565563</v>
      </c>
      <c r="M176">
        <f t="shared" si="34"/>
        <v>1</v>
      </c>
      <c r="N176">
        <f t="shared" si="35"/>
        <v>0</v>
      </c>
    </row>
    <row r="177" spans="4:14" x14ac:dyDescent="0.2">
      <c r="D177" s="4">
        <f t="shared" si="32"/>
        <v>163</v>
      </c>
      <c r="E177" s="152">
        <f>'A3'!E180</f>
        <v>241</v>
      </c>
      <c r="F177" s="152" t="str">
        <f>'A3'!F180</f>
        <v>CONT</v>
      </c>
      <c r="G177" s="152">
        <f>'A3'!G180</f>
        <v>0</v>
      </c>
      <c r="H177" s="152">
        <f>'A2'!H180</f>
        <v>0</v>
      </c>
      <c r="I177" s="152">
        <f>'A3'!H180</f>
        <v>1</v>
      </c>
      <c r="J177" s="6">
        <f t="shared" si="33"/>
        <v>0.14879248519268951</v>
      </c>
      <c r="K177" s="6">
        <f t="shared" si="30"/>
        <v>0.85120751480731049</v>
      </c>
      <c r="L177" s="6">
        <f t="shared" si="31"/>
        <v>-0.16109933194769591</v>
      </c>
      <c r="M177">
        <f t="shared" si="34"/>
        <v>0</v>
      </c>
      <c r="N177">
        <f t="shared" si="35"/>
        <v>0</v>
      </c>
    </row>
    <row r="178" spans="4:14" x14ac:dyDescent="0.2">
      <c r="D178" s="4">
        <f t="shared" si="32"/>
        <v>164</v>
      </c>
      <c r="E178" s="148">
        <f>'A3'!E181</f>
        <v>244</v>
      </c>
      <c r="F178" s="148" t="str">
        <f>'A3'!F181</f>
        <v>CONT</v>
      </c>
      <c r="G178" s="148">
        <f>'A3'!G181</f>
        <v>0</v>
      </c>
      <c r="H178" s="148">
        <f>'A2'!H181</f>
        <v>1</v>
      </c>
      <c r="I178" s="148">
        <f>'A3'!H181</f>
        <v>0</v>
      </c>
      <c r="J178" s="6">
        <f t="shared" si="33"/>
        <v>0.14316899083449802</v>
      </c>
      <c r="K178" s="6">
        <f t="shared" si="30"/>
        <v>0.85683100916550203</v>
      </c>
      <c r="L178" s="6">
        <f t="shared" si="31"/>
        <v>-0.15451456866701979</v>
      </c>
      <c r="M178">
        <f t="shared" si="34"/>
        <v>0</v>
      </c>
      <c r="N178">
        <f t="shared" si="35"/>
        <v>0</v>
      </c>
    </row>
    <row r="179" spans="4:14" x14ac:dyDescent="0.2">
      <c r="D179" s="4">
        <f t="shared" si="32"/>
        <v>165</v>
      </c>
      <c r="E179" s="152">
        <f>'A3'!E182</f>
        <v>245</v>
      </c>
      <c r="F179" s="152" t="str">
        <f>'A3'!F182</f>
        <v>CFNR</v>
      </c>
      <c r="G179" s="152">
        <f>'A3'!G182</f>
        <v>0</v>
      </c>
      <c r="H179" s="152">
        <f>'A2'!H182</f>
        <v>1</v>
      </c>
      <c r="I179" s="152">
        <f>'A3'!H182</f>
        <v>1</v>
      </c>
      <c r="J179" s="6">
        <f t="shared" si="33"/>
        <v>0.14879248519268951</v>
      </c>
      <c r="K179" s="6">
        <f t="shared" si="30"/>
        <v>0.85120751480731049</v>
      </c>
      <c r="L179" s="6">
        <f t="shared" si="31"/>
        <v>-0.16109933194769591</v>
      </c>
      <c r="M179">
        <f t="shared" si="34"/>
        <v>0</v>
      </c>
      <c r="N179">
        <f t="shared" si="35"/>
        <v>0</v>
      </c>
    </row>
    <row r="180" spans="4:14" x14ac:dyDescent="0.2">
      <c r="D180" s="4">
        <f t="shared" si="32"/>
        <v>166</v>
      </c>
      <c r="E180" s="152">
        <f>'A3'!E183</f>
        <v>246</v>
      </c>
      <c r="F180" s="152" t="str">
        <f>'A3'!F183</f>
        <v>CONT</v>
      </c>
      <c r="G180" s="152">
        <f>'A3'!G183</f>
        <v>0</v>
      </c>
      <c r="H180" s="152">
        <f>'A2'!H183</f>
        <v>1</v>
      </c>
      <c r="I180" s="152">
        <f>'A3'!H183</f>
        <v>1</v>
      </c>
      <c r="J180" s="6">
        <f t="shared" si="33"/>
        <v>0.14879248519268951</v>
      </c>
      <c r="K180" s="6">
        <f t="shared" si="30"/>
        <v>0.85120751480731049</v>
      </c>
      <c r="L180" s="6">
        <f t="shared" si="31"/>
        <v>-0.16109933194769591</v>
      </c>
      <c r="M180">
        <f t="shared" si="34"/>
        <v>0</v>
      </c>
      <c r="N180">
        <f t="shared" si="35"/>
        <v>0</v>
      </c>
    </row>
    <row r="181" spans="4:14" x14ac:dyDescent="0.2">
      <c r="D181" s="4">
        <f t="shared" si="32"/>
        <v>167</v>
      </c>
      <c r="E181" s="150">
        <f>'A3'!E184</f>
        <v>247</v>
      </c>
      <c r="F181" s="150" t="str">
        <f>'A3'!F184</f>
        <v>CONT</v>
      </c>
      <c r="G181" s="150">
        <f>'A3'!G184</f>
        <v>0</v>
      </c>
      <c r="H181" s="150">
        <f>'A2'!H184</f>
        <v>0</v>
      </c>
      <c r="I181" s="150">
        <f>'A3'!H184</f>
        <v>1</v>
      </c>
      <c r="J181" s="6">
        <f t="shared" si="33"/>
        <v>0.14879248519268951</v>
      </c>
      <c r="K181" s="6">
        <f t="shared" si="30"/>
        <v>0.85120751480731049</v>
      </c>
      <c r="L181" s="6">
        <f t="shared" si="31"/>
        <v>-0.16109933194769591</v>
      </c>
      <c r="M181">
        <f t="shared" si="34"/>
        <v>0</v>
      </c>
      <c r="N181">
        <f t="shared" si="35"/>
        <v>0</v>
      </c>
    </row>
    <row r="182" spans="4:14" x14ac:dyDescent="0.2">
      <c r="D182" s="4">
        <f t="shared" si="32"/>
        <v>168</v>
      </c>
      <c r="E182" s="152">
        <f>'A3'!E185</f>
        <v>249</v>
      </c>
      <c r="F182" s="152" t="str">
        <f>'A3'!F185</f>
        <v>CFNR</v>
      </c>
      <c r="G182" s="152">
        <f>'A3'!G185</f>
        <v>0</v>
      </c>
      <c r="H182" s="152">
        <f>'A2'!H185</f>
        <v>1</v>
      </c>
      <c r="I182" s="152">
        <f>'A3'!H185</f>
        <v>1</v>
      </c>
      <c r="J182" s="6">
        <f t="shared" si="33"/>
        <v>0.14879248519268951</v>
      </c>
      <c r="K182" s="6">
        <f t="shared" si="30"/>
        <v>0.85120751480731049</v>
      </c>
      <c r="L182" s="6">
        <f t="shared" si="31"/>
        <v>-0.16109933194769591</v>
      </c>
      <c r="M182">
        <f t="shared" si="34"/>
        <v>0</v>
      </c>
      <c r="N182">
        <f t="shared" si="35"/>
        <v>0</v>
      </c>
    </row>
    <row r="183" spans="4:14" x14ac:dyDescent="0.2">
      <c r="D183" s="4">
        <f t="shared" si="32"/>
        <v>169</v>
      </c>
      <c r="E183" s="152">
        <f>'A3'!E186</f>
        <v>250</v>
      </c>
      <c r="F183" s="152" t="str">
        <f>'A3'!F186</f>
        <v>CFNR</v>
      </c>
      <c r="G183" s="152">
        <f>'A3'!G186</f>
        <v>0</v>
      </c>
      <c r="H183" s="152">
        <f>'A2'!H186</f>
        <v>1</v>
      </c>
      <c r="I183" s="152">
        <f>'A3'!H186</f>
        <v>1</v>
      </c>
      <c r="J183" s="6">
        <f t="shared" si="33"/>
        <v>0.14879248519268951</v>
      </c>
      <c r="K183" s="6">
        <f t="shared" si="30"/>
        <v>0.85120751480731049</v>
      </c>
      <c r="L183" s="6">
        <f t="shared" si="31"/>
        <v>-0.16109933194769591</v>
      </c>
      <c r="M183">
        <f t="shared" si="34"/>
        <v>0</v>
      </c>
      <c r="N183">
        <f t="shared" si="35"/>
        <v>0</v>
      </c>
    </row>
    <row r="184" spans="4:14" x14ac:dyDescent="0.2">
      <c r="D184" s="4">
        <f t="shared" si="32"/>
        <v>170</v>
      </c>
      <c r="E184" s="150">
        <f>'A3'!E187</f>
        <v>251</v>
      </c>
      <c r="F184" s="150" t="str">
        <f>'A3'!F187</f>
        <v>CFNR</v>
      </c>
      <c r="G184" s="150">
        <f>'A3'!G187</f>
        <v>0</v>
      </c>
      <c r="H184" s="150">
        <f>'A2'!H187</f>
        <v>1</v>
      </c>
      <c r="I184" s="150">
        <f>'A3'!H187</f>
        <v>1</v>
      </c>
      <c r="J184" s="6">
        <f t="shared" si="33"/>
        <v>0.14879248519268951</v>
      </c>
      <c r="K184" s="6">
        <f t="shared" si="30"/>
        <v>0.85120751480731049</v>
      </c>
      <c r="L184" s="6">
        <f t="shared" si="31"/>
        <v>-0.16109933194769591</v>
      </c>
      <c r="M184">
        <f t="shared" si="34"/>
        <v>0</v>
      </c>
      <c r="N184">
        <f t="shared" si="35"/>
        <v>0</v>
      </c>
    </row>
    <row r="185" spans="4:14" x14ac:dyDescent="0.2">
      <c r="D185" s="4">
        <f t="shared" si="32"/>
        <v>171</v>
      </c>
      <c r="E185" s="150">
        <f>'A3'!E188</f>
        <v>253</v>
      </c>
      <c r="F185" s="150" t="str">
        <f>'A3'!F188</f>
        <v>CONT</v>
      </c>
      <c r="G185" s="150">
        <f>'A3'!G188</f>
        <v>0</v>
      </c>
      <c r="H185" s="150">
        <f>'A2'!H188</f>
        <v>1</v>
      </c>
      <c r="I185" s="150">
        <f>'A3'!H188</f>
        <v>0</v>
      </c>
      <c r="J185" s="6">
        <f t="shared" si="33"/>
        <v>0.14316899083449802</v>
      </c>
      <c r="K185" s="6">
        <f t="shared" si="30"/>
        <v>0.85683100916550203</v>
      </c>
      <c r="L185" s="6">
        <f t="shared" si="31"/>
        <v>-0.15451456866701979</v>
      </c>
      <c r="M185">
        <f t="shared" si="34"/>
        <v>0</v>
      </c>
      <c r="N185">
        <f t="shared" si="35"/>
        <v>0</v>
      </c>
    </row>
    <row r="186" spans="4:14" x14ac:dyDescent="0.2">
      <c r="D186" s="4"/>
    </row>
    <row r="188" spans="4:14" x14ac:dyDescent="0.2">
      <c r="F188" s="4">
        <v>173</v>
      </c>
      <c r="G188" s="21">
        <f>SUM(G15:G185)</f>
        <v>25</v>
      </c>
      <c r="H188" s="19">
        <f>COUNTIFS(H$15:H$185,"0",I$15:I$185,"1")/COUNTIFS(H$15:H$185,"0")</f>
        <v>0.38461538461538464</v>
      </c>
      <c r="I188" s="19">
        <f>COUNTIFS(I$15:I$185,"0",H$15:H$185,"1")/COUNTIFS(I$15:I$185,"0")</f>
        <v>0.56164383561643838</v>
      </c>
      <c r="L188" s="19">
        <f>SUM(L15:L185)</f>
        <v>-71.12099821018289</v>
      </c>
      <c r="M188" s="20">
        <f>SUM(M15:M185)</f>
        <v>25</v>
      </c>
      <c r="N188" s="20">
        <f>SUM(N15:N185)</f>
        <v>0</v>
      </c>
    </row>
    <row r="189" spans="4:14" x14ac:dyDescent="0.2">
      <c r="G189" s="5">
        <f>TN-CFT_1</f>
        <v>148</v>
      </c>
      <c r="H189" s="19">
        <f>COUNTIFS(H$15:H$185,"1",I$15:I$185,"1")/COUNTIFS(H$15:H$185,"1")</f>
        <v>0.65546218487394958</v>
      </c>
      <c r="I189" s="19">
        <f>COUNTIFS(I$15:I$185,"1",H$15:H$185,"1")/COUNTIFS(I$15:I$185,"1")</f>
        <v>0.79591836734693877</v>
      </c>
      <c r="M189" s="19">
        <f>npos/CFT_1</f>
        <v>1</v>
      </c>
      <c r="N189" s="19">
        <f>nneg/NCFT</f>
        <v>0</v>
      </c>
    </row>
    <row r="190" spans="4:14" x14ac:dyDescent="0.2">
      <c r="H190" s="20">
        <f>COUNTIFS(H$15:H$185,"&lt;&gt;"&amp;2,I$15:I$185,"&lt;&gt;"&amp;2)</f>
        <v>171</v>
      </c>
    </row>
    <row r="191" spans="4:14" x14ac:dyDescent="0.2">
      <c r="H191" s="19">
        <f>COUNTIFS(H$15:H$185,"0",I$15:I$185,"0")/norm1</f>
        <v>0.1871345029239766</v>
      </c>
      <c r="I191" s="19">
        <f>COUNTIFS(I$15:I$185,"0",H$15:H$185,"1")/norm1</f>
        <v>0.23976608187134502</v>
      </c>
    </row>
    <row r="192" spans="4:14" x14ac:dyDescent="0.2">
      <c r="H192" s="19">
        <f>COUNTIFS(H$15:H$185,"0",I$15:I$185,"1")/norm1</f>
        <v>0.11695906432748537</v>
      </c>
      <c r="I192" s="19">
        <f>COUNTIFS(I$15:I$185,"1",H$15:H$185,"1")/norm1</f>
        <v>0.45614035087719296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5B3-5D9F-4BE0-A4E4-CB3950176B9C}">
  <dimension ref="B1:U190"/>
  <sheetViews>
    <sheetView topLeftCell="B1" workbookViewId="0">
      <selection activeCell="G3" sqref="G3"/>
    </sheetView>
  </sheetViews>
  <sheetFormatPr baseColWidth="10" defaultColWidth="8.83203125" defaultRowHeight="15" x14ac:dyDescent="0.2"/>
  <cols>
    <col min="2" max="4" width="15.6640625" customWidth="1"/>
    <col min="5" max="5" width="18.5" bestFit="1" customWidth="1"/>
    <col min="6" max="7" width="15.6640625" customWidth="1"/>
    <col min="8" max="8" width="18.5" customWidth="1"/>
    <col min="9" max="9" width="18.5" bestFit="1" customWidth="1"/>
    <col min="10" max="10" width="15.6640625" customWidth="1"/>
    <col min="11" max="11" width="18.5" customWidth="1"/>
    <col min="12" max="13" width="15.6640625" customWidth="1"/>
    <col min="14" max="14" width="14.33203125" customWidth="1"/>
    <col min="15" max="15" width="9.33203125" customWidth="1"/>
    <col min="16" max="16" width="10.6640625" customWidth="1"/>
    <col min="17" max="17" width="11.6640625" customWidth="1"/>
    <col min="18" max="18" width="11.33203125" customWidth="1"/>
  </cols>
  <sheetData>
    <row r="1" spans="2:21" ht="16" thickBot="1" x14ac:dyDescent="0.25">
      <c r="B1" s="133" t="s">
        <v>22</v>
      </c>
    </row>
    <row r="2" spans="2:21" s="3" customFormat="1" ht="33" thickBot="1" x14ac:dyDescent="0.25">
      <c r="B2" s="135">
        <f>case</f>
        <v>26</v>
      </c>
      <c r="C2" s="134" t="s">
        <v>114</v>
      </c>
      <c r="D2" s="18" t="s">
        <v>88</v>
      </c>
      <c r="E2" s="18" t="s">
        <v>115</v>
      </c>
      <c r="F2" s="18" t="s">
        <v>114</v>
      </c>
      <c r="G2" s="18" t="s">
        <v>88</v>
      </c>
      <c r="H2" s="18" t="s">
        <v>115</v>
      </c>
      <c r="I2" s="18" t="s">
        <v>114</v>
      </c>
      <c r="J2" s="18" t="s">
        <v>88</v>
      </c>
      <c r="K2" s="18" t="s">
        <v>115</v>
      </c>
      <c r="L2" s="18" t="s">
        <v>52</v>
      </c>
      <c r="M2" s="66" t="s">
        <v>44</v>
      </c>
      <c r="N2" s="22">
        <v>0.1</v>
      </c>
      <c r="P2"/>
      <c r="Q2"/>
      <c r="R2"/>
    </row>
    <row r="3" spans="2:21" s="3" customFormat="1" ht="16" thickBot="1" x14ac:dyDescent="0.25">
      <c r="C3" s="4" t="s">
        <v>116</v>
      </c>
      <c r="D3" s="61">
        <f>c_0+c_1*0+c_2*0+c_3*0</f>
        <v>-2.463520816426608</v>
      </c>
      <c r="E3" s="61">
        <f>EXP(D3)/(1+EXP(D3))</f>
        <v>7.8455403499242377E-2</v>
      </c>
      <c r="F3" s="4" t="s">
        <v>117</v>
      </c>
      <c r="G3" s="61">
        <f>c_0+c_1*1+c_2*0+c_3*0</f>
        <v>0.54148963962465091</v>
      </c>
      <c r="H3" s="61">
        <f>EXP(G3)/(1+EXP(G3))</f>
        <v>0.63215887778600399</v>
      </c>
      <c r="I3" s="4" t="s">
        <v>118</v>
      </c>
      <c r="J3" s="61">
        <f>c_0+c_1*2+c_2*0+c_3*0</f>
        <v>3.5465000956759098</v>
      </c>
      <c r="K3" s="61">
        <f>EXP(J3)/(1+EXP(J3))</f>
        <v>0.97198227153015082</v>
      </c>
      <c r="L3" s="106">
        <f ca="1">SUMPRODUCT(S17:S113,T17:T113)</f>
        <v>0.59581081081081089</v>
      </c>
      <c r="P3" s="14" t="s">
        <v>50</v>
      </c>
      <c r="Q3" s="15" t="s">
        <v>51</v>
      </c>
      <c r="R3" s="61"/>
      <c r="S3" s="61"/>
      <c r="U3" s="61"/>
    </row>
    <row r="4" spans="2:21" s="4" customFormat="1" ht="16" thickBot="1" x14ac:dyDescent="0.25">
      <c r="C4" s="4" t="s">
        <v>119</v>
      </c>
      <c r="D4" s="61">
        <f>c_0+c_1*0+c_2*0+c_3*1</f>
        <v>-1.9813757229246616</v>
      </c>
      <c r="E4" s="61">
        <f t="shared" ref="E4:E11" si="0">EXP(D4)/(1+EXP(D4))</f>
        <v>0.12117226141718707</v>
      </c>
      <c r="F4" s="4" t="s">
        <v>120</v>
      </c>
      <c r="G4" s="61">
        <f>c_0+c_1*1+c_2*0+c_3*1</f>
        <v>1.0236347331265974</v>
      </c>
      <c r="H4" s="61">
        <f t="shared" ref="H4:H11" si="1">EXP(G4)/(1+EXP(G4))</f>
        <v>0.73567999647733096</v>
      </c>
      <c r="I4" s="4" t="s">
        <v>121</v>
      </c>
      <c r="J4" s="61">
        <f>c_0+c_1*2+c_2*0+c_3*1</f>
        <v>4.0286451891778565</v>
      </c>
      <c r="K4" s="61">
        <f t="shared" ref="K4:K10" si="2">EXP(J4)/(1+EXP(J4))</f>
        <v>0.98251281722027339</v>
      </c>
      <c r="P4" s="16">
        <f ca="1">sensitivity</f>
        <v>0.64</v>
      </c>
      <c r="Q4" s="17">
        <f ca="1">specificity</f>
        <v>0.42567567567567566</v>
      </c>
      <c r="R4" s="61"/>
      <c r="U4" s="61"/>
    </row>
    <row r="5" spans="2:21" s="4" customFormat="1" ht="17" thickBot="1" x14ac:dyDescent="0.25">
      <c r="C5" s="4" t="s">
        <v>122</v>
      </c>
      <c r="D5" s="61">
        <f>'(A1,A2)'!F3</f>
        <v>-2.1226162924239564</v>
      </c>
      <c r="E5" s="61">
        <f t="shared" si="0"/>
        <v>0.10691799274524813</v>
      </c>
      <c r="F5" s="4" t="s">
        <v>123</v>
      </c>
      <c r="G5" s="61">
        <f>'(A1,A2)'!F5</f>
        <v>0.69314243221528082</v>
      </c>
      <c r="H5" s="61">
        <f t="shared" si="1"/>
        <v>0.66666561147812842</v>
      </c>
      <c r="I5" s="4" t="s">
        <v>124</v>
      </c>
      <c r="J5" s="61">
        <f>c_0+c_1*2+c_2*0+c_3*2</f>
        <v>4.5107902826798023</v>
      </c>
      <c r="K5" s="61">
        <f t="shared" si="2"/>
        <v>0.98912969050301636</v>
      </c>
      <c r="M5" s="55" t="s">
        <v>36</v>
      </c>
      <c r="N5" s="56"/>
      <c r="P5"/>
      <c r="Q5"/>
      <c r="R5" s="61"/>
      <c r="U5" s="61"/>
    </row>
    <row r="6" spans="2:21" s="4" customFormat="1" x14ac:dyDescent="0.2">
      <c r="C6" s="4" t="s">
        <v>125</v>
      </c>
      <c r="D6" s="61">
        <f>c_0+c_1*0+c_2*1+c_3*0</f>
        <v>-2.463520816426608</v>
      </c>
      <c r="E6" s="61">
        <f t="shared" si="0"/>
        <v>7.8455403499242377E-2</v>
      </c>
      <c r="F6" s="4" t="s">
        <v>126</v>
      </c>
      <c r="G6" s="61">
        <f>c_0+c_1*1+c_2*1+c_3*0</f>
        <v>0.54148963962465091</v>
      </c>
      <c r="H6" s="61">
        <f t="shared" si="1"/>
        <v>0.63215887778600399</v>
      </c>
      <c r="I6" s="4" t="s">
        <v>127</v>
      </c>
      <c r="J6" s="61">
        <f>c_0+c_1*2+c_2*1+c_3*0</f>
        <v>3.5465000956759098</v>
      </c>
      <c r="K6" s="61">
        <f t="shared" si="2"/>
        <v>0.97198227153015082</v>
      </c>
      <c r="M6" s="57" t="s">
        <v>91</v>
      </c>
      <c r="N6" s="58">
        <v>3.0050104560512589</v>
      </c>
      <c r="P6"/>
      <c r="Q6"/>
      <c r="R6" s="61"/>
      <c r="U6" s="61"/>
    </row>
    <row r="7" spans="2:21" s="4" customFormat="1" x14ac:dyDescent="0.2">
      <c r="C7" s="4" t="s">
        <v>128</v>
      </c>
      <c r="D7" s="61">
        <f>c_0+c_1*0+c_2*1+c_3*1</f>
        <v>-1.9813757229246616</v>
      </c>
      <c r="E7" s="61">
        <f t="shared" si="0"/>
        <v>0.12117226141718707</v>
      </c>
      <c r="F7" s="4" t="s">
        <v>129</v>
      </c>
      <c r="G7" s="61">
        <f>c_0+c_1*1+c_2*1+c_3*1</f>
        <v>1.0236347331265974</v>
      </c>
      <c r="H7" s="61">
        <f t="shared" si="1"/>
        <v>0.73567999647733096</v>
      </c>
      <c r="I7" s="4" t="s">
        <v>130</v>
      </c>
      <c r="J7" s="61">
        <f>c_0+c_1*2+c_2*1+c_3*1</f>
        <v>4.0286451891778565</v>
      </c>
      <c r="K7" s="61">
        <f t="shared" si="2"/>
        <v>0.98251281722027339</v>
      </c>
      <c r="M7" s="10" t="s">
        <v>93</v>
      </c>
      <c r="N7" s="26">
        <v>0</v>
      </c>
      <c r="R7" s="61"/>
      <c r="U7" s="61"/>
    </row>
    <row r="8" spans="2:21" s="4" customFormat="1" x14ac:dyDescent="0.2">
      <c r="C8" s="4" t="s">
        <v>131</v>
      </c>
      <c r="D8" s="61">
        <f>'(A1,A2)'!F4</f>
        <v>-2.1226162924239564</v>
      </c>
      <c r="E8" s="61">
        <f t="shared" si="0"/>
        <v>0.10691799274524813</v>
      </c>
      <c r="F8" s="4" t="s">
        <v>132</v>
      </c>
      <c r="G8" s="61">
        <f>'(A1,A2)'!F6</f>
        <v>0.69314243221528082</v>
      </c>
      <c r="H8" s="61">
        <f t="shared" si="1"/>
        <v>0.66666561147812842</v>
      </c>
      <c r="I8" s="4" t="s">
        <v>133</v>
      </c>
      <c r="J8" s="61">
        <f>c_0+c_1*2+c_2*1+c_3*2</f>
        <v>4.5107902826798023</v>
      </c>
      <c r="K8" s="61">
        <f t="shared" si="2"/>
        <v>0.98912969050301636</v>
      </c>
      <c r="M8" s="59" t="s">
        <v>134</v>
      </c>
      <c r="N8" s="60">
        <v>0.4821450935019464</v>
      </c>
      <c r="Q8"/>
      <c r="R8" s="61"/>
      <c r="U8" s="61"/>
    </row>
    <row r="9" spans="2:21" s="4" customFormat="1" x14ac:dyDescent="0.2">
      <c r="C9" s="4" t="s">
        <v>135</v>
      </c>
      <c r="D9" s="61">
        <f>'(A1,A3)'!F3</f>
        <v>-2.4197316706781127</v>
      </c>
      <c r="E9" s="61">
        <f t="shared" si="0"/>
        <v>8.1680380234978117E-2</v>
      </c>
      <c r="F9" s="4" t="s">
        <v>136</v>
      </c>
      <c r="G9" s="61">
        <f>'(A1,A3)'!F5</f>
        <v>0.53967994707643641</v>
      </c>
      <c r="H9" s="61">
        <f t="shared" si="1"/>
        <v>0.63173796212862277</v>
      </c>
      <c r="I9" s="4" t="s">
        <v>137</v>
      </c>
      <c r="J9" s="61">
        <f>c_0+c_1*2+c_2*2+c_3*0</f>
        <v>3.5465000956759098</v>
      </c>
      <c r="K9" s="61">
        <f t="shared" si="2"/>
        <v>0.97198227153015082</v>
      </c>
      <c r="M9" s="10" t="s">
        <v>40</v>
      </c>
      <c r="N9" s="26">
        <v>-2.463520816426608</v>
      </c>
      <c r="Q9"/>
      <c r="R9" s="61"/>
      <c r="U9" s="61"/>
    </row>
    <row r="10" spans="2:21" s="4" customFormat="1" ht="16" thickBot="1" x14ac:dyDescent="0.25">
      <c r="C10" s="4" t="s">
        <v>138</v>
      </c>
      <c r="D10" s="61">
        <f>'(A1,A3)'!F4</f>
        <v>-1.9314475819326198</v>
      </c>
      <c r="E10" s="61">
        <f t="shared" si="0"/>
        <v>0.12659044125575614</v>
      </c>
      <c r="F10" s="4" t="s">
        <v>139</v>
      </c>
      <c r="G10" s="61">
        <f>'(A1,A3)'!F6</f>
        <v>1.0279640358219293</v>
      </c>
      <c r="H10" s="61">
        <f t="shared" si="1"/>
        <v>0.73652099136408811</v>
      </c>
      <c r="I10" s="4" t="s">
        <v>140</v>
      </c>
      <c r="J10" s="61">
        <f>c_0+c_1*2+c_2*2+c_3*1</f>
        <v>4.0286451891778565</v>
      </c>
      <c r="K10" s="61">
        <f t="shared" si="2"/>
        <v>0.98251281722027339</v>
      </c>
      <c r="M10" s="11" t="s">
        <v>42</v>
      </c>
      <c r="N10" s="27">
        <f ca="1">K189</f>
        <v>-61.874027912413666</v>
      </c>
      <c r="R10" s="61"/>
      <c r="U10" s="61"/>
    </row>
    <row r="11" spans="2:21" s="4" customFormat="1" x14ac:dyDescent="0.2">
      <c r="C11" s="4" t="s">
        <v>141</v>
      </c>
      <c r="D11" s="61">
        <f>lor_0</f>
        <v>-2.1226138962043293</v>
      </c>
      <c r="E11" s="61">
        <f t="shared" si="0"/>
        <v>0.10691822155217429</v>
      </c>
      <c r="F11" s="4" t="s">
        <v>142</v>
      </c>
      <c r="G11" s="61">
        <f>lor_1</f>
        <v>0.69314767280637124</v>
      </c>
      <c r="H11" s="61">
        <f t="shared" si="1"/>
        <v>0.66666677605475233</v>
      </c>
      <c r="I11" s="4" t="s">
        <v>143</v>
      </c>
      <c r="J11" s="61">
        <f>c_0+c_1*2+c_2*2+c_3*2</f>
        <v>4.5107902826798023</v>
      </c>
      <c r="K11" s="61">
        <f>fcf</f>
        <v>0.14619883040935672</v>
      </c>
      <c r="R11" s="61"/>
      <c r="U11" s="61"/>
    </row>
    <row r="12" spans="2:21" s="4" customFormat="1" x14ac:dyDescent="0.2">
      <c r="R12"/>
    </row>
    <row r="13" spans="2:21" ht="40.5" customHeight="1" x14ac:dyDescent="0.2">
      <c r="C13" s="312" t="s">
        <v>144</v>
      </c>
      <c r="D13" s="313"/>
      <c r="E13" s="313"/>
      <c r="F13" s="313"/>
      <c r="G13" s="313"/>
      <c r="H13" s="314"/>
    </row>
    <row r="16" spans="2:21" ht="48" x14ac:dyDescent="0.2">
      <c r="B16" s="1" t="s">
        <v>13</v>
      </c>
      <c r="C16" s="1" t="s">
        <v>57</v>
      </c>
      <c r="D16" s="1" t="s">
        <v>29</v>
      </c>
      <c r="E16" s="1" t="s">
        <v>58</v>
      </c>
      <c r="F16" s="1" t="s">
        <v>59</v>
      </c>
      <c r="G16" s="2" t="s">
        <v>74</v>
      </c>
      <c r="H16" s="2" t="s">
        <v>84</v>
      </c>
      <c r="I16" s="2" t="s">
        <v>145</v>
      </c>
      <c r="J16" s="2" t="s">
        <v>103</v>
      </c>
      <c r="K16" s="2" t="s">
        <v>104</v>
      </c>
      <c r="L16" s="2" t="s">
        <v>64</v>
      </c>
      <c r="M16" s="2" t="s">
        <v>65</v>
      </c>
      <c r="P16" s="2" t="s">
        <v>44</v>
      </c>
      <c r="Q16" s="2" t="s">
        <v>66</v>
      </c>
      <c r="R16" s="2" t="s">
        <v>67</v>
      </c>
      <c r="S16" s="2" t="s">
        <v>68</v>
      </c>
      <c r="T16" s="2" t="s">
        <v>69</v>
      </c>
    </row>
    <row r="17" spans="2:20" x14ac:dyDescent="0.2">
      <c r="B17" s="4">
        <f>'Data 1'!B10</f>
        <v>1</v>
      </c>
      <c r="C17" s="148">
        <f>'Data 1'!C10</f>
        <v>1</v>
      </c>
      <c r="D17" s="148" t="str">
        <f>'Data 1'!D10</f>
        <v>CF</v>
      </c>
      <c r="E17" s="148">
        <f>IF(D17="CF",1,0)</f>
        <v>1</v>
      </c>
      <c r="F17" s="148">
        <f>'Data 1'!F10</f>
        <v>0</v>
      </c>
      <c r="G17" s="148">
        <f>'Data 1'!H10</f>
        <v>1</v>
      </c>
      <c r="H17" s="148">
        <f>'Data 1'!J10</f>
        <v>1</v>
      </c>
      <c r="I17" s="6">
        <f ca="1">OFFSET($E$3,G17*3+H17,F17*3)</f>
        <v>0.12117226141718707</v>
      </c>
      <c r="J17" s="6">
        <f ca="1">IF(E17=1,I17,1-I17)</f>
        <v>0.12117226141718707</v>
      </c>
      <c r="K17" s="6">
        <f ca="1">LN(J17)</f>
        <v>-2.1105420977356135</v>
      </c>
      <c r="L17">
        <f t="shared" ref="L17:L48" ca="1" si="3">IF(AND(E17=1,I17&gt;=threshold),1,0)</f>
        <v>1</v>
      </c>
      <c r="M17">
        <f t="shared" ref="M17:M48" ca="1" si="4">IF(AND(E17=0,I17&lt;threshold),1,0)</f>
        <v>0</v>
      </c>
      <c r="P17" s="6">
        <v>0.01</v>
      </c>
      <c r="Q17" s="6">
        <f t="shared" ref="Q17:Q48" ca="1" si="5">COUNTIFS($E$17:$E$187,"1",$I$17:$I$187,"&gt;="&amp;$P17)/CFT_1</f>
        <v>1</v>
      </c>
      <c r="R17" s="6">
        <f t="shared" ref="R17:R48" ca="1" si="6">COUNTIFS($E$17:$E$187,"0",$I$17:$I$187,"&gt;="&amp;$P17)/(TN-CFT_1)</f>
        <v>0.98648648648648651</v>
      </c>
      <c r="S17" s="6">
        <f ca="1">(Q17+Q18)/2</f>
        <v>1</v>
      </c>
      <c r="T17" s="6">
        <f t="shared" ref="T17:T48" ca="1" si="7">-(R18-R17)</f>
        <v>0</v>
      </c>
    </row>
    <row r="18" spans="2:20" x14ac:dyDescent="0.2">
      <c r="B18" s="4">
        <f>'Data 1'!B11</f>
        <v>2</v>
      </c>
      <c r="C18" s="149">
        <f>'Data 1'!C11</f>
        <v>2</v>
      </c>
      <c r="D18" s="149" t="str">
        <f>'Data 1'!D11</f>
        <v>CF</v>
      </c>
      <c r="E18" s="149">
        <f t="shared" ref="E18:E80" si="8">IF(D18="CF",1,0)</f>
        <v>1</v>
      </c>
      <c r="F18" s="149">
        <f>'Data 1'!F11</f>
        <v>0</v>
      </c>
      <c r="G18" s="149">
        <f>'Data 1'!H11</f>
        <v>1</v>
      </c>
      <c r="H18" s="149">
        <f>'Data 1'!J11</f>
        <v>1</v>
      </c>
      <c r="I18" s="6">
        <f t="shared" ref="I18:I78" ca="1" si="9">OFFSET($E$3,G18*3+H18,F18*3)</f>
        <v>0.12117226141718707</v>
      </c>
      <c r="J18" s="6">
        <f t="shared" ref="J18:J78" ca="1" si="10">IF(E18=1,I18,1-I18)</f>
        <v>0.12117226141718707</v>
      </c>
      <c r="K18" s="6">
        <f t="shared" ref="K18:K78" ca="1" si="11">LN(J18)</f>
        <v>-2.1105420977356135</v>
      </c>
      <c r="L18">
        <f t="shared" ca="1" si="3"/>
        <v>1</v>
      </c>
      <c r="M18">
        <f t="shared" ca="1" si="4"/>
        <v>0</v>
      </c>
      <c r="P18" s="6">
        <f>P17+0.01</f>
        <v>0.02</v>
      </c>
      <c r="Q18" s="6">
        <f t="shared" ca="1" si="5"/>
        <v>1</v>
      </c>
      <c r="R18" s="6">
        <f t="shared" ca="1" si="6"/>
        <v>0.98648648648648651</v>
      </c>
      <c r="S18" s="6">
        <f t="shared" ref="S18:S81" ca="1" si="12">(Q18+Q19)/2</f>
        <v>1</v>
      </c>
      <c r="T18" s="6">
        <f t="shared" ca="1" si="7"/>
        <v>0</v>
      </c>
    </row>
    <row r="19" spans="2:20" x14ac:dyDescent="0.2">
      <c r="B19" s="4">
        <f>'Data 1'!B12</f>
        <v>3</v>
      </c>
      <c r="C19" s="150">
        <f>'Data 1'!C12</f>
        <v>4</v>
      </c>
      <c r="D19" s="150" t="str">
        <f>'Data 1'!D12</f>
        <v>CFNR</v>
      </c>
      <c r="E19" s="150">
        <f t="shared" si="8"/>
        <v>0</v>
      </c>
      <c r="F19" s="150">
        <f>'Data 1'!F12</f>
        <v>0</v>
      </c>
      <c r="G19" s="150">
        <f>'Data 1'!H12</f>
        <v>1</v>
      </c>
      <c r="H19" s="150">
        <f>'Data 1'!J12</f>
        <v>0</v>
      </c>
      <c r="I19" s="6">
        <f t="shared" ca="1" si="9"/>
        <v>7.8455403499242377E-2</v>
      </c>
      <c r="J19" s="6">
        <f t="shared" ca="1" si="10"/>
        <v>0.9215445965007576</v>
      </c>
      <c r="K19" s="6">
        <f t="shared" ca="1" si="11"/>
        <v>-8.1704107491731362E-2</v>
      </c>
      <c r="L19">
        <f t="shared" ca="1" si="3"/>
        <v>0</v>
      </c>
      <c r="M19">
        <f t="shared" ca="1" si="4"/>
        <v>1</v>
      </c>
      <c r="P19" s="6">
        <f t="shared" ref="P19:P82" si="13">P18+0.01</f>
        <v>0.03</v>
      </c>
      <c r="Q19" s="6">
        <f t="shared" ca="1" si="5"/>
        <v>1</v>
      </c>
      <c r="R19" s="6">
        <f t="shared" ca="1" si="6"/>
        <v>0.98648648648648651</v>
      </c>
      <c r="S19" s="6">
        <f t="shared" ca="1" si="12"/>
        <v>1</v>
      </c>
      <c r="T19" s="6">
        <f t="shared" ca="1" si="7"/>
        <v>0</v>
      </c>
    </row>
    <row r="20" spans="2:20" x14ac:dyDescent="0.2">
      <c r="B20" s="4">
        <f>'Data 1'!B13</f>
        <v>4</v>
      </c>
      <c r="C20" s="150">
        <f>'Data 1'!C13</f>
        <v>5</v>
      </c>
      <c r="D20" s="150" t="str">
        <f>'Data 1'!D13</f>
        <v>CFNR</v>
      </c>
      <c r="E20" s="150">
        <f t="shared" si="8"/>
        <v>0</v>
      </c>
      <c r="F20" s="150">
        <f>'Data 1'!F13</f>
        <v>0</v>
      </c>
      <c r="G20" s="150">
        <f>'Data 1'!H13</f>
        <v>1</v>
      </c>
      <c r="H20" s="150">
        <f>'Data 1'!J13</f>
        <v>0</v>
      </c>
      <c r="I20" s="6">
        <f t="shared" ca="1" si="9"/>
        <v>7.8455403499242377E-2</v>
      </c>
      <c r="J20" s="6">
        <f t="shared" ca="1" si="10"/>
        <v>0.9215445965007576</v>
      </c>
      <c r="K20" s="6">
        <f t="shared" ca="1" si="11"/>
        <v>-8.1704107491731362E-2</v>
      </c>
      <c r="L20">
        <f t="shared" ca="1" si="3"/>
        <v>0</v>
      </c>
      <c r="M20">
        <f t="shared" ca="1" si="4"/>
        <v>1</v>
      </c>
      <c r="P20" s="6">
        <f t="shared" si="13"/>
        <v>0.04</v>
      </c>
      <c r="Q20" s="6">
        <f t="shared" ca="1" si="5"/>
        <v>1</v>
      </c>
      <c r="R20" s="6">
        <f t="shared" ca="1" si="6"/>
        <v>0.98648648648648651</v>
      </c>
      <c r="S20" s="6">
        <f t="shared" ca="1" si="12"/>
        <v>1</v>
      </c>
      <c r="T20" s="6">
        <f t="shared" ca="1" si="7"/>
        <v>0</v>
      </c>
    </row>
    <row r="21" spans="2:20" x14ac:dyDescent="0.2">
      <c r="B21" s="4">
        <f>'Data 1'!B14</f>
        <v>5</v>
      </c>
      <c r="C21" s="150">
        <f>'Data 1'!C14</f>
        <v>9</v>
      </c>
      <c r="D21" s="150" t="str">
        <f>'Data 1'!D14</f>
        <v>CFNR</v>
      </c>
      <c r="E21" s="150">
        <f t="shared" si="8"/>
        <v>0</v>
      </c>
      <c r="F21" s="150">
        <f>'Data 1'!F14</f>
        <v>0</v>
      </c>
      <c r="G21" s="150">
        <f>'Data 1'!H14</f>
        <v>1</v>
      </c>
      <c r="H21" s="150">
        <f>'Data 1'!J14</f>
        <v>1</v>
      </c>
      <c r="I21" s="6">
        <f t="shared" ca="1" si="9"/>
        <v>0.12117226141718707</v>
      </c>
      <c r="J21" s="6">
        <f t="shared" ca="1" si="10"/>
        <v>0.87882773858281293</v>
      </c>
      <c r="K21" s="6">
        <f t="shared" ca="1" si="11"/>
        <v>-0.12916637481095178</v>
      </c>
      <c r="L21">
        <f t="shared" ca="1" si="3"/>
        <v>0</v>
      </c>
      <c r="M21">
        <f t="shared" ca="1" si="4"/>
        <v>0</v>
      </c>
      <c r="P21" s="6">
        <f t="shared" si="13"/>
        <v>0.05</v>
      </c>
      <c r="Q21" s="6">
        <f t="shared" ca="1" si="5"/>
        <v>1</v>
      </c>
      <c r="R21" s="6">
        <f t="shared" ca="1" si="6"/>
        <v>0.98648648648648651</v>
      </c>
      <c r="S21" s="6">
        <f t="shared" ca="1" si="12"/>
        <v>1</v>
      </c>
      <c r="T21" s="6">
        <f t="shared" ca="1" si="7"/>
        <v>0</v>
      </c>
    </row>
    <row r="22" spans="2:20" x14ac:dyDescent="0.2">
      <c r="B22" s="4">
        <f>'Data 1'!B15</f>
        <v>6</v>
      </c>
      <c r="C22" s="148">
        <f>'Data 1'!C15</f>
        <v>12</v>
      </c>
      <c r="D22" s="148" t="str">
        <f>'Data 1'!D15</f>
        <v>CF</v>
      </c>
      <c r="E22" s="148">
        <f t="shared" si="8"/>
        <v>1</v>
      </c>
      <c r="F22" s="148">
        <f>'Data 1'!F15</f>
        <v>0</v>
      </c>
      <c r="G22" s="148">
        <f>'Data 1'!H15</f>
        <v>1</v>
      </c>
      <c r="H22" s="148">
        <f>'Data 1'!J15</f>
        <v>0</v>
      </c>
      <c r="I22" s="6">
        <f t="shared" ca="1" si="9"/>
        <v>7.8455403499242377E-2</v>
      </c>
      <c r="J22" s="6">
        <f t="shared" ca="1" si="10"/>
        <v>7.8455403499242377E-2</v>
      </c>
      <c r="K22" s="6">
        <f t="shared" ca="1" si="11"/>
        <v>-2.5452249239183393</v>
      </c>
      <c r="L22">
        <f t="shared" ca="1" si="3"/>
        <v>0</v>
      </c>
      <c r="M22">
        <f t="shared" ca="1" si="4"/>
        <v>0</v>
      </c>
      <c r="P22" s="6">
        <f t="shared" si="13"/>
        <v>6.0000000000000005E-2</v>
      </c>
      <c r="Q22" s="6">
        <f t="shared" ca="1" si="5"/>
        <v>1</v>
      </c>
      <c r="R22" s="6">
        <f t="shared" ca="1" si="6"/>
        <v>0.98648648648648651</v>
      </c>
      <c r="S22" s="6">
        <f t="shared" ca="1" si="12"/>
        <v>1</v>
      </c>
      <c r="T22" s="6">
        <f t="shared" ca="1" si="7"/>
        <v>0</v>
      </c>
    </row>
    <row r="23" spans="2:20" x14ac:dyDescent="0.2">
      <c r="B23" s="4">
        <f>'Data 1'!B16</f>
        <v>7</v>
      </c>
      <c r="C23" s="150">
        <f>'Data 1'!C16</f>
        <v>14</v>
      </c>
      <c r="D23" s="150" t="str">
        <f>'Data 1'!D16</f>
        <v>CFNR</v>
      </c>
      <c r="E23" s="150">
        <f t="shared" si="8"/>
        <v>0</v>
      </c>
      <c r="F23" s="150">
        <f>'Data 1'!F16</f>
        <v>0</v>
      </c>
      <c r="G23" s="150">
        <f>'Data 1'!H16</f>
        <v>1</v>
      </c>
      <c r="H23" s="150">
        <f>'Data 1'!J16</f>
        <v>1</v>
      </c>
      <c r="I23" s="6">
        <f t="shared" ca="1" si="9"/>
        <v>0.12117226141718707</v>
      </c>
      <c r="J23" s="6">
        <f t="shared" ca="1" si="10"/>
        <v>0.87882773858281293</v>
      </c>
      <c r="K23" s="6">
        <f t="shared" ca="1" si="11"/>
        <v>-0.12916637481095178</v>
      </c>
      <c r="L23">
        <f t="shared" ca="1" si="3"/>
        <v>0</v>
      </c>
      <c r="M23">
        <f t="shared" ca="1" si="4"/>
        <v>0</v>
      </c>
      <c r="P23" s="6">
        <f t="shared" si="13"/>
        <v>7.0000000000000007E-2</v>
      </c>
      <c r="Q23" s="6">
        <f t="shared" ca="1" si="5"/>
        <v>1</v>
      </c>
      <c r="R23" s="6">
        <f t="shared" ca="1" si="6"/>
        <v>0.98648648648648651</v>
      </c>
      <c r="S23" s="6">
        <f t="shared" ca="1" si="12"/>
        <v>0.82000000000000006</v>
      </c>
      <c r="T23" s="6">
        <f t="shared" ca="1" si="7"/>
        <v>0.42567567567567566</v>
      </c>
    </row>
    <row r="24" spans="2:20" x14ac:dyDescent="0.2">
      <c r="B24" s="4">
        <f>'Data 1'!B17</f>
        <v>8</v>
      </c>
      <c r="C24" s="150">
        <f>'Data 1'!C17</f>
        <v>15</v>
      </c>
      <c r="D24" s="150" t="str">
        <f>'Data 1'!D17</f>
        <v>CFNR</v>
      </c>
      <c r="E24" s="150">
        <f t="shared" si="8"/>
        <v>0</v>
      </c>
      <c r="F24" s="150">
        <f>'Data 1'!F17</f>
        <v>0</v>
      </c>
      <c r="G24" s="150">
        <f>'Data 1'!H17</f>
        <v>1</v>
      </c>
      <c r="H24" s="150">
        <f>'Data 1'!J17</f>
        <v>1</v>
      </c>
      <c r="I24" s="6">
        <f t="shared" ca="1" si="9"/>
        <v>0.12117226141718707</v>
      </c>
      <c r="J24" s="6">
        <f t="shared" ca="1" si="10"/>
        <v>0.87882773858281293</v>
      </c>
      <c r="K24" s="6">
        <f t="shared" ca="1" si="11"/>
        <v>-0.12916637481095178</v>
      </c>
      <c r="L24">
        <f t="shared" ca="1" si="3"/>
        <v>0</v>
      </c>
      <c r="M24">
        <f t="shared" ca="1" si="4"/>
        <v>0</v>
      </c>
      <c r="P24" s="6">
        <f t="shared" si="13"/>
        <v>0.08</v>
      </c>
      <c r="Q24" s="6">
        <f t="shared" ca="1" si="5"/>
        <v>0.64</v>
      </c>
      <c r="R24" s="6">
        <f t="shared" ca="1" si="6"/>
        <v>0.56081081081081086</v>
      </c>
      <c r="S24" s="6">
        <f t="shared" ca="1" si="12"/>
        <v>0.64</v>
      </c>
      <c r="T24" s="6">
        <f t="shared" ca="1" si="7"/>
        <v>0</v>
      </c>
    </row>
    <row r="25" spans="2:20" x14ac:dyDescent="0.2">
      <c r="B25" s="4">
        <f>'Data 1'!B18</f>
        <v>9</v>
      </c>
      <c r="C25" s="150">
        <f>'Data 1'!C18</f>
        <v>16</v>
      </c>
      <c r="D25" s="150" t="str">
        <f>'Data 1'!D18</f>
        <v>CFNR</v>
      </c>
      <c r="E25" s="150">
        <f t="shared" si="8"/>
        <v>0</v>
      </c>
      <c r="F25" s="150">
        <f>'Data 1'!F18</f>
        <v>0</v>
      </c>
      <c r="G25" s="150">
        <f>'Data 1'!H18</f>
        <v>1</v>
      </c>
      <c r="H25" s="150">
        <f>'Data 1'!J18</f>
        <v>0</v>
      </c>
      <c r="I25" s="6">
        <f t="shared" ca="1" si="9"/>
        <v>7.8455403499242377E-2</v>
      </c>
      <c r="J25" s="6">
        <f t="shared" ca="1" si="10"/>
        <v>0.9215445965007576</v>
      </c>
      <c r="K25" s="6">
        <f t="shared" ca="1" si="11"/>
        <v>-8.1704107491731362E-2</v>
      </c>
      <c r="L25">
        <f t="shared" ca="1" si="3"/>
        <v>0</v>
      </c>
      <c r="M25">
        <f t="shared" ca="1" si="4"/>
        <v>1</v>
      </c>
      <c r="P25" s="6">
        <f t="shared" si="13"/>
        <v>0.09</v>
      </c>
      <c r="Q25" s="6">
        <f t="shared" ca="1" si="5"/>
        <v>0.64</v>
      </c>
      <c r="R25" s="6">
        <f t="shared" ca="1" si="6"/>
        <v>0.56081081081081086</v>
      </c>
      <c r="S25" s="6">
        <f t="shared" ca="1" si="12"/>
        <v>0.64</v>
      </c>
      <c r="T25" s="6">
        <f t="shared" ca="1" si="7"/>
        <v>0</v>
      </c>
    </row>
    <row r="26" spans="2:20" x14ac:dyDescent="0.2">
      <c r="B26" s="4">
        <f>'Data 1'!B19</f>
        <v>10</v>
      </c>
      <c r="C26" s="151">
        <f>'Data 1'!C19</f>
        <v>17</v>
      </c>
      <c r="D26" s="151" t="str">
        <f>'Data 1'!D19</f>
        <v>CF</v>
      </c>
      <c r="E26" s="151">
        <f t="shared" si="8"/>
        <v>1</v>
      </c>
      <c r="F26" s="151">
        <f>'Data 1'!F19</f>
        <v>1</v>
      </c>
      <c r="G26" s="151">
        <f>'Data 1'!H19</f>
        <v>1</v>
      </c>
      <c r="H26" s="151">
        <f>'Data 1'!J19</f>
        <v>1</v>
      </c>
      <c r="I26" s="6">
        <f t="shared" ca="1" si="9"/>
        <v>0.73567999647733096</v>
      </c>
      <c r="J26" s="6">
        <f t="shared" ca="1" si="10"/>
        <v>0.73567999647733096</v>
      </c>
      <c r="K26" s="6">
        <f t="shared" ca="1" si="11"/>
        <v>-0.30696004219563733</v>
      </c>
      <c r="L26">
        <f t="shared" ca="1" si="3"/>
        <v>1</v>
      </c>
      <c r="M26">
        <f t="shared" ca="1" si="4"/>
        <v>0</v>
      </c>
      <c r="P26" s="6">
        <f t="shared" si="13"/>
        <v>9.9999999999999992E-2</v>
      </c>
      <c r="Q26" s="6">
        <f t="shared" ca="1" si="5"/>
        <v>0.64</v>
      </c>
      <c r="R26" s="6">
        <f t="shared" ca="1" si="6"/>
        <v>0.56081081081081086</v>
      </c>
      <c r="S26" s="6">
        <f t="shared" ca="1" si="12"/>
        <v>0.64</v>
      </c>
      <c r="T26" s="6">
        <f t="shared" ca="1" si="7"/>
        <v>0</v>
      </c>
    </row>
    <row r="27" spans="2:20" x14ac:dyDescent="0.2">
      <c r="B27" s="4">
        <f>'Data 1'!B20</f>
        <v>11</v>
      </c>
      <c r="C27" s="150">
        <f>'Data 1'!C20</f>
        <v>24</v>
      </c>
      <c r="D27" s="150" t="str">
        <f>'Data 1'!D20</f>
        <v>CFNR</v>
      </c>
      <c r="E27" s="150">
        <f t="shared" si="8"/>
        <v>0</v>
      </c>
      <c r="F27" s="150">
        <f>'Data 1'!F20</f>
        <v>0</v>
      </c>
      <c r="G27" s="150">
        <f>'Data 1'!H20</f>
        <v>1</v>
      </c>
      <c r="H27" s="150">
        <f>'Data 1'!J20</f>
        <v>1</v>
      </c>
      <c r="I27" s="6">
        <f t="shared" ca="1" si="9"/>
        <v>0.12117226141718707</v>
      </c>
      <c r="J27" s="6">
        <f t="shared" ca="1" si="10"/>
        <v>0.87882773858281293</v>
      </c>
      <c r="K27" s="6">
        <f t="shared" ca="1" si="11"/>
        <v>-0.12916637481095178</v>
      </c>
      <c r="L27">
        <f t="shared" ca="1" si="3"/>
        <v>0</v>
      </c>
      <c r="M27">
        <f t="shared" ca="1" si="4"/>
        <v>0</v>
      </c>
      <c r="P27" s="6">
        <f t="shared" si="13"/>
        <v>0.10999999999999999</v>
      </c>
      <c r="Q27" s="6">
        <f t="shared" ca="1" si="5"/>
        <v>0.64</v>
      </c>
      <c r="R27" s="6">
        <f t="shared" ca="1" si="6"/>
        <v>0.56081081081081086</v>
      </c>
      <c r="S27" s="6">
        <f t="shared" ca="1" si="12"/>
        <v>0.64</v>
      </c>
      <c r="T27" s="6">
        <f t="shared" ca="1" si="7"/>
        <v>0</v>
      </c>
    </row>
    <row r="28" spans="2:20" x14ac:dyDescent="0.2">
      <c r="B28" s="4">
        <f>'Data 1'!B21</f>
        <v>12</v>
      </c>
      <c r="C28" s="152">
        <f>'Data 1'!C21</f>
        <v>25</v>
      </c>
      <c r="D28" s="152" t="str">
        <f>'Data 1'!D21</f>
        <v>CONT</v>
      </c>
      <c r="E28" s="152">
        <f t="shared" si="8"/>
        <v>0</v>
      </c>
      <c r="F28" s="152">
        <f>'Data 1'!F21</f>
        <v>0</v>
      </c>
      <c r="G28" s="152">
        <f>'Data 1'!H21</f>
        <v>1</v>
      </c>
      <c r="H28" s="152">
        <f>'Data 1'!J21</f>
        <v>0</v>
      </c>
      <c r="I28" s="6">
        <f t="shared" ca="1" si="9"/>
        <v>7.8455403499242377E-2</v>
      </c>
      <c r="J28" s="6">
        <f t="shared" ca="1" si="10"/>
        <v>0.9215445965007576</v>
      </c>
      <c r="K28" s="6">
        <f t="shared" ca="1" si="11"/>
        <v>-8.1704107491731362E-2</v>
      </c>
      <c r="L28">
        <f t="shared" ca="1" si="3"/>
        <v>0</v>
      </c>
      <c r="M28">
        <f t="shared" ca="1" si="4"/>
        <v>1</v>
      </c>
      <c r="P28" s="6">
        <f t="shared" si="13"/>
        <v>0.11999999999999998</v>
      </c>
      <c r="Q28" s="6">
        <f t="shared" ca="1" si="5"/>
        <v>0.64</v>
      </c>
      <c r="R28" s="6">
        <f t="shared" ca="1" si="6"/>
        <v>0.56081081081081086</v>
      </c>
      <c r="S28" s="6">
        <f t="shared" ca="1" si="12"/>
        <v>0.44</v>
      </c>
      <c r="T28" s="6">
        <f t="shared" ca="1" si="7"/>
        <v>0.56081081081081086</v>
      </c>
    </row>
    <row r="29" spans="2:20" x14ac:dyDescent="0.2">
      <c r="B29" s="4">
        <f>'Data 1'!B22</f>
        <v>13</v>
      </c>
      <c r="C29" s="152">
        <f>'Data 1'!C22</f>
        <v>27</v>
      </c>
      <c r="D29" s="152" t="str">
        <f>'Data 1'!D22</f>
        <v>CONT</v>
      </c>
      <c r="E29" s="152">
        <f t="shared" si="8"/>
        <v>0</v>
      </c>
      <c r="F29" s="152">
        <f>'Data 1'!F22</f>
        <v>0</v>
      </c>
      <c r="G29" s="152">
        <f>'Data 1'!H22</f>
        <v>1</v>
      </c>
      <c r="H29" s="152">
        <f>'Data 1'!J22</f>
        <v>0</v>
      </c>
      <c r="I29" s="6">
        <f t="shared" ca="1" si="9"/>
        <v>7.8455403499242377E-2</v>
      </c>
      <c r="J29" s="6">
        <f t="shared" ca="1" si="10"/>
        <v>0.9215445965007576</v>
      </c>
      <c r="K29" s="6">
        <f t="shared" ca="1" si="11"/>
        <v>-8.1704107491731362E-2</v>
      </c>
      <c r="L29">
        <f t="shared" ca="1" si="3"/>
        <v>0</v>
      </c>
      <c r="M29">
        <f t="shared" ca="1" si="4"/>
        <v>1</v>
      </c>
      <c r="P29" s="6">
        <f t="shared" si="13"/>
        <v>0.12999999999999998</v>
      </c>
      <c r="Q29" s="6">
        <f t="shared" ca="1" si="5"/>
        <v>0.24</v>
      </c>
      <c r="R29" s="6">
        <f t="shared" ca="1" si="6"/>
        <v>0</v>
      </c>
      <c r="S29" s="6">
        <f t="shared" ca="1" si="12"/>
        <v>0.24</v>
      </c>
      <c r="T29" s="6">
        <f t="shared" ca="1" si="7"/>
        <v>0</v>
      </c>
    </row>
    <row r="30" spans="2:20" x14ac:dyDescent="0.2">
      <c r="B30" s="4">
        <f>'Data 1'!B23</f>
        <v>14</v>
      </c>
      <c r="C30" s="152">
        <f>'Data 1'!C23</f>
        <v>29</v>
      </c>
      <c r="D30" s="152" t="str">
        <f>'Data 1'!D23</f>
        <v>CONT</v>
      </c>
      <c r="E30" s="152">
        <f t="shared" si="8"/>
        <v>0</v>
      </c>
      <c r="F30" s="152">
        <f>'Data 1'!F23</f>
        <v>0</v>
      </c>
      <c r="G30" s="152">
        <f>'Data 1'!H23</f>
        <v>1</v>
      </c>
      <c r="H30" s="152">
        <f>'Data 1'!J23</f>
        <v>1</v>
      </c>
      <c r="I30" s="6">
        <f t="shared" ca="1" si="9"/>
        <v>0.12117226141718707</v>
      </c>
      <c r="J30" s="6">
        <f t="shared" ca="1" si="10"/>
        <v>0.87882773858281293</v>
      </c>
      <c r="K30" s="6">
        <f t="shared" ca="1" si="11"/>
        <v>-0.12916637481095178</v>
      </c>
      <c r="L30">
        <f t="shared" ca="1" si="3"/>
        <v>0</v>
      </c>
      <c r="M30">
        <f t="shared" ca="1" si="4"/>
        <v>0</v>
      </c>
      <c r="P30" s="6">
        <f t="shared" si="13"/>
        <v>0.13999999999999999</v>
      </c>
      <c r="Q30" s="6">
        <f t="shared" ca="1" si="5"/>
        <v>0.24</v>
      </c>
      <c r="R30" s="6">
        <f t="shared" ca="1" si="6"/>
        <v>0</v>
      </c>
      <c r="S30" s="6">
        <f t="shared" ca="1" si="12"/>
        <v>0.24</v>
      </c>
      <c r="T30" s="6">
        <f t="shared" ca="1" si="7"/>
        <v>0</v>
      </c>
    </row>
    <row r="31" spans="2:20" x14ac:dyDescent="0.2">
      <c r="B31" s="4">
        <f>'Data 1'!B24</f>
        <v>15</v>
      </c>
      <c r="C31" s="152">
        <f>'Data 1'!C24</f>
        <v>30</v>
      </c>
      <c r="D31" s="152" t="str">
        <f>'Data 1'!D24</f>
        <v>CONT</v>
      </c>
      <c r="E31" s="152">
        <f t="shared" si="8"/>
        <v>0</v>
      </c>
      <c r="F31" s="152">
        <f>'Data 1'!F24</f>
        <v>0</v>
      </c>
      <c r="G31" s="152">
        <f>'Data 1'!H24</f>
        <v>1</v>
      </c>
      <c r="H31" s="152">
        <f>'Data 1'!J24</f>
        <v>1</v>
      </c>
      <c r="I31" s="6">
        <f t="shared" ca="1" si="9"/>
        <v>0.12117226141718707</v>
      </c>
      <c r="J31" s="6">
        <f t="shared" ca="1" si="10"/>
        <v>0.87882773858281293</v>
      </c>
      <c r="K31" s="6">
        <f t="shared" ca="1" si="11"/>
        <v>-0.12916637481095178</v>
      </c>
      <c r="L31">
        <f t="shared" ca="1" si="3"/>
        <v>0</v>
      </c>
      <c r="M31">
        <f t="shared" ca="1" si="4"/>
        <v>0</v>
      </c>
      <c r="P31" s="6">
        <f t="shared" si="13"/>
        <v>0.15</v>
      </c>
      <c r="Q31" s="6">
        <f t="shared" ca="1" si="5"/>
        <v>0.24</v>
      </c>
      <c r="R31" s="6">
        <f t="shared" ca="1" si="6"/>
        <v>0</v>
      </c>
      <c r="S31" s="6">
        <f t="shared" ca="1" si="12"/>
        <v>0.24</v>
      </c>
      <c r="T31" s="6">
        <f t="shared" ca="1" si="7"/>
        <v>0</v>
      </c>
    </row>
    <row r="32" spans="2:20" x14ac:dyDescent="0.2">
      <c r="B32" s="4">
        <f>'Data 1'!B25</f>
        <v>16</v>
      </c>
      <c r="C32" s="152">
        <f>'Data 1'!C25</f>
        <v>32</v>
      </c>
      <c r="D32" s="152" t="str">
        <f>'Data 1'!D25</f>
        <v>CONT</v>
      </c>
      <c r="E32" s="152">
        <f t="shared" si="8"/>
        <v>0</v>
      </c>
      <c r="F32" s="152">
        <f>'Data 1'!F25</f>
        <v>0</v>
      </c>
      <c r="G32" s="152">
        <f>'Data 1'!H25</f>
        <v>0</v>
      </c>
      <c r="H32" s="152">
        <f>'Data 1'!J25</f>
        <v>1</v>
      </c>
      <c r="I32" s="6">
        <f t="shared" ca="1" si="9"/>
        <v>0.12117226141718707</v>
      </c>
      <c r="J32" s="6">
        <f t="shared" ca="1" si="10"/>
        <v>0.87882773858281293</v>
      </c>
      <c r="K32" s="6">
        <f t="shared" ca="1" si="11"/>
        <v>-0.12916637481095178</v>
      </c>
      <c r="L32">
        <f t="shared" ca="1" si="3"/>
        <v>0</v>
      </c>
      <c r="M32">
        <f t="shared" ca="1" si="4"/>
        <v>0</v>
      </c>
      <c r="P32" s="6">
        <f t="shared" si="13"/>
        <v>0.16</v>
      </c>
      <c r="Q32" s="6">
        <f t="shared" ca="1" si="5"/>
        <v>0.24</v>
      </c>
      <c r="R32" s="6">
        <f t="shared" ca="1" si="6"/>
        <v>0</v>
      </c>
      <c r="S32" s="6">
        <f t="shared" ca="1" si="12"/>
        <v>0.24</v>
      </c>
      <c r="T32" s="6">
        <f t="shared" ca="1" si="7"/>
        <v>0</v>
      </c>
    </row>
    <row r="33" spans="2:20" x14ac:dyDescent="0.2">
      <c r="B33" s="4">
        <f>'Data 1'!B26</f>
        <v>17</v>
      </c>
      <c r="C33" s="152">
        <f>'Data 1'!C26</f>
        <v>36</v>
      </c>
      <c r="D33" s="152" t="str">
        <f>'Data 1'!D26</f>
        <v>CONT</v>
      </c>
      <c r="E33" s="152">
        <f t="shared" si="8"/>
        <v>0</v>
      </c>
      <c r="F33" s="152">
        <f>'Data 1'!F26</f>
        <v>0</v>
      </c>
      <c r="G33" s="152">
        <f>'Data 1'!H26</f>
        <v>1</v>
      </c>
      <c r="H33" s="152">
        <f>'Data 1'!J26</f>
        <v>1</v>
      </c>
      <c r="I33" s="6">
        <f t="shared" ca="1" si="9"/>
        <v>0.12117226141718707</v>
      </c>
      <c r="J33" s="6">
        <f t="shared" ca="1" si="10"/>
        <v>0.87882773858281293</v>
      </c>
      <c r="K33" s="6">
        <f t="shared" ca="1" si="11"/>
        <v>-0.12916637481095178</v>
      </c>
      <c r="L33">
        <f t="shared" ca="1" si="3"/>
        <v>0</v>
      </c>
      <c r="M33">
        <f t="shared" ca="1" si="4"/>
        <v>0</v>
      </c>
      <c r="P33" s="6">
        <f t="shared" si="13"/>
        <v>0.17</v>
      </c>
      <c r="Q33" s="6">
        <f t="shared" ca="1" si="5"/>
        <v>0.24</v>
      </c>
      <c r="R33" s="6">
        <f t="shared" ca="1" si="6"/>
        <v>0</v>
      </c>
      <c r="S33" s="6">
        <f t="shared" ca="1" si="12"/>
        <v>0.24</v>
      </c>
      <c r="T33" s="6">
        <f t="shared" ca="1" si="7"/>
        <v>0</v>
      </c>
    </row>
    <row r="34" spans="2:20" x14ac:dyDescent="0.2">
      <c r="B34" s="4">
        <f>'Data 1'!B27</f>
        <v>18</v>
      </c>
      <c r="C34" s="148">
        <f>'Data 1'!C27</f>
        <v>38</v>
      </c>
      <c r="D34" s="148" t="str">
        <f>'Data 1'!D27</f>
        <v>CF</v>
      </c>
      <c r="E34" s="148">
        <f t="shared" si="8"/>
        <v>1</v>
      </c>
      <c r="F34" s="148">
        <f>'Data 1'!F27</f>
        <v>0</v>
      </c>
      <c r="G34" s="148">
        <f>'Data 1'!H27</f>
        <v>1</v>
      </c>
      <c r="H34" s="148">
        <f>'Data 1'!J27</f>
        <v>1</v>
      </c>
      <c r="I34" s="6">
        <f t="shared" ca="1" si="9"/>
        <v>0.12117226141718707</v>
      </c>
      <c r="J34" s="6">
        <f t="shared" ca="1" si="10"/>
        <v>0.12117226141718707</v>
      </c>
      <c r="K34" s="6">
        <f t="shared" ca="1" si="11"/>
        <v>-2.1105420977356135</v>
      </c>
      <c r="L34">
        <f t="shared" ca="1" si="3"/>
        <v>1</v>
      </c>
      <c r="M34">
        <f t="shared" ca="1" si="4"/>
        <v>0</v>
      </c>
      <c r="P34" s="6">
        <f t="shared" si="13"/>
        <v>0.18000000000000002</v>
      </c>
      <c r="Q34" s="6">
        <f t="shared" ca="1" si="5"/>
        <v>0.24</v>
      </c>
      <c r="R34" s="6">
        <f t="shared" ca="1" si="6"/>
        <v>0</v>
      </c>
      <c r="S34" s="6">
        <f t="shared" ca="1" si="12"/>
        <v>0.24</v>
      </c>
      <c r="T34" s="6">
        <f t="shared" ca="1" si="7"/>
        <v>0</v>
      </c>
    </row>
    <row r="35" spans="2:20" x14ac:dyDescent="0.2">
      <c r="B35" s="4">
        <f>'Data 1'!B28</f>
        <v>19</v>
      </c>
      <c r="C35" s="152">
        <f>'Data 1'!C28</f>
        <v>41</v>
      </c>
      <c r="D35" s="152" t="str">
        <f>'Data 1'!D28</f>
        <v>CONT</v>
      </c>
      <c r="E35" s="152">
        <f t="shared" si="8"/>
        <v>0</v>
      </c>
      <c r="F35" s="152">
        <f>'Data 1'!F28</f>
        <v>0</v>
      </c>
      <c r="G35" s="152">
        <f>'Data 1'!H28</f>
        <v>1</v>
      </c>
      <c r="H35" s="152">
        <f>'Data 1'!J28</f>
        <v>1</v>
      </c>
      <c r="I35" s="6">
        <f t="shared" ca="1" si="9"/>
        <v>0.12117226141718707</v>
      </c>
      <c r="J35" s="6">
        <f t="shared" ca="1" si="10"/>
        <v>0.87882773858281293</v>
      </c>
      <c r="K35" s="6">
        <f t="shared" ca="1" si="11"/>
        <v>-0.12916637481095178</v>
      </c>
      <c r="L35">
        <f t="shared" ca="1" si="3"/>
        <v>0</v>
      </c>
      <c r="M35">
        <f t="shared" ca="1" si="4"/>
        <v>0</v>
      </c>
      <c r="P35" s="6">
        <f t="shared" si="13"/>
        <v>0.19000000000000003</v>
      </c>
      <c r="Q35" s="6">
        <f t="shared" ca="1" si="5"/>
        <v>0.24</v>
      </c>
      <c r="R35" s="6">
        <f t="shared" ca="1" si="6"/>
        <v>0</v>
      </c>
      <c r="S35" s="6">
        <f t="shared" ca="1" si="12"/>
        <v>0.24</v>
      </c>
      <c r="T35" s="6">
        <f t="shared" ca="1" si="7"/>
        <v>0</v>
      </c>
    </row>
    <row r="36" spans="2:20" x14ac:dyDescent="0.2">
      <c r="B36" s="4">
        <f>'Data 1'!B29</f>
        <v>20</v>
      </c>
      <c r="C36" s="150">
        <f>'Data 1'!C29</f>
        <v>45</v>
      </c>
      <c r="D36" s="150" t="str">
        <f>'Data 1'!D29</f>
        <v>CFNR</v>
      </c>
      <c r="E36" s="150">
        <f t="shared" si="8"/>
        <v>0</v>
      </c>
      <c r="F36" s="150">
        <f>'Data 1'!F29</f>
        <v>0</v>
      </c>
      <c r="G36" s="150">
        <f>'Data 1'!H29</f>
        <v>0</v>
      </c>
      <c r="H36" s="150">
        <f>'Data 1'!J29</f>
        <v>0</v>
      </c>
      <c r="I36" s="6">
        <f t="shared" ca="1" si="9"/>
        <v>7.8455403499242377E-2</v>
      </c>
      <c r="J36" s="6">
        <f t="shared" ca="1" si="10"/>
        <v>0.9215445965007576</v>
      </c>
      <c r="K36" s="6">
        <f t="shared" ca="1" si="11"/>
        <v>-8.1704107491731362E-2</v>
      </c>
      <c r="L36">
        <f t="shared" ca="1" si="3"/>
        <v>0</v>
      </c>
      <c r="M36">
        <f t="shared" ca="1" si="4"/>
        <v>1</v>
      </c>
      <c r="P36" s="6">
        <f t="shared" si="13"/>
        <v>0.20000000000000004</v>
      </c>
      <c r="Q36" s="6">
        <f t="shared" ca="1" si="5"/>
        <v>0.24</v>
      </c>
      <c r="R36" s="6">
        <f t="shared" ca="1" si="6"/>
        <v>0</v>
      </c>
      <c r="S36" s="6">
        <f t="shared" ca="1" si="12"/>
        <v>0.24</v>
      </c>
      <c r="T36" s="6">
        <f t="shared" ca="1" si="7"/>
        <v>0</v>
      </c>
    </row>
    <row r="37" spans="2:20" x14ac:dyDescent="0.2">
      <c r="B37" s="4">
        <f>'Data 1'!B30</f>
        <v>21</v>
      </c>
      <c r="C37" s="153">
        <f>'Data 1'!C30</f>
        <v>48</v>
      </c>
      <c r="D37" s="153" t="str">
        <f>'Data 1'!D30</f>
        <v>CFNR</v>
      </c>
      <c r="E37" s="153">
        <f t="shared" si="8"/>
        <v>0</v>
      </c>
      <c r="F37" s="153">
        <f>'Data 1'!F30</f>
        <v>0</v>
      </c>
      <c r="G37" s="153">
        <f>'Data 1'!H30</f>
        <v>0</v>
      </c>
      <c r="H37" s="153">
        <f>'Data 1'!J30</f>
        <v>0</v>
      </c>
      <c r="I37" s="6">
        <f t="shared" ca="1" si="9"/>
        <v>7.8455403499242377E-2</v>
      </c>
      <c r="J37" s="6">
        <f t="shared" ca="1" si="10"/>
        <v>0.9215445965007576</v>
      </c>
      <c r="K37" s="6">
        <f t="shared" ca="1" si="11"/>
        <v>-8.1704107491731362E-2</v>
      </c>
      <c r="L37">
        <f t="shared" ca="1" si="3"/>
        <v>0</v>
      </c>
      <c r="M37">
        <f t="shared" ca="1" si="4"/>
        <v>1</v>
      </c>
      <c r="P37" s="6">
        <f t="shared" si="13"/>
        <v>0.21000000000000005</v>
      </c>
      <c r="Q37" s="6">
        <f t="shared" ca="1" si="5"/>
        <v>0.24</v>
      </c>
      <c r="R37" s="6">
        <f t="shared" ca="1" si="6"/>
        <v>0</v>
      </c>
      <c r="S37" s="6">
        <f t="shared" ca="1" si="12"/>
        <v>0.24</v>
      </c>
      <c r="T37" s="6">
        <f t="shared" ca="1" si="7"/>
        <v>0</v>
      </c>
    </row>
    <row r="38" spans="2:20" x14ac:dyDescent="0.2">
      <c r="B38" s="4">
        <f>'Data 1'!B31</f>
        <v>22</v>
      </c>
      <c r="C38" s="154">
        <f>'Data 1'!C31</f>
        <v>50</v>
      </c>
      <c r="D38" s="154" t="str">
        <f>'Data 1'!D31</f>
        <v>CONT</v>
      </c>
      <c r="E38" s="154">
        <f t="shared" si="8"/>
        <v>0</v>
      </c>
      <c r="F38" s="154">
        <f>'Data 1'!F31</f>
        <v>0</v>
      </c>
      <c r="G38" s="154">
        <f>'Data 1'!H31</f>
        <v>1</v>
      </c>
      <c r="H38" s="154">
        <f>'Data 1'!J31</f>
        <v>0</v>
      </c>
      <c r="I38" s="6">
        <f t="shared" ca="1" si="9"/>
        <v>7.8455403499242377E-2</v>
      </c>
      <c r="J38" s="6">
        <f t="shared" ca="1" si="10"/>
        <v>0.9215445965007576</v>
      </c>
      <c r="K38" s="6">
        <f t="shared" ca="1" si="11"/>
        <v>-8.1704107491731362E-2</v>
      </c>
      <c r="L38">
        <f t="shared" ca="1" si="3"/>
        <v>0</v>
      </c>
      <c r="M38">
        <f t="shared" ca="1" si="4"/>
        <v>1</v>
      </c>
      <c r="P38" s="6">
        <f t="shared" si="13"/>
        <v>0.22000000000000006</v>
      </c>
      <c r="Q38" s="6">
        <f t="shared" ca="1" si="5"/>
        <v>0.24</v>
      </c>
      <c r="R38" s="6">
        <f t="shared" ca="1" si="6"/>
        <v>0</v>
      </c>
      <c r="S38" s="6">
        <f t="shared" ca="1" si="12"/>
        <v>0.24</v>
      </c>
      <c r="T38" s="6">
        <f t="shared" ca="1" si="7"/>
        <v>0</v>
      </c>
    </row>
    <row r="39" spans="2:20" x14ac:dyDescent="0.2">
      <c r="B39" s="4">
        <f>'Data 1'!B32</f>
        <v>23</v>
      </c>
      <c r="C39" s="152">
        <f>'Data 1'!C32</f>
        <v>51</v>
      </c>
      <c r="D39" s="152" t="str">
        <f>'Data 1'!D32</f>
        <v>CONT</v>
      </c>
      <c r="E39" s="152">
        <f t="shared" si="8"/>
        <v>0</v>
      </c>
      <c r="F39" s="152">
        <f>'Data 1'!F32</f>
        <v>0</v>
      </c>
      <c r="G39" s="152">
        <f>'Data 1'!H32</f>
        <v>1</v>
      </c>
      <c r="H39" s="152">
        <f>'Data 1'!J32</f>
        <v>1</v>
      </c>
      <c r="I39" s="6">
        <f t="shared" ca="1" si="9"/>
        <v>0.12117226141718707</v>
      </c>
      <c r="J39" s="6">
        <f t="shared" ca="1" si="10"/>
        <v>0.87882773858281293</v>
      </c>
      <c r="K39" s="6">
        <f t="shared" ca="1" si="11"/>
        <v>-0.12916637481095178</v>
      </c>
      <c r="L39">
        <f t="shared" ca="1" si="3"/>
        <v>0</v>
      </c>
      <c r="M39">
        <f t="shared" ca="1" si="4"/>
        <v>0</v>
      </c>
      <c r="P39" s="6">
        <f t="shared" si="13"/>
        <v>0.23000000000000007</v>
      </c>
      <c r="Q39" s="6">
        <f t="shared" ca="1" si="5"/>
        <v>0.24</v>
      </c>
      <c r="R39" s="6">
        <f t="shared" ca="1" si="6"/>
        <v>0</v>
      </c>
      <c r="S39" s="6">
        <f t="shared" ca="1" si="12"/>
        <v>0.24</v>
      </c>
      <c r="T39" s="6">
        <f t="shared" ca="1" si="7"/>
        <v>0</v>
      </c>
    </row>
    <row r="40" spans="2:20" x14ac:dyDescent="0.2">
      <c r="B40" s="4">
        <f>'Data 1'!B33</f>
        <v>24</v>
      </c>
      <c r="C40" s="155">
        <f>'Data 1'!C33</f>
        <v>52</v>
      </c>
      <c r="D40" s="155" t="str">
        <f>'Data 1'!D33</f>
        <v>CONT</v>
      </c>
      <c r="E40" s="155">
        <f t="shared" si="8"/>
        <v>0</v>
      </c>
      <c r="F40" s="155">
        <f>'Data 1'!F33</f>
        <v>0</v>
      </c>
      <c r="G40" s="155">
        <f>'Data 1'!H33</f>
        <v>1</v>
      </c>
      <c r="H40" s="155">
        <f>'Data 1'!J33</f>
        <v>1</v>
      </c>
      <c r="I40" s="6">
        <f t="shared" ca="1" si="9"/>
        <v>0.12117226141718707</v>
      </c>
      <c r="J40" s="6">
        <f t="shared" ca="1" si="10"/>
        <v>0.87882773858281293</v>
      </c>
      <c r="K40" s="6">
        <f t="shared" ca="1" si="11"/>
        <v>-0.12916637481095178</v>
      </c>
      <c r="L40">
        <f t="shared" ca="1" si="3"/>
        <v>0</v>
      </c>
      <c r="M40">
        <f t="shared" ca="1" si="4"/>
        <v>0</v>
      </c>
      <c r="P40" s="6">
        <f t="shared" si="13"/>
        <v>0.24000000000000007</v>
      </c>
      <c r="Q40" s="6">
        <f t="shared" ca="1" si="5"/>
        <v>0.24</v>
      </c>
      <c r="R40" s="6">
        <f t="shared" ca="1" si="6"/>
        <v>0</v>
      </c>
      <c r="S40" s="6">
        <f t="shared" ca="1" si="12"/>
        <v>0.24</v>
      </c>
      <c r="T40" s="6">
        <f t="shared" ca="1" si="7"/>
        <v>0</v>
      </c>
    </row>
    <row r="41" spans="2:20" x14ac:dyDescent="0.2">
      <c r="B41" s="4">
        <f>'Data 1'!B34</f>
        <v>25</v>
      </c>
      <c r="C41" s="155">
        <f>'Data 1'!C34</f>
        <v>55</v>
      </c>
      <c r="D41" s="155" t="str">
        <f>'Data 1'!D34</f>
        <v>CONT</v>
      </c>
      <c r="E41" s="155">
        <f t="shared" si="8"/>
        <v>0</v>
      </c>
      <c r="F41" s="155">
        <f>'Data 1'!F34</f>
        <v>0</v>
      </c>
      <c r="G41" s="155">
        <f>'Data 1'!H34</f>
        <v>1</v>
      </c>
      <c r="H41" s="155">
        <f>'Data 1'!J34</f>
        <v>0</v>
      </c>
      <c r="I41" s="6">
        <f t="shared" ca="1" si="9"/>
        <v>7.8455403499242377E-2</v>
      </c>
      <c r="J41" s="6">
        <f t="shared" ca="1" si="10"/>
        <v>0.9215445965007576</v>
      </c>
      <c r="K41" s="6">
        <f t="shared" ca="1" si="11"/>
        <v>-8.1704107491731362E-2</v>
      </c>
      <c r="L41">
        <f t="shared" ca="1" si="3"/>
        <v>0</v>
      </c>
      <c r="M41">
        <f t="shared" ca="1" si="4"/>
        <v>1</v>
      </c>
      <c r="P41" s="6">
        <f t="shared" si="13"/>
        <v>0.25000000000000006</v>
      </c>
      <c r="Q41" s="6">
        <f t="shared" ca="1" si="5"/>
        <v>0.24</v>
      </c>
      <c r="R41" s="6">
        <f t="shared" ca="1" si="6"/>
        <v>0</v>
      </c>
      <c r="S41" s="6">
        <f t="shared" ca="1" si="12"/>
        <v>0.24</v>
      </c>
      <c r="T41" s="6">
        <f t="shared" ca="1" si="7"/>
        <v>0</v>
      </c>
    </row>
    <row r="42" spans="2:20" x14ac:dyDescent="0.2">
      <c r="B42" s="4">
        <f>'Data 1'!B35</f>
        <v>26</v>
      </c>
      <c r="C42" s="155">
        <f>'Data 1'!C35</f>
        <v>56</v>
      </c>
      <c r="D42" s="155" t="str">
        <f>'Data 1'!D35</f>
        <v>CONT</v>
      </c>
      <c r="E42" s="155">
        <f t="shared" si="8"/>
        <v>0</v>
      </c>
      <c r="F42" s="155">
        <f>'Data 1'!F35</f>
        <v>0</v>
      </c>
      <c r="G42" s="155">
        <f>'Data 1'!H35</f>
        <v>1</v>
      </c>
      <c r="H42" s="155">
        <f>'Data 1'!J35</f>
        <v>0</v>
      </c>
      <c r="I42" s="6">
        <f t="shared" ca="1" si="9"/>
        <v>7.8455403499242377E-2</v>
      </c>
      <c r="J42" s="6">
        <f t="shared" ca="1" si="10"/>
        <v>0.9215445965007576</v>
      </c>
      <c r="K42" s="6">
        <f t="shared" ca="1" si="11"/>
        <v>-8.1704107491731362E-2</v>
      </c>
      <c r="L42">
        <f t="shared" ca="1" si="3"/>
        <v>0</v>
      </c>
      <c r="M42">
        <f t="shared" ca="1" si="4"/>
        <v>1</v>
      </c>
      <c r="P42" s="6">
        <f t="shared" si="13"/>
        <v>0.26000000000000006</v>
      </c>
      <c r="Q42" s="6">
        <f t="shared" ca="1" si="5"/>
        <v>0.24</v>
      </c>
      <c r="R42" s="6">
        <f t="shared" ca="1" si="6"/>
        <v>0</v>
      </c>
      <c r="S42" s="6">
        <f t="shared" ca="1" si="12"/>
        <v>0.24</v>
      </c>
      <c r="T42" s="6">
        <f t="shared" ca="1" si="7"/>
        <v>0</v>
      </c>
    </row>
    <row r="43" spans="2:20" x14ac:dyDescent="0.2">
      <c r="B43" s="4">
        <f>'Data 1'!B36</f>
        <v>27</v>
      </c>
      <c r="C43" s="155">
        <f>'Data 1'!C36</f>
        <v>58</v>
      </c>
      <c r="D43" s="155" t="str">
        <f>'Data 1'!D36</f>
        <v>CONT</v>
      </c>
      <c r="E43" s="155">
        <f t="shared" si="8"/>
        <v>0</v>
      </c>
      <c r="F43" s="155">
        <f>'Data 1'!F36</f>
        <v>0</v>
      </c>
      <c r="G43" s="155">
        <f>'Data 1'!H36</f>
        <v>1</v>
      </c>
      <c r="H43" s="155">
        <f>'Data 1'!J36</f>
        <v>1</v>
      </c>
      <c r="I43" s="6">
        <f t="shared" ca="1" si="9"/>
        <v>0.12117226141718707</v>
      </c>
      <c r="J43" s="6">
        <f t="shared" ca="1" si="10"/>
        <v>0.87882773858281293</v>
      </c>
      <c r="K43" s="6">
        <f t="shared" ca="1" si="11"/>
        <v>-0.12916637481095178</v>
      </c>
      <c r="L43">
        <f t="shared" ca="1" si="3"/>
        <v>0</v>
      </c>
      <c r="M43">
        <f t="shared" ca="1" si="4"/>
        <v>0</v>
      </c>
      <c r="P43" s="6">
        <f t="shared" si="13"/>
        <v>0.27000000000000007</v>
      </c>
      <c r="Q43" s="6">
        <f t="shared" ca="1" si="5"/>
        <v>0.24</v>
      </c>
      <c r="R43" s="6">
        <f t="shared" ca="1" si="6"/>
        <v>0</v>
      </c>
      <c r="S43" s="6">
        <f t="shared" ca="1" si="12"/>
        <v>0.24</v>
      </c>
      <c r="T43" s="6">
        <f t="shared" ca="1" si="7"/>
        <v>0</v>
      </c>
    </row>
    <row r="44" spans="2:20" x14ac:dyDescent="0.2">
      <c r="B44" s="4">
        <f>'Data 1'!B37</f>
        <v>28</v>
      </c>
      <c r="C44" s="155">
        <f>'Data 1'!C37</f>
        <v>59</v>
      </c>
      <c r="D44" s="155" t="str">
        <f>'Data 1'!D37</f>
        <v>CONT</v>
      </c>
      <c r="E44" s="155">
        <f t="shared" si="8"/>
        <v>0</v>
      </c>
      <c r="F44" s="155">
        <f>'Data 1'!F37</f>
        <v>0</v>
      </c>
      <c r="G44" s="155">
        <f>'Data 1'!H37</f>
        <v>0</v>
      </c>
      <c r="H44" s="155">
        <f>'Data 1'!J37</f>
        <v>0</v>
      </c>
      <c r="I44" s="6">
        <f t="shared" ca="1" si="9"/>
        <v>7.8455403499242377E-2</v>
      </c>
      <c r="J44" s="6">
        <f t="shared" ca="1" si="10"/>
        <v>0.9215445965007576</v>
      </c>
      <c r="K44" s="6">
        <f t="shared" ca="1" si="11"/>
        <v>-8.1704107491731362E-2</v>
      </c>
      <c r="L44">
        <f t="shared" ca="1" si="3"/>
        <v>0</v>
      </c>
      <c r="M44">
        <f t="shared" ca="1" si="4"/>
        <v>1</v>
      </c>
      <c r="P44" s="6">
        <f t="shared" si="13"/>
        <v>0.28000000000000008</v>
      </c>
      <c r="Q44" s="6">
        <f t="shared" ca="1" si="5"/>
        <v>0.24</v>
      </c>
      <c r="R44" s="6">
        <f t="shared" ca="1" si="6"/>
        <v>0</v>
      </c>
      <c r="S44" s="6">
        <f t="shared" ca="1" si="12"/>
        <v>0.24</v>
      </c>
      <c r="T44" s="6">
        <f t="shared" ca="1" si="7"/>
        <v>0</v>
      </c>
    </row>
    <row r="45" spans="2:20" x14ac:dyDescent="0.2">
      <c r="B45" s="4">
        <f>'Data 1'!B38</f>
        <v>29</v>
      </c>
      <c r="C45" s="149">
        <f>'Data 1'!C38</f>
        <v>67</v>
      </c>
      <c r="D45" s="149" t="str">
        <f>'Data 1'!D38</f>
        <v>CF</v>
      </c>
      <c r="E45" s="149">
        <f t="shared" si="8"/>
        <v>1</v>
      </c>
      <c r="F45" s="149">
        <f>'Data 1'!F38</f>
        <v>1</v>
      </c>
      <c r="G45" s="149">
        <f>'Data 1'!H38</f>
        <v>0</v>
      </c>
      <c r="H45" s="149">
        <f>'Data 1'!J38</f>
        <v>1</v>
      </c>
      <c r="I45" s="6">
        <f t="shared" ca="1" si="9"/>
        <v>0.73567999647733096</v>
      </c>
      <c r="J45" s="6">
        <f t="shared" ca="1" si="10"/>
        <v>0.73567999647733096</v>
      </c>
      <c r="K45" s="6">
        <f t="shared" ca="1" si="11"/>
        <v>-0.30696004219563733</v>
      </c>
      <c r="L45">
        <f t="shared" ca="1" si="3"/>
        <v>1</v>
      </c>
      <c r="M45">
        <f t="shared" ca="1" si="4"/>
        <v>0</v>
      </c>
      <c r="P45" s="6">
        <f t="shared" si="13"/>
        <v>0.29000000000000009</v>
      </c>
      <c r="Q45" s="6">
        <f t="shared" ca="1" si="5"/>
        <v>0.24</v>
      </c>
      <c r="R45" s="6">
        <f t="shared" ca="1" si="6"/>
        <v>0</v>
      </c>
      <c r="S45" s="6">
        <f t="shared" ca="1" si="12"/>
        <v>0.24</v>
      </c>
      <c r="T45" s="6">
        <f t="shared" ca="1" si="7"/>
        <v>0</v>
      </c>
    </row>
    <row r="46" spans="2:20" x14ac:dyDescent="0.2">
      <c r="B46" s="4">
        <f>'Data 1'!B39</f>
        <v>30</v>
      </c>
      <c r="C46" s="152">
        <f>'Data 1'!C39</f>
        <v>68</v>
      </c>
      <c r="D46" s="152" t="str">
        <f>'Data 1'!D39</f>
        <v>CONT</v>
      </c>
      <c r="E46" s="152">
        <f t="shared" si="8"/>
        <v>0</v>
      </c>
      <c r="F46" s="152">
        <f>'Data 1'!F39</f>
        <v>0</v>
      </c>
      <c r="G46" s="152">
        <f>'Data 1'!H39</f>
        <v>1</v>
      </c>
      <c r="H46" s="152">
        <f>'Data 1'!J39</f>
        <v>1</v>
      </c>
      <c r="I46" s="6">
        <f t="shared" ca="1" si="9"/>
        <v>0.12117226141718707</v>
      </c>
      <c r="J46" s="6">
        <f t="shared" ca="1" si="10"/>
        <v>0.87882773858281293</v>
      </c>
      <c r="K46" s="6">
        <f t="shared" ca="1" si="11"/>
        <v>-0.12916637481095178</v>
      </c>
      <c r="L46">
        <f t="shared" ca="1" si="3"/>
        <v>0</v>
      </c>
      <c r="M46">
        <f t="shared" ca="1" si="4"/>
        <v>0</v>
      </c>
      <c r="P46" s="6">
        <f t="shared" si="13"/>
        <v>0.3000000000000001</v>
      </c>
      <c r="Q46" s="6">
        <f t="shared" ca="1" si="5"/>
        <v>0.24</v>
      </c>
      <c r="R46" s="6">
        <f t="shared" ca="1" si="6"/>
        <v>0</v>
      </c>
      <c r="S46" s="6">
        <f t="shared" ca="1" si="12"/>
        <v>0.24</v>
      </c>
      <c r="T46" s="6">
        <f t="shared" ca="1" si="7"/>
        <v>0</v>
      </c>
    </row>
    <row r="47" spans="2:20" x14ac:dyDescent="0.2">
      <c r="B47" s="4">
        <f>'Data 1'!B40</f>
        <v>31</v>
      </c>
      <c r="C47" s="155">
        <f>'Data 1'!C40</f>
        <v>69</v>
      </c>
      <c r="D47" s="155" t="str">
        <f>'Data 1'!D40</f>
        <v>CONT</v>
      </c>
      <c r="E47" s="155">
        <f t="shared" si="8"/>
        <v>0</v>
      </c>
      <c r="F47" s="155">
        <f>'Data 1'!F40</f>
        <v>0</v>
      </c>
      <c r="G47" s="155">
        <f>'Data 1'!H40</f>
        <v>1</v>
      </c>
      <c r="H47" s="155">
        <f>'Data 1'!J40</f>
        <v>1</v>
      </c>
      <c r="I47" s="6">
        <f t="shared" ca="1" si="9"/>
        <v>0.12117226141718707</v>
      </c>
      <c r="J47" s="6">
        <f t="shared" ca="1" si="10"/>
        <v>0.87882773858281293</v>
      </c>
      <c r="K47" s="6">
        <f t="shared" ca="1" si="11"/>
        <v>-0.12916637481095178</v>
      </c>
      <c r="L47">
        <f t="shared" ca="1" si="3"/>
        <v>0</v>
      </c>
      <c r="M47">
        <f t="shared" ca="1" si="4"/>
        <v>0</v>
      </c>
      <c r="P47" s="6">
        <f t="shared" si="13"/>
        <v>0.31000000000000011</v>
      </c>
      <c r="Q47" s="6">
        <f t="shared" ca="1" si="5"/>
        <v>0.24</v>
      </c>
      <c r="R47" s="6">
        <f t="shared" ca="1" si="6"/>
        <v>0</v>
      </c>
      <c r="S47" s="6">
        <f t="shared" ca="1" si="12"/>
        <v>0.24</v>
      </c>
      <c r="T47" s="6">
        <f t="shared" ca="1" si="7"/>
        <v>0</v>
      </c>
    </row>
    <row r="48" spans="2:20" x14ac:dyDescent="0.2">
      <c r="B48" s="4">
        <f>'Data 1'!B41</f>
        <v>32</v>
      </c>
      <c r="C48" s="152">
        <f>'Data 1'!C41</f>
        <v>70</v>
      </c>
      <c r="D48" s="152" t="str">
        <f>'Data 1'!D41</f>
        <v>CONT</v>
      </c>
      <c r="E48" s="152">
        <f t="shared" si="8"/>
        <v>0</v>
      </c>
      <c r="F48" s="152">
        <f>'Data 1'!F41</f>
        <v>0</v>
      </c>
      <c r="G48" s="152">
        <f>'Data 1'!H41</f>
        <v>1</v>
      </c>
      <c r="H48" s="152">
        <f>'Data 1'!J41</f>
        <v>0</v>
      </c>
      <c r="I48" s="6">
        <f t="shared" ca="1" si="9"/>
        <v>7.8455403499242377E-2</v>
      </c>
      <c r="J48" s="6">
        <f t="shared" ca="1" si="10"/>
        <v>0.9215445965007576</v>
      </c>
      <c r="K48" s="6">
        <f t="shared" ca="1" si="11"/>
        <v>-8.1704107491731362E-2</v>
      </c>
      <c r="L48">
        <f t="shared" ca="1" si="3"/>
        <v>0</v>
      </c>
      <c r="M48">
        <f t="shared" ca="1" si="4"/>
        <v>1</v>
      </c>
      <c r="P48" s="6">
        <f t="shared" si="13"/>
        <v>0.32000000000000012</v>
      </c>
      <c r="Q48" s="6">
        <f t="shared" ca="1" si="5"/>
        <v>0.24</v>
      </c>
      <c r="R48" s="6">
        <f t="shared" ca="1" si="6"/>
        <v>0</v>
      </c>
      <c r="S48" s="6">
        <f t="shared" ca="1" si="12"/>
        <v>0.24</v>
      </c>
      <c r="T48" s="6">
        <f t="shared" ca="1" si="7"/>
        <v>0</v>
      </c>
    </row>
    <row r="49" spans="2:20" x14ac:dyDescent="0.2">
      <c r="B49" s="4">
        <f>'Data 1'!B42</f>
        <v>33</v>
      </c>
      <c r="C49" s="150">
        <f>'Data 1'!C42</f>
        <v>73</v>
      </c>
      <c r="D49" s="150" t="str">
        <f>'Data 1'!D42</f>
        <v>CFNR</v>
      </c>
      <c r="E49" s="150">
        <f t="shared" si="8"/>
        <v>0</v>
      </c>
      <c r="F49" s="150">
        <f>'Data 1'!F42</f>
        <v>0</v>
      </c>
      <c r="G49" s="150">
        <f>'Data 1'!H42</f>
        <v>1</v>
      </c>
      <c r="H49" s="150">
        <f>'Data 1'!J42</f>
        <v>0</v>
      </c>
      <c r="I49" s="6">
        <f t="shared" ca="1" si="9"/>
        <v>7.8455403499242377E-2</v>
      </c>
      <c r="J49" s="6">
        <f t="shared" ca="1" si="10"/>
        <v>0.9215445965007576</v>
      </c>
      <c r="K49" s="6">
        <f t="shared" ca="1" si="11"/>
        <v>-8.1704107491731362E-2</v>
      </c>
      <c r="L49">
        <f t="shared" ref="L49:L79" ca="1" si="14">IF(AND(E49=1,I49&gt;=threshold),1,0)</f>
        <v>0</v>
      </c>
      <c r="M49">
        <f t="shared" ref="M49:M79" ca="1" si="15">IF(AND(E49=0,I49&lt;threshold),1,0)</f>
        <v>1</v>
      </c>
      <c r="P49" s="6">
        <f t="shared" si="13"/>
        <v>0.33000000000000013</v>
      </c>
      <c r="Q49" s="6">
        <f t="shared" ref="Q49:Q80" ca="1" si="16">COUNTIFS($E$17:$E$187,"1",$I$17:$I$187,"&gt;="&amp;$P49)/CFT_1</f>
        <v>0.24</v>
      </c>
      <c r="R49" s="6">
        <f t="shared" ref="R49:R80" ca="1" si="17">COUNTIFS($E$17:$E$187,"0",$I$17:$I$187,"&gt;="&amp;$P49)/(TN-CFT_1)</f>
        <v>0</v>
      </c>
      <c r="S49" s="6">
        <f t="shared" ca="1" si="12"/>
        <v>0.24</v>
      </c>
      <c r="T49" s="6">
        <f t="shared" ref="T49:T80" ca="1" si="18">-(R50-R49)</f>
        <v>0</v>
      </c>
    </row>
    <row r="50" spans="2:20" x14ac:dyDescent="0.2">
      <c r="B50" s="4">
        <f>'Data 1'!B43</f>
        <v>34</v>
      </c>
      <c r="C50" s="155">
        <f>'Data 1'!C43</f>
        <v>76</v>
      </c>
      <c r="D50" s="155" t="str">
        <f>'Data 1'!D43</f>
        <v>CONT</v>
      </c>
      <c r="E50" s="155">
        <f t="shared" si="8"/>
        <v>0</v>
      </c>
      <c r="F50" s="155">
        <f>'Data 1'!F43</f>
        <v>0</v>
      </c>
      <c r="G50" s="155">
        <f>'Data 1'!H43</f>
        <v>0</v>
      </c>
      <c r="H50" s="155">
        <f>'Data 1'!J43</f>
        <v>0</v>
      </c>
      <c r="I50" s="6">
        <f t="shared" ca="1" si="9"/>
        <v>7.8455403499242377E-2</v>
      </c>
      <c r="J50" s="6">
        <f t="shared" ca="1" si="10"/>
        <v>0.9215445965007576</v>
      </c>
      <c r="K50" s="6">
        <f t="shared" ca="1" si="11"/>
        <v>-8.1704107491731362E-2</v>
      </c>
      <c r="L50">
        <f t="shared" ca="1" si="14"/>
        <v>0</v>
      </c>
      <c r="M50">
        <f t="shared" ca="1" si="15"/>
        <v>1</v>
      </c>
      <c r="P50" s="6">
        <f t="shared" si="13"/>
        <v>0.34000000000000014</v>
      </c>
      <c r="Q50" s="6">
        <f t="shared" ca="1" si="16"/>
        <v>0.24</v>
      </c>
      <c r="R50" s="6">
        <f t="shared" ca="1" si="17"/>
        <v>0</v>
      </c>
      <c r="S50" s="6">
        <f t="shared" ca="1" si="12"/>
        <v>0.24</v>
      </c>
      <c r="T50" s="6">
        <f t="shared" ca="1" si="18"/>
        <v>0</v>
      </c>
    </row>
    <row r="51" spans="2:20" x14ac:dyDescent="0.2">
      <c r="B51" s="4">
        <f>'Data 1'!B44</f>
        <v>35</v>
      </c>
      <c r="C51" s="148">
        <f>'Data 1'!C44</f>
        <v>80</v>
      </c>
      <c r="D51" s="148" t="str">
        <f>'Data 1'!D44</f>
        <v>CF</v>
      </c>
      <c r="E51" s="148">
        <f t="shared" si="8"/>
        <v>1</v>
      </c>
      <c r="F51" s="148">
        <f>'Data 1'!F44</f>
        <v>1</v>
      </c>
      <c r="G51" s="148">
        <f>'Data 1'!H44</f>
        <v>1</v>
      </c>
      <c r="H51" s="148">
        <f>'Data 1'!J44</f>
        <v>1</v>
      </c>
      <c r="I51" s="6">
        <f t="shared" ca="1" si="9"/>
        <v>0.73567999647733096</v>
      </c>
      <c r="J51" s="6">
        <f t="shared" ca="1" si="10"/>
        <v>0.73567999647733096</v>
      </c>
      <c r="K51" s="6">
        <f t="shared" ca="1" si="11"/>
        <v>-0.30696004219563733</v>
      </c>
      <c r="L51">
        <f t="shared" ca="1" si="14"/>
        <v>1</v>
      </c>
      <c r="M51">
        <f t="shared" ca="1" si="15"/>
        <v>0</v>
      </c>
      <c r="P51" s="6">
        <f t="shared" si="13"/>
        <v>0.35000000000000014</v>
      </c>
      <c r="Q51" s="6">
        <f t="shared" ca="1" si="16"/>
        <v>0.24</v>
      </c>
      <c r="R51" s="6">
        <f t="shared" ca="1" si="17"/>
        <v>0</v>
      </c>
      <c r="S51" s="6">
        <f t="shared" ca="1" si="12"/>
        <v>0.24</v>
      </c>
      <c r="T51" s="6">
        <f t="shared" ca="1" si="18"/>
        <v>0</v>
      </c>
    </row>
    <row r="52" spans="2:20" x14ac:dyDescent="0.2">
      <c r="B52" s="4">
        <f>'Data 1'!B45</f>
        <v>36</v>
      </c>
      <c r="C52" s="152">
        <f>'Data 1'!C45</f>
        <v>82</v>
      </c>
      <c r="D52" s="152" t="str">
        <f>'Data 1'!D45</f>
        <v>CONT</v>
      </c>
      <c r="E52" s="152">
        <f t="shared" si="8"/>
        <v>0</v>
      </c>
      <c r="F52" s="152">
        <f>'Data 1'!F45</f>
        <v>0</v>
      </c>
      <c r="G52" s="152">
        <f>'Data 1'!H45</f>
        <v>0</v>
      </c>
      <c r="H52" s="152">
        <f>'Data 1'!J45</f>
        <v>0</v>
      </c>
      <c r="I52" s="6">
        <f t="shared" ca="1" si="9"/>
        <v>7.8455403499242377E-2</v>
      </c>
      <c r="J52" s="6">
        <f t="shared" ca="1" si="10"/>
        <v>0.9215445965007576</v>
      </c>
      <c r="K52" s="6">
        <f t="shared" ca="1" si="11"/>
        <v>-8.1704107491731362E-2</v>
      </c>
      <c r="L52">
        <f t="shared" ca="1" si="14"/>
        <v>0</v>
      </c>
      <c r="M52">
        <f t="shared" ca="1" si="15"/>
        <v>1</v>
      </c>
      <c r="P52" s="6">
        <f t="shared" si="13"/>
        <v>0.36000000000000015</v>
      </c>
      <c r="Q52" s="6">
        <f t="shared" ca="1" si="16"/>
        <v>0.24</v>
      </c>
      <c r="R52" s="6">
        <f t="shared" ca="1" si="17"/>
        <v>0</v>
      </c>
      <c r="S52" s="6">
        <f t="shared" ca="1" si="12"/>
        <v>0.24</v>
      </c>
      <c r="T52" s="6">
        <f t="shared" ca="1" si="18"/>
        <v>0</v>
      </c>
    </row>
    <row r="53" spans="2:20" x14ac:dyDescent="0.2">
      <c r="B53" s="4">
        <f>'Data 1'!B46</f>
        <v>37</v>
      </c>
      <c r="C53" s="152">
        <f>'Data 1'!C46</f>
        <v>85</v>
      </c>
      <c r="D53" s="152" t="str">
        <f>'Data 1'!D46</f>
        <v>CONT</v>
      </c>
      <c r="E53" s="152">
        <f t="shared" si="8"/>
        <v>0</v>
      </c>
      <c r="F53" s="152">
        <f>'Data 1'!F46</f>
        <v>0</v>
      </c>
      <c r="G53" s="152">
        <f>'Data 1'!H46</f>
        <v>1</v>
      </c>
      <c r="H53" s="152">
        <f>'Data 1'!J46</f>
        <v>0</v>
      </c>
      <c r="I53" s="6">
        <f t="shared" ca="1" si="9"/>
        <v>7.8455403499242377E-2</v>
      </c>
      <c r="J53" s="6">
        <f t="shared" ca="1" si="10"/>
        <v>0.9215445965007576</v>
      </c>
      <c r="K53" s="6">
        <f t="shared" ca="1" si="11"/>
        <v>-8.1704107491731362E-2</v>
      </c>
      <c r="L53">
        <f t="shared" ca="1" si="14"/>
        <v>0</v>
      </c>
      <c r="M53">
        <f t="shared" ca="1" si="15"/>
        <v>1</v>
      </c>
      <c r="P53" s="6">
        <f t="shared" si="13"/>
        <v>0.37000000000000016</v>
      </c>
      <c r="Q53" s="6">
        <f t="shared" ca="1" si="16"/>
        <v>0.24</v>
      </c>
      <c r="R53" s="6">
        <f t="shared" ca="1" si="17"/>
        <v>0</v>
      </c>
      <c r="S53" s="6">
        <f t="shared" ca="1" si="12"/>
        <v>0.24</v>
      </c>
      <c r="T53" s="6">
        <f t="shared" ca="1" si="18"/>
        <v>0</v>
      </c>
    </row>
    <row r="54" spans="2:20" x14ac:dyDescent="0.2">
      <c r="B54" s="4">
        <f>'Data 1'!B47</f>
        <v>38</v>
      </c>
      <c r="C54" s="150">
        <f>'Data 1'!C47</f>
        <v>86</v>
      </c>
      <c r="D54" s="150" t="str">
        <f>'Data 1'!D47</f>
        <v>CFNR</v>
      </c>
      <c r="E54" s="150">
        <f t="shared" si="8"/>
        <v>0</v>
      </c>
      <c r="F54" s="150">
        <f>'Data 1'!F47</f>
        <v>0</v>
      </c>
      <c r="G54" s="150">
        <f>'Data 1'!H47</f>
        <v>1</v>
      </c>
      <c r="H54" s="150">
        <f>'Data 1'!J47</f>
        <v>1</v>
      </c>
      <c r="I54" s="6">
        <f t="shared" ca="1" si="9"/>
        <v>0.12117226141718707</v>
      </c>
      <c r="J54" s="6">
        <f t="shared" ca="1" si="10"/>
        <v>0.87882773858281293</v>
      </c>
      <c r="K54" s="6">
        <f t="shared" ca="1" si="11"/>
        <v>-0.12916637481095178</v>
      </c>
      <c r="L54">
        <f t="shared" ca="1" si="14"/>
        <v>0</v>
      </c>
      <c r="M54">
        <f t="shared" ca="1" si="15"/>
        <v>0</v>
      </c>
      <c r="P54" s="6">
        <f t="shared" si="13"/>
        <v>0.38000000000000017</v>
      </c>
      <c r="Q54" s="6">
        <f t="shared" ca="1" si="16"/>
        <v>0.24</v>
      </c>
      <c r="R54" s="6">
        <f t="shared" ca="1" si="17"/>
        <v>0</v>
      </c>
      <c r="S54" s="6">
        <f t="shared" ca="1" si="12"/>
        <v>0.24</v>
      </c>
      <c r="T54" s="6">
        <f t="shared" ca="1" si="18"/>
        <v>0</v>
      </c>
    </row>
    <row r="55" spans="2:20" x14ac:dyDescent="0.2">
      <c r="B55" s="4">
        <f>'Data 1'!B48</f>
        <v>39</v>
      </c>
      <c r="C55" s="150">
        <f>'Data 1'!C48</f>
        <v>89</v>
      </c>
      <c r="D55" s="150" t="str">
        <f>'Data 1'!D48</f>
        <v>CFNR</v>
      </c>
      <c r="E55" s="150">
        <f t="shared" si="8"/>
        <v>0</v>
      </c>
      <c r="F55" s="150">
        <f>'Data 1'!F48</f>
        <v>0</v>
      </c>
      <c r="G55" s="150">
        <f>'Data 1'!H48</f>
        <v>1</v>
      </c>
      <c r="H55" s="150">
        <f>'Data 1'!J48</f>
        <v>0</v>
      </c>
      <c r="I55" s="6">
        <f t="shared" ca="1" si="9"/>
        <v>7.8455403499242377E-2</v>
      </c>
      <c r="J55" s="6">
        <f t="shared" ca="1" si="10"/>
        <v>0.9215445965007576</v>
      </c>
      <c r="K55" s="6">
        <f t="shared" ca="1" si="11"/>
        <v>-8.1704107491731362E-2</v>
      </c>
      <c r="L55">
        <f t="shared" ca="1" si="14"/>
        <v>0</v>
      </c>
      <c r="M55">
        <f t="shared" ca="1" si="15"/>
        <v>1</v>
      </c>
      <c r="P55" s="6">
        <f t="shared" si="13"/>
        <v>0.39000000000000018</v>
      </c>
      <c r="Q55" s="6">
        <f t="shared" ca="1" si="16"/>
        <v>0.24</v>
      </c>
      <c r="R55" s="6">
        <f t="shared" ca="1" si="17"/>
        <v>0</v>
      </c>
      <c r="S55" s="6">
        <f t="shared" ca="1" si="12"/>
        <v>0.24</v>
      </c>
      <c r="T55" s="6">
        <f t="shared" ca="1" si="18"/>
        <v>0</v>
      </c>
    </row>
    <row r="56" spans="2:20" x14ac:dyDescent="0.2">
      <c r="B56" s="4">
        <f>'Data 1'!B49</f>
        <v>40</v>
      </c>
      <c r="C56" s="155">
        <f>'Data 1'!C49</f>
        <v>112</v>
      </c>
      <c r="D56" s="155" t="str">
        <f>'Data 1'!D49</f>
        <v>CONT</v>
      </c>
      <c r="E56" s="155">
        <f t="shared" si="8"/>
        <v>0</v>
      </c>
      <c r="F56" s="155">
        <f>'Data 1'!F49</f>
        <v>0</v>
      </c>
      <c r="G56" s="155">
        <f>'Data 1'!H49</f>
        <v>0</v>
      </c>
      <c r="H56" s="155">
        <f>'Data 1'!J49</f>
        <v>1</v>
      </c>
      <c r="I56" s="6">
        <f t="shared" ca="1" si="9"/>
        <v>0.12117226141718707</v>
      </c>
      <c r="J56" s="6">
        <f t="shared" ca="1" si="10"/>
        <v>0.87882773858281293</v>
      </c>
      <c r="K56" s="6">
        <f t="shared" ca="1" si="11"/>
        <v>-0.12916637481095178</v>
      </c>
      <c r="L56">
        <f t="shared" ca="1" si="14"/>
        <v>0</v>
      </c>
      <c r="M56">
        <f t="shared" ca="1" si="15"/>
        <v>0</v>
      </c>
      <c r="P56" s="6">
        <f t="shared" si="13"/>
        <v>0.40000000000000019</v>
      </c>
      <c r="Q56" s="6">
        <f t="shared" ca="1" si="16"/>
        <v>0.24</v>
      </c>
      <c r="R56" s="6">
        <f t="shared" ca="1" si="17"/>
        <v>0</v>
      </c>
      <c r="S56" s="6">
        <f t="shared" ca="1" si="12"/>
        <v>0.24</v>
      </c>
      <c r="T56" s="6">
        <f t="shared" ca="1" si="18"/>
        <v>0</v>
      </c>
    </row>
    <row r="57" spans="2:20" x14ac:dyDescent="0.2">
      <c r="B57" s="4">
        <f>'Data 1'!B50</f>
        <v>41</v>
      </c>
      <c r="C57" s="150">
        <f>'Data 1'!C50</f>
        <v>117</v>
      </c>
      <c r="D57" s="150" t="str">
        <f>'Data 1'!D50</f>
        <v>CFNR</v>
      </c>
      <c r="E57" s="150">
        <f t="shared" si="8"/>
        <v>0</v>
      </c>
      <c r="F57" s="150">
        <f>'Data 1'!F50</f>
        <v>0</v>
      </c>
      <c r="G57" s="150">
        <f>'Data 1'!H50</f>
        <v>1</v>
      </c>
      <c r="H57" s="150">
        <f>'Data 1'!J50</f>
        <v>1</v>
      </c>
      <c r="I57" s="6">
        <f t="shared" ca="1" si="9"/>
        <v>0.12117226141718707</v>
      </c>
      <c r="J57" s="6">
        <f t="shared" ca="1" si="10"/>
        <v>0.87882773858281293</v>
      </c>
      <c r="K57" s="6">
        <f t="shared" ca="1" si="11"/>
        <v>-0.12916637481095178</v>
      </c>
      <c r="L57">
        <f t="shared" ca="1" si="14"/>
        <v>0</v>
      </c>
      <c r="M57">
        <f t="shared" ca="1" si="15"/>
        <v>0</v>
      </c>
      <c r="P57" s="6">
        <f t="shared" si="13"/>
        <v>0.4100000000000002</v>
      </c>
      <c r="Q57" s="6">
        <f t="shared" ca="1" si="16"/>
        <v>0.24</v>
      </c>
      <c r="R57" s="6">
        <f t="shared" ca="1" si="17"/>
        <v>0</v>
      </c>
      <c r="S57" s="6">
        <f t="shared" ca="1" si="12"/>
        <v>0.24</v>
      </c>
      <c r="T57" s="6">
        <f t="shared" ca="1" si="18"/>
        <v>0</v>
      </c>
    </row>
    <row r="58" spans="2:20" x14ac:dyDescent="0.2">
      <c r="B58" s="4">
        <f>'Data 1'!B51</f>
        <v>42</v>
      </c>
      <c r="C58" s="155">
        <f>'Data 1'!C51</f>
        <v>118</v>
      </c>
      <c r="D58" s="155" t="str">
        <f>'Data 1'!D51</f>
        <v>CONT</v>
      </c>
      <c r="E58" s="155">
        <f t="shared" si="8"/>
        <v>0</v>
      </c>
      <c r="F58" s="155">
        <f>'Data 1'!F51</f>
        <v>0</v>
      </c>
      <c r="G58" s="155">
        <f>'Data 1'!H51</f>
        <v>0</v>
      </c>
      <c r="H58" s="155">
        <f>'Data 1'!J51</f>
        <v>0</v>
      </c>
      <c r="I58" s="6">
        <f t="shared" ca="1" si="9"/>
        <v>7.8455403499242377E-2</v>
      </c>
      <c r="J58" s="6">
        <f t="shared" ca="1" si="10"/>
        <v>0.9215445965007576</v>
      </c>
      <c r="K58" s="6">
        <f t="shared" ca="1" si="11"/>
        <v>-8.1704107491731362E-2</v>
      </c>
      <c r="L58">
        <f t="shared" ca="1" si="14"/>
        <v>0</v>
      </c>
      <c r="M58">
        <f t="shared" ca="1" si="15"/>
        <v>1</v>
      </c>
      <c r="P58" s="6">
        <f t="shared" si="13"/>
        <v>0.42000000000000021</v>
      </c>
      <c r="Q58" s="6">
        <f t="shared" ca="1" si="16"/>
        <v>0.24</v>
      </c>
      <c r="R58" s="6">
        <f t="shared" ca="1" si="17"/>
        <v>0</v>
      </c>
      <c r="S58" s="6">
        <f t="shared" ca="1" si="12"/>
        <v>0.24</v>
      </c>
      <c r="T58" s="6">
        <f t="shared" ca="1" si="18"/>
        <v>0</v>
      </c>
    </row>
    <row r="59" spans="2:20" x14ac:dyDescent="0.2">
      <c r="B59" s="4">
        <f>'Data 1'!B52</f>
        <v>43</v>
      </c>
      <c r="C59" s="156">
        <f>'Data 1'!C52</f>
        <v>120</v>
      </c>
      <c r="D59" s="156" t="str">
        <f>'Data 1'!D52</f>
        <v>CONT</v>
      </c>
      <c r="E59" s="156">
        <f t="shared" si="8"/>
        <v>0</v>
      </c>
      <c r="F59" s="156">
        <f>'Data 1'!F52</f>
        <v>0</v>
      </c>
      <c r="G59" s="156">
        <f>'Data 1'!H52</f>
        <v>0</v>
      </c>
      <c r="H59" s="156">
        <f>'Data 1'!J52</f>
        <v>0</v>
      </c>
      <c r="I59" s="6">
        <f t="shared" ca="1" si="9"/>
        <v>7.8455403499242377E-2</v>
      </c>
      <c r="J59" s="6">
        <f t="shared" ca="1" si="10"/>
        <v>0.9215445965007576</v>
      </c>
      <c r="K59" s="6">
        <f t="shared" ca="1" si="11"/>
        <v>-8.1704107491731362E-2</v>
      </c>
      <c r="L59">
        <f t="shared" ca="1" si="14"/>
        <v>0</v>
      </c>
      <c r="M59">
        <f t="shared" ca="1" si="15"/>
        <v>1</v>
      </c>
      <c r="P59" s="6">
        <f t="shared" si="13"/>
        <v>0.43000000000000022</v>
      </c>
      <c r="Q59" s="6">
        <f t="shared" ca="1" si="16"/>
        <v>0.24</v>
      </c>
      <c r="R59" s="6">
        <f t="shared" ca="1" si="17"/>
        <v>0</v>
      </c>
      <c r="S59" s="6">
        <f t="shared" ca="1" si="12"/>
        <v>0.24</v>
      </c>
      <c r="T59" s="6">
        <f t="shared" ca="1" si="18"/>
        <v>0</v>
      </c>
    </row>
    <row r="60" spans="2:20" x14ac:dyDescent="0.2">
      <c r="B60" s="4">
        <f>'Data 1'!B53</f>
        <v>44</v>
      </c>
      <c r="C60" s="150">
        <f>'Data 1'!C53</f>
        <v>121</v>
      </c>
      <c r="D60" s="150" t="str">
        <f>'Data 1'!D53</f>
        <v>CFNR</v>
      </c>
      <c r="E60" s="150">
        <f t="shared" si="8"/>
        <v>0</v>
      </c>
      <c r="F60" s="150">
        <f>'Data 1'!F53</f>
        <v>0</v>
      </c>
      <c r="G60" s="150">
        <f>'Data 1'!H53</f>
        <v>0</v>
      </c>
      <c r="H60" s="150">
        <f>'Data 1'!J53</f>
        <v>1</v>
      </c>
      <c r="I60" s="6">
        <f t="shared" ca="1" si="9"/>
        <v>0.12117226141718707</v>
      </c>
      <c r="J60" s="6">
        <f t="shared" ca="1" si="10"/>
        <v>0.87882773858281293</v>
      </c>
      <c r="K60" s="6">
        <f t="shared" ca="1" si="11"/>
        <v>-0.12916637481095178</v>
      </c>
      <c r="L60">
        <f t="shared" ca="1" si="14"/>
        <v>0</v>
      </c>
      <c r="M60">
        <f t="shared" ca="1" si="15"/>
        <v>0</v>
      </c>
      <c r="P60" s="6">
        <f t="shared" si="13"/>
        <v>0.44000000000000022</v>
      </c>
      <c r="Q60" s="6">
        <f t="shared" ca="1" si="16"/>
        <v>0.24</v>
      </c>
      <c r="R60" s="6">
        <f t="shared" ca="1" si="17"/>
        <v>0</v>
      </c>
      <c r="S60" s="6">
        <f t="shared" ca="1" si="12"/>
        <v>0.24</v>
      </c>
      <c r="T60" s="6">
        <f t="shared" ca="1" si="18"/>
        <v>0</v>
      </c>
    </row>
    <row r="61" spans="2:20" x14ac:dyDescent="0.2">
      <c r="B61" s="4">
        <f>'Data 1'!B54</f>
        <v>45</v>
      </c>
      <c r="C61" s="152">
        <f>'Data 1'!C54</f>
        <v>123</v>
      </c>
      <c r="D61" s="152" t="str">
        <f>'Data 1'!D54</f>
        <v>CONT</v>
      </c>
      <c r="E61" s="152">
        <f t="shared" si="8"/>
        <v>0</v>
      </c>
      <c r="F61" s="152">
        <f>'Data 1'!F54</f>
        <v>0</v>
      </c>
      <c r="G61" s="152">
        <f>'Data 1'!H54</f>
        <v>0</v>
      </c>
      <c r="H61" s="152">
        <f>'Data 1'!J54</f>
        <v>0</v>
      </c>
      <c r="I61" s="6">
        <f t="shared" ca="1" si="9"/>
        <v>7.8455403499242377E-2</v>
      </c>
      <c r="J61" s="6">
        <f t="shared" ca="1" si="10"/>
        <v>0.9215445965007576</v>
      </c>
      <c r="K61" s="6">
        <f t="shared" ca="1" si="11"/>
        <v>-8.1704107491731362E-2</v>
      </c>
      <c r="L61">
        <f t="shared" ca="1" si="14"/>
        <v>0</v>
      </c>
      <c r="M61">
        <f t="shared" ca="1" si="15"/>
        <v>1</v>
      </c>
      <c r="P61" s="6">
        <f t="shared" si="13"/>
        <v>0.45000000000000023</v>
      </c>
      <c r="Q61" s="6">
        <f t="shared" ca="1" si="16"/>
        <v>0.24</v>
      </c>
      <c r="R61" s="6">
        <f t="shared" ca="1" si="17"/>
        <v>0</v>
      </c>
      <c r="S61" s="6">
        <f t="shared" ca="1" si="12"/>
        <v>0.24</v>
      </c>
      <c r="T61" s="6">
        <f t="shared" ca="1" si="18"/>
        <v>0</v>
      </c>
    </row>
    <row r="62" spans="2:20" x14ac:dyDescent="0.2">
      <c r="B62" s="4">
        <f>'Data 1'!B55</f>
        <v>46</v>
      </c>
      <c r="C62" s="148">
        <f>'Data 1'!C55</f>
        <v>130</v>
      </c>
      <c r="D62" s="148" t="str">
        <f>'Data 1'!D55</f>
        <v>CFNR</v>
      </c>
      <c r="E62" s="148">
        <f t="shared" si="8"/>
        <v>0</v>
      </c>
      <c r="F62" s="148">
        <f>'Data 1'!F55</f>
        <v>0</v>
      </c>
      <c r="G62" s="148">
        <f>'Data 1'!H55</f>
        <v>1</v>
      </c>
      <c r="H62" s="148">
        <f>'Data 1'!J55</f>
        <v>0</v>
      </c>
      <c r="I62" s="6">
        <f t="shared" ca="1" si="9"/>
        <v>7.8455403499242377E-2</v>
      </c>
      <c r="J62" s="6">
        <f t="shared" ca="1" si="10"/>
        <v>0.9215445965007576</v>
      </c>
      <c r="K62" s="6">
        <f t="shared" ca="1" si="11"/>
        <v>-8.1704107491731362E-2</v>
      </c>
      <c r="L62">
        <f t="shared" ca="1" si="14"/>
        <v>0</v>
      </c>
      <c r="M62">
        <f t="shared" ca="1" si="15"/>
        <v>1</v>
      </c>
      <c r="P62" s="6">
        <f t="shared" si="13"/>
        <v>0.46000000000000024</v>
      </c>
      <c r="Q62" s="6">
        <f t="shared" ca="1" si="16"/>
        <v>0.24</v>
      </c>
      <c r="R62" s="6">
        <f t="shared" ca="1" si="17"/>
        <v>0</v>
      </c>
      <c r="S62" s="6">
        <f t="shared" ca="1" si="12"/>
        <v>0.24</v>
      </c>
      <c r="T62" s="6">
        <f t="shared" ca="1" si="18"/>
        <v>0</v>
      </c>
    </row>
    <row r="63" spans="2:20" x14ac:dyDescent="0.2">
      <c r="B63" s="4">
        <f>'Data 1'!B56</f>
        <v>47</v>
      </c>
      <c r="C63" s="150">
        <f>'Data 1'!C56</f>
        <v>132</v>
      </c>
      <c r="D63" s="150" t="str">
        <f>'Data 1'!D56</f>
        <v>CF</v>
      </c>
      <c r="E63" s="150">
        <f t="shared" si="8"/>
        <v>1</v>
      </c>
      <c r="F63" s="150">
        <f>'Data 1'!F56</f>
        <v>0</v>
      </c>
      <c r="G63" s="150">
        <f>'Data 1'!H56</f>
        <v>0</v>
      </c>
      <c r="H63" s="150">
        <f>'Data 1'!J56</f>
        <v>1</v>
      </c>
      <c r="I63" s="6">
        <f t="shared" ca="1" si="9"/>
        <v>0.12117226141718707</v>
      </c>
      <c r="J63" s="6">
        <f t="shared" ca="1" si="10"/>
        <v>0.12117226141718707</v>
      </c>
      <c r="K63" s="6">
        <f t="shared" ca="1" si="11"/>
        <v>-2.1105420977356135</v>
      </c>
      <c r="L63">
        <f t="shared" ca="1" si="14"/>
        <v>1</v>
      </c>
      <c r="M63">
        <f t="shared" ca="1" si="15"/>
        <v>0</v>
      </c>
      <c r="P63" s="6">
        <f t="shared" si="13"/>
        <v>0.47000000000000025</v>
      </c>
      <c r="Q63" s="6">
        <f t="shared" ca="1" si="16"/>
        <v>0.24</v>
      </c>
      <c r="R63" s="6">
        <f t="shared" ca="1" si="17"/>
        <v>0</v>
      </c>
      <c r="S63" s="6">
        <f t="shared" ca="1" si="12"/>
        <v>0.24</v>
      </c>
      <c r="T63" s="6">
        <f t="shared" ca="1" si="18"/>
        <v>0</v>
      </c>
    </row>
    <row r="64" spans="2:20" x14ac:dyDescent="0.2">
      <c r="B64" s="4">
        <f>'Data 1'!B57</f>
        <v>48</v>
      </c>
      <c r="C64" s="148">
        <f>'Data 1'!C57</f>
        <v>136</v>
      </c>
      <c r="D64" s="148" t="str">
        <f>'Data 1'!D57</f>
        <v>CFNR</v>
      </c>
      <c r="E64" s="148">
        <f t="shared" si="8"/>
        <v>0</v>
      </c>
      <c r="F64" s="148">
        <f>'Data 1'!F57</f>
        <v>0</v>
      </c>
      <c r="G64" s="148">
        <f>'Data 1'!H57</f>
        <v>1</v>
      </c>
      <c r="H64" s="148">
        <f>'Data 1'!J57</f>
        <v>1</v>
      </c>
      <c r="I64" s="6">
        <f t="shared" ca="1" si="9"/>
        <v>0.12117226141718707</v>
      </c>
      <c r="J64" s="6">
        <f t="shared" ca="1" si="10"/>
        <v>0.87882773858281293</v>
      </c>
      <c r="K64" s="6">
        <f t="shared" ca="1" si="11"/>
        <v>-0.12916637481095178</v>
      </c>
      <c r="L64">
        <f t="shared" ca="1" si="14"/>
        <v>0</v>
      </c>
      <c r="M64">
        <f t="shared" ca="1" si="15"/>
        <v>0</v>
      </c>
      <c r="P64" s="6">
        <f t="shared" si="13"/>
        <v>0.48000000000000026</v>
      </c>
      <c r="Q64" s="6">
        <f t="shared" ca="1" si="16"/>
        <v>0.24</v>
      </c>
      <c r="R64" s="6">
        <f t="shared" ca="1" si="17"/>
        <v>0</v>
      </c>
      <c r="S64" s="6">
        <f t="shared" ca="1" si="12"/>
        <v>0.24</v>
      </c>
      <c r="T64" s="6">
        <f t="shared" ca="1" si="18"/>
        <v>0</v>
      </c>
    </row>
    <row r="65" spans="2:20" x14ac:dyDescent="0.2">
      <c r="B65" s="4">
        <f>'Data 1'!B58</f>
        <v>49</v>
      </c>
      <c r="C65" s="150">
        <f>'Data 1'!C58</f>
        <v>138</v>
      </c>
      <c r="D65" s="150" t="str">
        <f>'Data 1'!D58</f>
        <v>CFNR</v>
      </c>
      <c r="E65" s="150">
        <f t="shared" si="8"/>
        <v>0</v>
      </c>
      <c r="F65" s="150">
        <f>'Data 1'!F58</f>
        <v>0</v>
      </c>
      <c r="G65" s="150">
        <f>'Data 1'!H58</f>
        <v>1</v>
      </c>
      <c r="H65" s="150">
        <f>'Data 1'!J58</f>
        <v>0</v>
      </c>
      <c r="I65" s="6">
        <f t="shared" ca="1" si="9"/>
        <v>7.8455403499242377E-2</v>
      </c>
      <c r="J65" s="6">
        <f t="shared" ca="1" si="10"/>
        <v>0.9215445965007576</v>
      </c>
      <c r="K65" s="6">
        <f t="shared" ca="1" si="11"/>
        <v>-8.1704107491731362E-2</v>
      </c>
      <c r="L65">
        <f t="shared" ca="1" si="14"/>
        <v>0</v>
      </c>
      <c r="M65">
        <f t="shared" ca="1" si="15"/>
        <v>1</v>
      </c>
      <c r="P65" s="6">
        <f t="shared" si="13"/>
        <v>0.49000000000000027</v>
      </c>
      <c r="Q65" s="6">
        <f t="shared" ca="1" si="16"/>
        <v>0.24</v>
      </c>
      <c r="R65" s="6">
        <f t="shared" ca="1" si="17"/>
        <v>0</v>
      </c>
      <c r="S65" s="6">
        <f t="shared" ca="1" si="12"/>
        <v>0.24</v>
      </c>
      <c r="T65" s="6">
        <f t="shared" ca="1" si="18"/>
        <v>0</v>
      </c>
    </row>
    <row r="66" spans="2:20" x14ac:dyDescent="0.2">
      <c r="B66" s="4">
        <f>'Data 1'!B59</f>
        <v>50</v>
      </c>
      <c r="C66" s="150">
        <f>'Data 1'!C59</f>
        <v>142</v>
      </c>
      <c r="D66" s="150" t="str">
        <f>'Data 1'!D59</f>
        <v>CFNR</v>
      </c>
      <c r="E66" s="150">
        <f t="shared" si="8"/>
        <v>0</v>
      </c>
      <c r="F66" s="150">
        <f>'Data 1'!F59</f>
        <v>0</v>
      </c>
      <c r="G66" s="150">
        <f>'Data 1'!H59</f>
        <v>1</v>
      </c>
      <c r="H66" s="150">
        <f>'Data 1'!J59</f>
        <v>0</v>
      </c>
      <c r="I66" s="6">
        <f t="shared" ca="1" si="9"/>
        <v>7.8455403499242377E-2</v>
      </c>
      <c r="J66" s="6">
        <f t="shared" ca="1" si="10"/>
        <v>0.9215445965007576</v>
      </c>
      <c r="K66" s="6">
        <f t="shared" ca="1" si="11"/>
        <v>-8.1704107491731362E-2</v>
      </c>
      <c r="L66">
        <f t="shared" ca="1" si="14"/>
        <v>0</v>
      </c>
      <c r="M66">
        <f t="shared" ca="1" si="15"/>
        <v>1</v>
      </c>
      <c r="P66" s="6">
        <f t="shared" si="13"/>
        <v>0.50000000000000022</v>
      </c>
      <c r="Q66" s="6">
        <f t="shared" ca="1" si="16"/>
        <v>0.24</v>
      </c>
      <c r="R66" s="6">
        <f t="shared" ca="1" si="17"/>
        <v>0</v>
      </c>
      <c r="S66" s="6">
        <f t="shared" ca="1" si="12"/>
        <v>0.24</v>
      </c>
      <c r="T66" s="6">
        <f t="shared" ca="1" si="18"/>
        <v>0</v>
      </c>
    </row>
    <row r="67" spans="2:20" x14ac:dyDescent="0.2">
      <c r="B67" s="4">
        <f>'Data 1'!B60</f>
        <v>51</v>
      </c>
      <c r="C67" s="150">
        <f>'Data 1'!C60</f>
        <v>148</v>
      </c>
      <c r="D67" s="150" t="str">
        <f>'Data 1'!D60</f>
        <v>CFNR</v>
      </c>
      <c r="E67" s="150">
        <f t="shared" si="8"/>
        <v>0</v>
      </c>
      <c r="F67" s="150">
        <f>'Data 1'!F60</f>
        <v>0</v>
      </c>
      <c r="G67" s="150">
        <f>'Data 1'!H60</f>
        <v>1</v>
      </c>
      <c r="H67" s="150">
        <f>'Data 1'!J60</f>
        <v>1</v>
      </c>
      <c r="I67" s="6">
        <f t="shared" ca="1" si="9"/>
        <v>0.12117226141718707</v>
      </c>
      <c r="J67" s="6">
        <f t="shared" ca="1" si="10"/>
        <v>0.87882773858281293</v>
      </c>
      <c r="K67" s="6">
        <f t="shared" ca="1" si="11"/>
        <v>-0.12916637481095178</v>
      </c>
      <c r="L67">
        <f t="shared" ca="1" si="14"/>
        <v>0</v>
      </c>
      <c r="M67">
        <f t="shared" ca="1" si="15"/>
        <v>0</v>
      </c>
      <c r="P67" s="6">
        <f t="shared" si="13"/>
        <v>0.51000000000000023</v>
      </c>
      <c r="Q67" s="6">
        <f t="shared" ca="1" si="16"/>
        <v>0.24</v>
      </c>
      <c r="R67" s="6">
        <f t="shared" ca="1" si="17"/>
        <v>0</v>
      </c>
      <c r="S67" s="6">
        <f t="shared" ca="1" si="12"/>
        <v>0.24</v>
      </c>
      <c r="T67" s="6">
        <f t="shared" ca="1" si="18"/>
        <v>0</v>
      </c>
    </row>
    <row r="68" spans="2:20" x14ac:dyDescent="0.2">
      <c r="B68" s="4">
        <f>'Data 1'!B61</f>
        <v>52</v>
      </c>
      <c r="C68" s="150">
        <f>'Data 1'!C61</f>
        <v>149</v>
      </c>
      <c r="D68" s="150" t="str">
        <f>'Data 1'!D61</f>
        <v>CFNR</v>
      </c>
      <c r="E68" s="150">
        <f t="shared" si="8"/>
        <v>0</v>
      </c>
      <c r="F68" s="150">
        <f>'Data 1'!F61</f>
        <v>0</v>
      </c>
      <c r="G68" s="150">
        <f>'Data 1'!H61</f>
        <v>0</v>
      </c>
      <c r="H68" s="150">
        <f>'Data 1'!J61</f>
        <v>1</v>
      </c>
      <c r="I68" s="6">
        <f t="shared" ca="1" si="9"/>
        <v>0.12117226141718707</v>
      </c>
      <c r="J68" s="6">
        <f t="shared" ca="1" si="10"/>
        <v>0.87882773858281293</v>
      </c>
      <c r="K68" s="6">
        <f t="shared" ca="1" si="11"/>
        <v>-0.12916637481095178</v>
      </c>
      <c r="L68">
        <f t="shared" ca="1" si="14"/>
        <v>0</v>
      </c>
      <c r="M68">
        <f t="shared" ca="1" si="15"/>
        <v>0</v>
      </c>
      <c r="P68" s="6">
        <f t="shared" si="13"/>
        <v>0.52000000000000024</v>
      </c>
      <c r="Q68" s="6">
        <f t="shared" ca="1" si="16"/>
        <v>0.24</v>
      </c>
      <c r="R68" s="6">
        <f t="shared" ca="1" si="17"/>
        <v>0</v>
      </c>
      <c r="S68" s="6">
        <f t="shared" ca="1" si="12"/>
        <v>0.24</v>
      </c>
      <c r="T68" s="6">
        <f t="shared" ca="1" si="18"/>
        <v>0</v>
      </c>
    </row>
    <row r="69" spans="2:20" x14ac:dyDescent="0.2">
      <c r="B69" s="4">
        <f>'Data 1'!B62</f>
        <v>53</v>
      </c>
      <c r="C69" s="150">
        <f>'Data 1'!C62</f>
        <v>154</v>
      </c>
      <c r="D69" s="150" t="str">
        <f>'Data 1'!D62</f>
        <v>CFNR</v>
      </c>
      <c r="E69" s="150">
        <f t="shared" si="8"/>
        <v>0</v>
      </c>
      <c r="F69" s="150">
        <f>'Data 1'!F62</f>
        <v>0</v>
      </c>
      <c r="G69" s="150">
        <f>'Data 1'!H62</f>
        <v>1</v>
      </c>
      <c r="H69" s="150">
        <f>'Data 1'!J62</f>
        <v>0</v>
      </c>
      <c r="I69" s="6">
        <f t="shared" ca="1" si="9"/>
        <v>7.8455403499242377E-2</v>
      </c>
      <c r="J69" s="6">
        <f t="shared" ca="1" si="10"/>
        <v>0.9215445965007576</v>
      </c>
      <c r="K69" s="6">
        <f t="shared" ca="1" si="11"/>
        <v>-8.1704107491731362E-2</v>
      </c>
      <c r="L69">
        <f t="shared" ca="1" si="14"/>
        <v>0</v>
      </c>
      <c r="M69">
        <f t="shared" ca="1" si="15"/>
        <v>1</v>
      </c>
      <c r="P69" s="6">
        <f t="shared" si="13"/>
        <v>0.53000000000000025</v>
      </c>
      <c r="Q69" s="6">
        <f t="shared" ca="1" si="16"/>
        <v>0.24</v>
      </c>
      <c r="R69" s="6">
        <f t="shared" ca="1" si="17"/>
        <v>0</v>
      </c>
      <c r="S69" s="6">
        <f t="shared" ca="1" si="12"/>
        <v>0.24</v>
      </c>
      <c r="T69" s="6">
        <f t="shared" ca="1" si="18"/>
        <v>0</v>
      </c>
    </row>
    <row r="70" spans="2:20" x14ac:dyDescent="0.2">
      <c r="B70" s="4">
        <f>'Data 1'!B63</f>
        <v>54</v>
      </c>
      <c r="C70" s="150">
        <f>'Data 1'!C63</f>
        <v>155</v>
      </c>
      <c r="D70" s="150" t="str">
        <f>'Data 1'!D63</f>
        <v>CFNR</v>
      </c>
      <c r="E70" s="150">
        <f t="shared" si="8"/>
        <v>0</v>
      </c>
      <c r="F70" s="150">
        <f>'Data 1'!F63</f>
        <v>0</v>
      </c>
      <c r="G70" s="150">
        <f>'Data 1'!H63</f>
        <v>1</v>
      </c>
      <c r="H70" s="150">
        <f>'Data 1'!J63</f>
        <v>1</v>
      </c>
      <c r="I70" s="6">
        <f t="shared" ca="1" si="9"/>
        <v>0.12117226141718707</v>
      </c>
      <c r="J70" s="6">
        <f t="shared" ca="1" si="10"/>
        <v>0.87882773858281293</v>
      </c>
      <c r="K70" s="6">
        <f t="shared" ca="1" si="11"/>
        <v>-0.12916637481095178</v>
      </c>
      <c r="L70">
        <f t="shared" ca="1" si="14"/>
        <v>0</v>
      </c>
      <c r="M70">
        <f t="shared" ca="1" si="15"/>
        <v>0</v>
      </c>
      <c r="P70" s="6">
        <f t="shared" si="13"/>
        <v>0.54000000000000026</v>
      </c>
      <c r="Q70" s="6">
        <f t="shared" ca="1" si="16"/>
        <v>0.24</v>
      </c>
      <c r="R70" s="6">
        <f t="shared" ca="1" si="17"/>
        <v>0</v>
      </c>
      <c r="S70" s="6">
        <f t="shared" ca="1" si="12"/>
        <v>0.24</v>
      </c>
      <c r="T70" s="6">
        <f t="shared" ca="1" si="18"/>
        <v>0</v>
      </c>
    </row>
    <row r="71" spans="2:20" x14ac:dyDescent="0.2">
      <c r="B71" s="4">
        <f>'Data 1'!B64</f>
        <v>55</v>
      </c>
      <c r="C71" s="150">
        <f>'Data 1'!C64</f>
        <v>160</v>
      </c>
      <c r="D71" s="150" t="str">
        <f>'Data 1'!D64</f>
        <v>CF</v>
      </c>
      <c r="E71" s="150">
        <f t="shared" si="8"/>
        <v>1</v>
      </c>
      <c r="F71" s="150">
        <f>'Data 1'!F64</f>
        <v>0</v>
      </c>
      <c r="G71" s="150">
        <f>'Data 1'!H64</f>
        <v>1</v>
      </c>
      <c r="H71" s="150">
        <f>'Data 1'!J64</f>
        <v>0</v>
      </c>
      <c r="I71" s="6">
        <f t="shared" ca="1" si="9"/>
        <v>7.8455403499242377E-2</v>
      </c>
      <c r="J71" s="6">
        <f t="shared" ca="1" si="10"/>
        <v>7.8455403499242377E-2</v>
      </c>
      <c r="K71" s="6">
        <f t="shared" ca="1" si="11"/>
        <v>-2.5452249239183393</v>
      </c>
      <c r="L71">
        <f t="shared" ca="1" si="14"/>
        <v>0</v>
      </c>
      <c r="M71">
        <f t="shared" ca="1" si="15"/>
        <v>0</v>
      </c>
      <c r="P71" s="6">
        <f t="shared" si="13"/>
        <v>0.55000000000000027</v>
      </c>
      <c r="Q71" s="6">
        <f t="shared" ca="1" si="16"/>
        <v>0.24</v>
      </c>
      <c r="R71" s="6">
        <f t="shared" ca="1" si="17"/>
        <v>0</v>
      </c>
      <c r="S71" s="6">
        <f t="shared" ca="1" si="12"/>
        <v>0.24</v>
      </c>
      <c r="T71" s="6">
        <f t="shared" ca="1" si="18"/>
        <v>0</v>
      </c>
    </row>
    <row r="72" spans="2:20" x14ac:dyDescent="0.2">
      <c r="B72" s="4">
        <f>'Data 1'!B65</f>
        <v>56</v>
      </c>
      <c r="C72" s="148">
        <f>'Data 1'!C65</f>
        <v>166</v>
      </c>
      <c r="D72" s="148" t="str">
        <f>'Data 1'!D65</f>
        <v>CFNR</v>
      </c>
      <c r="E72" s="148">
        <f t="shared" si="8"/>
        <v>0</v>
      </c>
      <c r="F72" s="148">
        <f>'Data 1'!F65</f>
        <v>0</v>
      </c>
      <c r="G72" s="148">
        <f>'Data 1'!H65</f>
        <v>1</v>
      </c>
      <c r="H72" s="148">
        <f>'Data 1'!J65</f>
        <v>1</v>
      </c>
      <c r="I72" s="6">
        <f t="shared" ca="1" si="9"/>
        <v>0.12117226141718707</v>
      </c>
      <c r="J72" s="6">
        <f t="shared" ca="1" si="10"/>
        <v>0.87882773858281293</v>
      </c>
      <c r="K72" s="6">
        <f t="shared" ca="1" si="11"/>
        <v>-0.12916637481095178</v>
      </c>
      <c r="L72">
        <f t="shared" ca="1" si="14"/>
        <v>0</v>
      </c>
      <c r="M72">
        <f t="shared" ca="1" si="15"/>
        <v>0</v>
      </c>
      <c r="P72" s="6">
        <f t="shared" si="13"/>
        <v>0.56000000000000028</v>
      </c>
      <c r="Q72" s="6">
        <f t="shared" ca="1" si="16"/>
        <v>0.24</v>
      </c>
      <c r="R72" s="6">
        <f t="shared" ca="1" si="17"/>
        <v>0</v>
      </c>
      <c r="S72" s="6">
        <f t="shared" ca="1" si="12"/>
        <v>0.24</v>
      </c>
      <c r="T72" s="6">
        <f t="shared" ca="1" si="18"/>
        <v>0</v>
      </c>
    </row>
    <row r="73" spans="2:20" x14ac:dyDescent="0.2">
      <c r="B73" s="4">
        <f>'Data 1'!B66</f>
        <v>57</v>
      </c>
      <c r="C73" s="150">
        <f>'Data 1'!C66</f>
        <v>167</v>
      </c>
      <c r="D73" s="150" t="str">
        <f>'Data 1'!D66</f>
        <v>CF</v>
      </c>
      <c r="E73" s="150">
        <f t="shared" si="8"/>
        <v>1</v>
      </c>
      <c r="F73" s="150">
        <f>'Data 1'!F66</f>
        <v>0</v>
      </c>
      <c r="G73" s="150">
        <f>'Data 1'!H66</f>
        <v>0</v>
      </c>
      <c r="H73" s="150">
        <f>'Data 1'!J66</f>
        <v>0</v>
      </c>
      <c r="I73" s="6">
        <f t="shared" ca="1" si="9"/>
        <v>7.8455403499242377E-2</v>
      </c>
      <c r="J73" s="6">
        <f t="shared" ca="1" si="10"/>
        <v>7.8455403499242377E-2</v>
      </c>
      <c r="K73" s="6">
        <f t="shared" ca="1" si="11"/>
        <v>-2.5452249239183393</v>
      </c>
      <c r="L73">
        <f t="shared" ca="1" si="14"/>
        <v>0</v>
      </c>
      <c r="M73">
        <f t="shared" ca="1" si="15"/>
        <v>0</v>
      </c>
      <c r="P73" s="6">
        <f t="shared" si="13"/>
        <v>0.57000000000000028</v>
      </c>
      <c r="Q73" s="6">
        <f t="shared" ca="1" si="16"/>
        <v>0.24</v>
      </c>
      <c r="R73" s="6">
        <f t="shared" ca="1" si="17"/>
        <v>0</v>
      </c>
      <c r="S73" s="6">
        <f t="shared" ca="1" si="12"/>
        <v>0.24</v>
      </c>
      <c r="T73" s="6">
        <f t="shared" ca="1" si="18"/>
        <v>0</v>
      </c>
    </row>
    <row r="74" spans="2:20" x14ac:dyDescent="0.2">
      <c r="B74" s="4">
        <f>'Data 1'!B67</f>
        <v>58</v>
      </c>
      <c r="C74" s="148">
        <f>'Data 1'!C67</f>
        <v>170</v>
      </c>
      <c r="D74" s="148" t="str">
        <f>'Data 1'!D67</f>
        <v>CF</v>
      </c>
      <c r="E74" s="148">
        <f t="shared" si="8"/>
        <v>1</v>
      </c>
      <c r="F74" s="148">
        <f>'Data 1'!F67</f>
        <v>0</v>
      </c>
      <c r="G74" s="148">
        <f>'Data 1'!H67</f>
        <v>0</v>
      </c>
      <c r="H74" s="148">
        <f>'Data 1'!J67</f>
        <v>0</v>
      </c>
      <c r="I74" s="6">
        <f t="shared" ca="1" si="9"/>
        <v>7.8455403499242377E-2</v>
      </c>
      <c r="J74" s="6">
        <f t="shared" ca="1" si="10"/>
        <v>7.8455403499242377E-2</v>
      </c>
      <c r="K74" s="6">
        <f t="shared" ca="1" si="11"/>
        <v>-2.5452249239183393</v>
      </c>
      <c r="L74">
        <f t="shared" ca="1" si="14"/>
        <v>0</v>
      </c>
      <c r="M74">
        <f t="shared" ca="1" si="15"/>
        <v>0</v>
      </c>
      <c r="P74" s="6">
        <f t="shared" si="13"/>
        <v>0.58000000000000029</v>
      </c>
      <c r="Q74" s="6">
        <f t="shared" ca="1" si="16"/>
        <v>0.24</v>
      </c>
      <c r="R74" s="6">
        <f t="shared" ca="1" si="17"/>
        <v>0</v>
      </c>
      <c r="S74" s="6">
        <f t="shared" ca="1" si="12"/>
        <v>0.24</v>
      </c>
      <c r="T74" s="6">
        <f t="shared" ca="1" si="18"/>
        <v>0</v>
      </c>
    </row>
    <row r="75" spans="2:20" x14ac:dyDescent="0.2">
      <c r="B75" s="4">
        <f>'Data 1'!B68</f>
        <v>59</v>
      </c>
      <c r="C75" s="148">
        <f>'Data 1'!C68</f>
        <v>203</v>
      </c>
      <c r="D75" s="148" t="str">
        <f>'Data 1'!D68</f>
        <v>CFNR</v>
      </c>
      <c r="E75" s="148">
        <f t="shared" si="8"/>
        <v>0</v>
      </c>
      <c r="F75" s="148">
        <f>'Data 1'!F68</f>
        <v>0</v>
      </c>
      <c r="G75" s="148">
        <f>'Data 1'!H68</f>
        <v>1</v>
      </c>
      <c r="H75" s="148">
        <f>'Data 1'!J68</f>
        <v>0</v>
      </c>
      <c r="I75" s="6">
        <f t="shared" ca="1" si="9"/>
        <v>7.8455403499242377E-2</v>
      </c>
      <c r="J75" s="6">
        <f t="shared" ca="1" si="10"/>
        <v>0.9215445965007576</v>
      </c>
      <c r="K75" s="6">
        <f t="shared" ca="1" si="11"/>
        <v>-8.1704107491731362E-2</v>
      </c>
      <c r="L75">
        <f t="shared" ca="1" si="14"/>
        <v>0</v>
      </c>
      <c r="M75">
        <f t="shared" ca="1" si="15"/>
        <v>1</v>
      </c>
      <c r="P75" s="6">
        <f t="shared" si="13"/>
        <v>0.5900000000000003</v>
      </c>
      <c r="Q75" s="6">
        <f t="shared" ca="1" si="16"/>
        <v>0.24</v>
      </c>
      <c r="R75" s="6">
        <f t="shared" ca="1" si="17"/>
        <v>0</v>
      </c>
      <c r="S75" s="6">
        <f t="shared" ca="1" si="12"/>
        <v>0.24</v>
      </c>
      <c r="T75" s="6">
        <f t="shared" ca="1" si="18"/>
        <v>0</v>
      </c>
    </row>
    <row r="76" spans="2:20" x14ac:dyDescent="0.2">
      <c r="B76" s="4">
        <f>'Data 1'!B69</f>
        <v>60</v>
      </c>
      <c r="C76" s="157">
        <f>'Data 1'!C69</f>
        <v>204</v>
      </c>
      <c r="D76" s="157" t="str">
        <f>'Data 1'!D69</f>
        <v>CFNR</v>
      </c>
      <c r="E76" s="157">
        <f t="shared" si="8"/>
        <v>0</v>
      </c>
      <c r="F76" s="157">
        <f>'Data 1'!F69</f>
        <v>0</v>
      </c>
      <c r="G76" s="157">
        <f>'Data 1'!H69</f>
        <v>1</v>
      </c>
      <c r="H76" s="157">
        <f>'Data 1'!J69</f>
        <v>0</v>
      </c>
      <c r="I76" s="6">
        <f t="shared" ca="1" si="9"/>
        <v>7.8455403499242377E-2</v>
      </c>
      <c r="J76" s="6">
        <f t="shared" ca="1" si="10"/>
        <v>0.9215445965007576</v>
      </c>
      <c r="K76" s="6">
        <f t="shared" ca="1" si="11"/>
        <v>-8.1704107491731362E-2</v>
      </c>
      <c r="L76">
        <f t="shared" ca="1" si="14"/>
        <v>0</v>
      </c>
      <c r="M76">
        <f t="shared" ca="1" si="15"/>
        <v>1</v>
      </c>
      <c r="P76" s="6">
        <f t="shared" si="13"/>
        <v>0.60000000000000031</v>
      </c>
      <c r="Q76" s="6">
        <f t="shared" ca="1" si="16"/>
        <v>0.24</v>
      </c>
      <c r="R76" s="6">
        <f t="shared" ca="1" si="17"/>
        <v>0</v>
      </c>
      <c r="S76" s="6">
        <f t="shared" ca="1" si="12"/>
        <v>0.24</v>
      </c>
      <c r="T76" s="6">
        <f t="shared" ca="1" si="18"/>
        <v>0</v>
      </c>
    </row>
    <row r="77" spans="2:20" x14ac:dyDescent="0.2">
      <c r="B77" s="4">
        <f>'Data 1'!B70</f>
        <v>61</v>
      </c>
      <c r="C77" s="157">
        <f>'Data 1'!C70</f>
        <v>205</v>
      </c>
      <c r="D77" s="157" t="str">
        <f>'Data 1'!D70</f>
        <v>CFNR</v>
      </c>
      <c r="E77" s="157">
        <f t="shared" si="8"/>
        <v>0</v>
      </c>
      <c r="F77" s="157">
        <f>'Data 1'!F70</f>
        <v>0</v>
      </c>
      <c r="G77" s="157">
        <f>'Data 1'!H70</f>
        <v>1</v>
      </c>
      <c r="H77" s="157">
        <f>'Data 1'!J70</f>
        <v>0</v>
      </c>
      <c r="I77" s="6">
        <f t="shared" ca="1" si="9"/>
        <v>7.8455403499242377E-2</v>
      </c>
      <c r="J77" s="6">
        <f t="shared" ca="1" si="10"/>
        <v>0.9215445965007576</v>
      </c>
      <c r="K77" s="6">
        <f t="shared" ca="1" si="11"/>
        <v>-8.1704107491731362E-2</v>
      </c>
      <c r="L77">
        <f t="shared" ca="1" si="14"/>
        <v>0</v>
      </c>
      <c r="M77">
        <f t="shared" ca="1" si="15"/>
        <v>1</v>
      </c>
      <c r="P77" s="6">
        <f t="shared" si="13"/>
        <v>0.61000000000000032</v>
      </c>
      <c r="Q77" s="6">
        <f t="shared" ca="1" si="16"/>
        <v>0.24</v>
      </c>
      <c r="R77" s="6">
        <f t="shared" ca="1" si="17"/>
        <v>0</v>
      </c>
      <c r="S77" s="6">
        <f t="shared" ca="1" si="12"/>
        <v>0.24</v>
      </c>
      <c r="T77" s="6">
        <f t="shared" ca="1" si="18"/>
        <v>0</v>
      </c>
    </row>
    <row r="78" spans="2:20" x14ac:dyDescent="0.2">
      <c r="B78" s="4">
        <f>'Data 1'!B71</f>
        <v>62</v>
      </c>
      <c r="C78" s="157">
        <f>'Data 1'!C71</f>
        <v>208</v>
      </c>
      <c r="D78" s="157" t="str">
        <f>'Data 1'!D71</f>
        <v>CFNR</v>
      </c>
      <c r="E78" s="157">
        <f t="shared" si="8"/>
        <v>0</v>
      </c>
      <c r="F78" s="157">
        <f>'Data 1'!F71</f>
        <v>0</v>
      </c>
      <c r="G78" s="157">
        <f>'Data 1'!H71</f>
        <v>0</v>
      </c>
      <c r="H78" s="157">
        <f>'Data 1'!J71</f>
        <v>0</v>
      </c>
      <c r="I78" s="6">
        <f t="shared" ca="1" si="9"/>
        <v>7.8455403499242377E-2</v>
      </c>
      <c r="J78" s="6">
        <f t="shared" ca="1" si="10"/>
        <v>0.9215445965007576</v>
      </c>
      <c r="K78" s="6">
        <f t="shared" ca="1" si="11"/>
        <v>-8.1704107491731362E-2</v>
      </c>
      <c r="L78">
        <f t="shared" ca="1" si="14"/>
        <v>0</v>
      </c>
      <c r="M78">
        <f t="shared" ca="1" si="15"/>
        <v>1</v>
      </c>
      <c r="P78" s="6">
        <f t="shared" si="13"/>
        <v>0.62000000000000033</v>
      </c>
      <c r="Q78" s="6">
        <f t="shared" ca="1" si="16"/>
        <v>0.24</v>
      </c>
      <c r="R78" s="6">
        <f t="shared" ca="1" si="17"/>
        <v>0</v>
      </c>
      <c r="S78" s="6">
        <f t="shared" ca="1" si="12"/>
        <v>0.24</v>
      </c>
      <c r="T78" s="6">
        <f t="shared" ca="1" si="18"/>
        <v>0</v>
      </c>
    </row>
    <row r="79" spans="2:20" x14ac:dyDescent="0.2">
      <c r="B79" s="4">
        <f>'Data 1'!B72</f>
        <v>63</v>
      </c>
      <c r="C79" s="157">
        <f>'Data 1'!C72</f>
        <v>210</v>
      </c>
      <c r="D79" s="157" t="str">
        <f>'Data 1'!D72</f>
        <v>CONT</v>
      </c>
      <c r="E79" s="157">
        <f t="shared" si="8"/>
        <v>0</v>
      </c>
      <c r="F79" s="157">
        <f>'Data 1'!F72</f>
        <v>0</v>
      </c>
      <c r="G79" s="157">
        <f>'Data 1'!H72</f>
        <v>0</v>
      </c>
      <c r="H79" s="157">
        <f>'Data 1'!J72</f>
        <v>1</v>
      </c>
      <c r="I79" s="6">
        <f t="shared" ref="I79:I100" ca="1" si="19">OFFSET($E$3,G79*3+H79,F79*3)</f>
        <v>0.12117226141718707</v>
      </c>
      <c r="J79" s="6">
        <f t="shared" ref="J79:J100" ca="1" si="20">IF(E79=1,I79,1-I79)</f>
        <v>0.87882773858281293</v>
      </c>
      <c r="K79" s="6">
        <f t="shared" ref="K79:K100" ca="1" si="21">LN(J79)</f>
        <v>-0.12916637481095178</v>
      </c>
      <c r="L79">
        <f t="shared" ca="1" si="14"/>
        <v>0</v>
      </c>
      <c r="M79">
        <f t="shared" ca="1" si="15"/>
        <v>0</v>
      </c>
      <c r="P79" s="6">
        <f t="shared" si="13"/>
        <v>0.63000000000000034</v>
      </c>
      <c r="Q79" s="6">
        <f t="shared" ca="1" si="16"/>
        <v>0.24</v>
      </c>
      <c r="R79" s="6">
        <f t="shared" ca="1" si="17"/>
        <v>0</v>
      </c>
      <c r="S79" s="6">
        <f t="shared" ca="1" si="12"/>
        <v>0.22</v>
      </c>
      <c r="T79" s="6">
        <f t="shared" ca="1" si="18"/>
        <v>0</v>
      </c>
    </row>
    <row r="80" spans="2:20" x14ac:dyDescent="0.2">
      <c r="B80" s="4">
        <f>'Data 1'!B73</f>
        <v>64</v>
      </c>
      <c r="C80" s="152">
        <f>'Data 1'!C73</f>
        <v>211</v>
      </c>
      <c r="D80" s="152" t="str">
        <f>'Data 1'!D73</f>
        <v>CONT</v>
      </c>
      <c r="E80" s="152">
        <f t="shared" si="8"/>
        <v>0</v>
      </c>
      <c r="F80" s="152">
        <f>'Data 1'!F73</f>
        <v>0</v>
      </c>
      <c r="G80" s="152">
        <f>'Data 1'!H73</f>
        <v>1</v>
      </c>
      <c r="H80" s="152">
        <f>'Data 1'!J73</f>
        <v>1</v>
      </c>
      <c r="I80" s="6">
        <f t="shared" ca="1" si="19"/>
        <v>0.12117226141718707</v>
      </c>
      <c r="J80" s="6">
        <f t="shared" ca="1" si="20"/>
        <v>0.87882773858281293</v>
      </c>
      <c r="K80" s="6">
        <f t="shared" ca="1" si="21"/>
        <v>-0.12916637481095178</v>
      </c>
      <c r="L80">
        <f t="shared" ref="L80:L100" ca="1" si="22">IF(AND(E80=1,I80&gt;=threshold),1,0)</f>
        <v>0</v>
      </c>
      <c r="M80">
        <f t="shared" ref="M80:M100" ca="1" si="23">IF(AND(E80=0,I80&lt;threshold),1,0)</f>
        <v>0</v>
      </c>
      <c r="P80" s="6">
        <f t="shared" si="13"/>
        <v>0.64000000000000035</v>
      </c>
      <c r="Q80" s="6">
        <f t="shared" ca="1" si="16"/>
        <v>0.2</v>
      </c>
      <c r="R80" s="6">
        <f t="shared" ca="1" si="17"/>
        <v>0</v>
      </c>
      <c r="S80" s="6">
        <f t="shared" ca="1" si="12"/>
        <v>0.2</v>
      </c>
      <c r="T80" s="6">
        <f t="shared" ca="1" si="18"/>
        <v>0</v>
      </c>
    </row>
    <row r="81" spans="2:20" x14ac:dyDescent="0.2">
      <c r="B81" s="4">
        <f>'Data 1'!B74</f>
        <v>65</v>
      </c>
      <c r="C81" s="152">
        <f>'Data 1'!C74</f>
        <v>214</v>
      </c>
      <c r="D81" s="152" t="str">
        <f>'Data 1'!D74</f>
        <v>CONT</v>
      </c>
      <c r="E81" s="152">
        <f t="shared" ref="E81:E142" si="24">IF(D81="CF",1,0)</f>
        <v>0</v>
      </c>
      <c r="F81" s="152">
        <f>'Data 1'!F74</f>
        <v>0</v>
      </c>
      <c r="G81" s="152">
        <f>'Data 1'!H74</f>
        <v>0</v>
      </c>
      <c r="H81" s="152">
        <f>'Data 1'!J74</f>
        <v>1</v>
      </c>
      <c r="I81" s="6">
        <f t="shared" ca="1" si="19"/>
        <v>0.12117226141718707</v>
      </c>
      <c r="J81" s="6">
        <f t="shared" ca="1" si="20"/>
        <v>0.87882773858281293</v>
      </c>
      <c r="K81" s="6">
        <f t="shared" ca="1" si="21"/>
        <v>-0.12916637481095178</v>
      </c>
      <c r="L81">
        <f t="shared" ca="1" si="22"/>
        <v>0</v>
      </c>
      <c r="M81">
        <f t="shared" ca="1" si="23"/>
        <v>0</v>
      </c>
      <c r="P81" s="6">
        <f t="shared" si="13"/>
        <v>0.65000000000000036</v>
      </c>
      <c r="Q81" s="6">
        <f t="shared" ref="Q81:Q116" ca="1" si="25">COUNTIFS($E$17:$E$187,"1",$I$17:$I$187,"&gt;="&amp;$P81)/CFT_1</f>
        <v>0.2</v>
      </c>
      <c r="R81" s="6">
        <f t="shared" ref="R81:R116" ca="1" si="26">COUNTIFS($E$17:$E$187,"0",$I$17:$I$187,"&gt;="&amp;$P81)/(TN-CFT_1)</f>
        <v>0</v>
      </c>
      <c r="S81" s="6">
        <f t="shared" ca="1" si="12"/>
        <v>0.2</v>
      </c>
      <c r="T81" s="6">
        <f t="shared" ref="T81:T115" ca="1" si="27">-(R82-R81)</f>
        <v>0</v>
      </c>
    </row>
    <row r="82" spans="2:20" x14ac:dyDescent="0.2">
      <c r="B82" s="4">
        <f>'Data 1'!B75</f>
        <v>66</v>
      </c>
      <c r="C82" s="152">
        <f>'Data 1'!C75</f>
        <v>215</v>
      </c>
      <c r="D82" s="152" t="str">
        <f>'Data 1'!D75</f>
        <v>CFNR</v>
      </c>
      <c r="E82" s="152">
        <f t="shared" si="24"/>
        <v>0</v>
      </c>
      <c r="F82" s="152">
        <f>'Data 1'!F75</f>
        <v>0</v>
      </c>
      <c r="G82" s="152">
        <f>'Data 1'!H75</f>
        <v>1</v>
      </c>
      <c r="H82" s="152">
        <f>'Data 1'!J75</f>
        <v>1</v>
      </c>
      <c r="I82" s="6">
        <f t="shared" ca="1" si="19"/>
        <v>0.12117226141718707</v>
      </c>
      <c r="J82" s="6">
        <f t="shared" ca="1" si="20"/>
        <v>0.87882773858281293</v>
      </c>
      <c r="K82" s="6">
        <f t="shared" ca="1" si="21"/>
        <v>-0.12916637481095178</v>
      </c>
      <c r="L82">
        <f t="shared" ca="1" si="22"/>
        <v>0</v>
      </c>
      <c r="M82">
        <f t="shared" ca="1" si="23"/>
        <v>0</v>
      </c>
      <c r="P82" s="6">
        <f t="shared" si="13"/>
        <v>0.66000000000000036</v>
      </c>
      <c r="Q82" s="6">
        <f t="shared" ca="1" si="25"/>
        <v>0.2</v>
      </c>
      <c r="R82" s="6">
        <f t="shared" ca="1" si="26"/>
        <v>0</v>
      </c>
      <c r="S82" s="6">
        <f t="shared" ref="S82:S115" ca="1" si="28">(Q82+Q83)/2</f>
        <v>0.2</v>
      </c>
      <c r="T82" s="6">
        <f t="shared" ca="1" si="27"/>
        <v>0</v>
      </c>
    </row>
    <row r="83" spans="2:20" x14ac:dyDescent="0.2">
      <c r="B83" s="4">
        <f>'Data 1'!B76</f>
        <v>67</v>
      </c>
      <c r="C83" s="157">
        <f>'Data 1'!C76</f>
        <v>218</v>
      </c>
      <c r="D83" s="157" t="str">
        <f>'Data 1'!D76</f>
        <v>CFNR</v>
      </c>
      <c r="E83" s="157">
        <f t="shared" si="24"/>
        <v>0</v>
      </c>
      <c r="F83" s="157">
        <f>'Data 1'!F76</f>
        <v>0</v>
      </c>
      <c r="G83" s="157">
        <f>'Data 1'!H76</f>
        <v>1</v>
      </c>
      <c r="H83" s="157">
        <f>'Data 1'!J76</f>
        <v>1</v>
      </c>
      <c r="I83" s="6">
        <f t="shared" ca="1" si="19"/>
        <v>0.12117226141718707</v>
      </c>
      <c r="J83" s="6">
        <f t="shared" ca="1" si="20"/>
        <v>0.87882773858281293</v>
      </c>
      <c r="K83" s="6">
        <f t="shared" ca="1" si="21"/>
        <v>-0.12916637481095178</v>
      </c>
      <c r="L83">
        <f t="shared" ca="1" si="22"/>
        <v>0</v>
      </c>
      <c r="M83">
        <f t="shared" ca="1" si="23"/>
        <v>0</v>
      </c>
      <c r="P83" s="6">
        <f t="shared" ref="P83:P116" si="29">P82+0.01</f>
        <v>0.67000000000000037</v>
      </c>
      <c r="Q83" s="6">
        <f t="shared" ca="1" si="25"/>
        <v>0.2</v>
      </c>
      <c r="R83" s="6">
        <f t="shared" ca="1" si="26"/>
        <v>0</v>
      </c>
      <c r="S83" s="6">
        <f t="shared" ca="1" si="28"/>
        <v>0.2</v>
      </c>
      <c r="T83" s="6">
        <f t="shared" ca="1" si="27"/>
        <v>0</v>
      </c>
    </row>
    <row r="84" spans="2:20" x14ac:dyDescent="0.2">
      <c r="B84" s="4">
        <f>'Data 1'!B77</f>
        <v>68</v>
      </c>
      <c r="C84" s="157">
        <f>'Data 1'!C77</f>
        <v>219</v>
      </c>
      <c r="D84" s="157" t="str">
        <f>'Data 1'!D77</f>
        <v>CONT</v>
      </c>
      <c r="E84" s="157">
        <f t="shared" si="24"/>
        <v>0</v>
      </c>
      <c r="F84" s="157">
        <f>'Data 1'!F77</f>
        <v>0</v>
      </c>
      <c r="G84" s="157">
        <f>'Data 1'!H77</f>
        <v>0</v>
      </c>
      <c r="H84" s="157">
        <f>'Data 1'!J77</f>
        <v>0</v>
      </c>
      <c r="I84" s="6">
        <f t="shared" ca="1" si="19"/>
        <v>7.8455403499242377E-2</v>
      </c>
      <c r="J84" s="6">
        <f t="shared" ca="1" si="20"/>
        <v>0.9215445965007576</v>
      </c>
      <c r="K84" s="6">
        <f t="shared" ca="1" si="21"/>
        <v>-8.1704107491731362E-2</v>
      </c>
      <c r="L84">
        <f t="shared" ca="1" si="22"/>
        <v>0</v>
      </c>
      <c r="M84">
        <f t="shared" ca="1" si="23"/>
        <v>1</v>
      </c>
      <c r="P84" s="6">
        <f t="shared" si="29"/>
        <v>0.68000000000000038</v>
      </c>
      <c r="Q84" s="6">
        <f t="shared" ca="1" si="25"/>
        <v>0.2</v>
      </c>
      <c r="R84" s="6">
        <f t="shared" ca="1" si="26"/>
        <v>0</v>
      </c>
      <c r="S84" s="6">
        <f t="shared" ca="1" si="28"/>
        <v>0.2</v>
      </c>
      <c r="T84" s="6">
        <f t="shared" ca="1" si="27"/>
        <v>0</v>
      </c>
    </row>
    <row r="85" spans="2:20" x14ac:dyDescent="0.2">
      <c r="B85" s="4">
        <f>'Data 1'!B78</f>
        <v>69</v>
      </c>
      <c r="C85" s="152">
        <f>'Data 1'!C78</f>
        <v>221</v>
      </c>
      <c r="D85" s="152" t="str">
        <f>'Data 1'!D78</f>
        <v>CONT</v>
      </c>
      <c r="E85" s="152">
        <f t="shared" si="24"/>
        <v>0</v>
      </c>
      <c r="F85" s="152">
        <f>'Data 1'!F78</f>
        <v>0</v>
      </c>
      <c r="G85" s="152">
        <f>'Data 1'!H78</f>
        <v>1</v>
      </c>
      <c r="H85" s="152">
        <f>'Data 1'!J78</f>
        <v>1</v>
      </c>
      <c r="I85" s="6">
        <f t="shared" ca="1" si="19"/>
        <v>0.12117226141718707</v>
      </c>
      <c r="J85" s="6">
        <f t="shared" ca="1" si="20"/>
        <v>0.87882773858281293</v>
      </c>
      <c r="K85" s="6">
        <f t="shared" ca="1" si="21"/>
        <v>-0.12916637481095178</v>
      </c>
      <c r="L85">
        <f t="shared" ca="1" si="22"/>
        <v>0</v>
      </c>
      <c r="M85">
        <f t="shared" ca="1" si="23"/>
        <v>0</v>
      </c>
      <c r="P85" s="6">
        <f t="shared" si="29"/>
        <v>0.69000000000000039</v>
      </c>
      <c r="Q85" s="6">
        <f t="shared" ca="1" si="25"/>
        <v>0.2</v>
      </c>
      <c r="R85" s="6">
        <f t="shared" ca="1" si="26"/>
        <v>0</v>
      </c>
      <c r="S85" s="6">
        <f t="shared" ca="1" si="28"/>
        <v>0.2</v>
      </c>
      <c r="T85" s="6">
        <f t="shared" ca="1" si="27"/>
        <v>0</v>
      </c>
    </row>
    <row r="86" spans="2:20" x14ac:dyDescent="0.2">
      <c r="B86" s="4">
        <f>'Data 1'!B79</f>
        <v>70</v>
      </c>
      <c r="C86" s="152">
        <f>'Data 1'!C79</f>
        <v>222</v>
      </c>
      <c r="D86" s="152" t="str">
        <f>'Data 1'!D79</f>
        <v>CONT</v>
      </c>
      <c r="E86" s="152">
        <f t="shared" si="24"/>
        <v>0</v>
      </c>
      <c r="F86" s="152">
        <f>'Data 1'!F79</f>
        <v>0</v>
      </c>
      <c r="G86" s="152">
        <f>'Data 1'!H79</f>
        <v>1</v>
      </c>
      <c r="H86" s="152">
        <f>'Data 1'!J79</f>
        <v>1</v>
      </c>
      <c r="I86" s="6">
        <f t="shared" ca="1" si="19"/>
        <v>0.12117226141718707</v>
      </c>
      <c r="J86" s="6">
        <f t="shared" ca="1" si="20"/>
        <v>0.87882773858281293</v>
      </c>
      <c r="K86" s="6">
        <f t="shared" ca="1" si="21"/>
        <v>-0.12916637481095178</v>
      </c>
      <c r="L86">
        <f t="shared" ca="1" si="22"/>
        <v>0</v>
      </c>
      <c r="M86">
        <f t="shared" ca="1" si="23"/>
        <v>0</v>
      </c>
      <c r="P86" s="6">
        <f t="shared" si="29"/>
        <v>0.7000000000000004</v>
      </c>
      <c r="Q86" s="6">
        <f t="shared" ca="1" si="25"/>
        <v>0.2</v>
      </c>
      <c r="R86" s="6">
        <f t="shared" ca="1" si="26"/>
        <v>0</v>
      </c>
      <c r="S86" s="6">
        <f t="shared" ca="1" si="28"/>
        <v>0.2</v>
      </c>
      <c r="T86" s="6">
        <f t="shared" ca="1" si="27"/>
        <v>0</v>
      </c>
    </row>
    <row r="87" spans="2:20" x14ac:dyDescent="0.2">
      <c r="B87" s="4">
        <f>'Data 1'!B80</f>
        <v>71</v>
      </c>
      <c r="C87" s="152">
        <f>'Data 1'!C80</f>
        <v>223</v>
      </c>
      <c r="D87" s="152" t="str">
        <f>'Data 1'!D80</f>
        <v>CFNR</v>
      </c>
      <c r="E87" s="152">
        <f t="shared" si="24"/>
        <v>0</v>
      </c>
      <c r="F87" s="152">
        <f>'Data 1'!F80</f>
        <v>0</v>
      </c>
      <c r="G87" s="152">
        <f>'Data 1'!H80</f>
        <v>0</v>
      </c>
      <c r="H87" s="152">
        <f>'Data 1'!J80</f>
        <v>0</v>
      </c>
      <c r="I87" s="6">
        <f t="shared" ca="1" si="19"/>
        <v>7.8455403499242377E-2</v>
      </c>
      <c r="J87" s="6">
        <f t="shared" ca="1" si="20"/>
        <v>0.9215445965007576</v>
      </c>
      <c r="K87" s="6">
        <f t="shared" ca="1" si="21"/>
        <v>-8.1704107491731362E-2</v>
      </c>
      <c r="L87">
        <f t="shared" ca="1" si="22"/>
        <v>0</v>
      </c>
      <c r="M87">
        <f t="shared" ca="1" si="23"/>
        <v>1</v>
      </c>
      <c r="P87" s="6">
        <f t="shared" si="29"/>
        <v>0.71000000000000041</v>
      </c>
      <c r="Q87" s="6">
        <f t="shared" ca="1" si="25"/>
        <v>0.2</v>
      </c>
      <c r="R87" s="6">
        <f t="shared" ca="1" si="26"/>
        <v>0</v>
      </c>
      <c r="S87" s="6">
        <f t="shared" ca="1" si="28"/>
        <v>0.2</v>
      </c>
      <c r="T87" s="6">
        <f t="shared" ca="1" si="27"/>
        <v>0</v>
      </c>
    </row>
    <row r="88" spans="2:20" x14ac:dyDescent="0.2">
      <c r="B88" s="4">
        <f>'Data 1'!B81</f>
        <v>72</v>
      </c>
      <c r="C88" s="157">
        <f>'Data 1'!C81</f>
        <v>224</v>
      </c>
      <c r="D88" s="157" t="str">
        <f>'Data 1'!D81</f>
        <v>CONT</v>
      </c>
      <c r="E88" s="157">
        <f t="shared" si="24"/>
        <v>0</v>
      </c>
      <c r="F88" s="157">
        <f>'Data 1'!F81</f>
        <v>0</v>
      </c>
      <c r="G88" s="157">
        <f>'Data 1'!H81</f>
        <v>1</v>
      </c>
      <c r="H88" s="157">
        <f>'Data 1'!J81</f>
        <v>1</v>
      </c>
      <c r="I88" s="6">
        <f t="shared" ca="1" si="19"/>
        <v>0.12117226141718707</v>
      </c>
      <c r="J88" s="6">
        <f t="shared" ca="1" si="20"/>
        <v>0.87882773858281293</v>
      </c>
      <c r="K88" s="6">
        <f t="shared" ca="1" si="21"/>
        <v>-0.12916637481095178</v>
      </c>
      <c r="L88">
        <f t="shared" ca="1" si="22"/>
        <v>0</v>
      </c>
      <c r="M88">
        <f t="shared" ca="1" si="23"/>
        <v>0</v>
      </c>
      <c r="P88" s="6">
        <f t="shared" si="29"/>
        <v>0.72000000000000042</v>
      </c>
      <c r="Q88" s="6">
        <f t="shared" ca="1" si="25"/>
        <v>0.2</v>
      </c>
      <c r="R88" s="6">
        <f t="shared" ca="1" si="26"/>
        <v>0</v>
      </c>
      <c r="S88" s="6">
        <f t="shared" ca="1" si="28"/>
        <v>0.2</v>
      </c>
      <c r="T88" s="6">
        <f t="shared" ca="1" si="27"/>
        <v>0</v>
      </c>
    </row>
    <row r="89" spans="2:20" x14ac:dyDescent="0.2">
      <c r="B89" s="4">
        <f>'Data 1'!B82</f>
        <v>73</v>
      </c>
      <c r="C89" s="152">
        <f>'Data 1'!C82</f>
        <v>226</v>
      </c>
      <c r="D89" s="152" t="str">
        <f>'Data 1'!D82</f>
        <v>CF</v>
      </c>
      <c r="E89" s="152">
        <f t="shared" si="24"/>
        <v>1</v>
      </c>
      <c r="F89" s="152">
        <f>'Data 1'!F82</f>
        <v>0</v>
      </c>
      <c r="G89" s="152">
        <f>'Data 1'!H82</f>
        <v>0</v>
      </c>
      <c r="H89" s="152">
        <f>'Data 1'!J82</f>
        <v>1</v>
      </c>
      <c r="I89" s="6">
        <f t="shared" ca="1" si="19"/>
        <v>0.12117226141718707</v>
      </c>
      <c r="J89" s="6">
        <f t="shared" ca="1" si="20"/>
        <v>0.12117226141718707</v>
      </c>
      <c r="K89" s="6">
        <f t="shared" ca="1" si="21"/>
        <v>-2.1105420977356135</v>
      </c>
      <c r="L89">
        <f t="shared" ca="1" si="22"/>
        <v>1</v>
      </c>
      <c r="M89">
        <f t="shared" ca="1" si="23"/>
        <v>0</v>
      </c>
      <c r="P89" s="6">
        <f t="shared" si="29"/>
        <v>0.73000000000000043</v>
      </c>
      <c r="Q89" s="6">
        <f t="shared" ca="1" si="25"/>
        <v>0.2</v>
      </c>
      <c r="R89" s="6">
        <f t="shared" ca="1" si="26"/>
        <v>0</v>
      </c>
      <c r="S89" s="6">
        <f t="shared" ca="1" si="28"/>
        <v>0.1</v>
      </c>
      <c r="T89" s="6">
        <f t="shared" ca="1" si="27"/>
        <v>0</v>
      </c>
    </row>
    <row r="90" spans="2:20" x14ac:dyDescent="0.2">
      <c r="B90" s="4">
        <f>'Data 1'!B83</f>
        <v>74</v>
      </c>
      <c r="C90" s="148">
        <f>'Data 1'!C83</f>
        <v>227</v>
      </c>
      <c r="D90" s="148" t="str">
        <f>'Data 1'!D83</f>
        <v>CFNR</v>
      </c>
      <c r="E90" s="148">
        <f t="shared" si="24"/>
        <v>0</v>
      </c>
      <c r="F90" s="148">
        <f>'Data 1'!F83</f>
        <v>0</v>
      </c>
      <c r="G90" s="148">
        <f>'Data 1'!H83</f>
        <v>1</v>
      </c>
      <c r="H90" s="148">
        <f>'Data 1'!J83</f>
        <v>0</v>
      </c>
      <c r="I90" s="6">
        <f t="shared" ca="1" si="19"/>
        <v>7.8455403499242377E-2</v>
      </c>
      <c r="J90" s="6">
        <f t="shared" ca="1" si="20"/>
        <v>0.9215445965007576</v>
      </c>
      <c r="K90" s="6">
        <f t="shared" ca="1" si="21"/>
        <v>-8.1704107491731362E-2</v>
      </c>
      <c r="L90">
        <f t="shared" ca="1" si="22"/>
        <v>0</v>
      </c>
      <c r="M90">
        <f t="shared" ca="1" si="23"/>
        <v>1</v>
      </c>
      <c r="P90" s="6">
        <f t="shared" si="29"/>
        <v>0.74000000000000044</v>
      </c>
      <c r="Q90" s="6">
        <f t="shared" ca="1" si="25"/>
        <v>0</v>
      </c>
      <c r="R90" s="6">
        <f t="shared" ca="1" si="26"/>
        <v>0</v>
      </c>
      <c r="S90" s="6">
        <f t="shared" ca="1" si="28"/>
        <v>0</v>
      </c>
      <c r="T90" s="6">
        <f t="shared" ca="1" si="27"/>
        <v>0</v>
      </c>
    </row>
    <row r="91" spans="2:20" x14ac:dyDescent="0.2">
      <c r="B91" s="4">
        <f>'Data 1'!B84</f>
        <v>75</v>
      </c>
      <c r="C91" s="157">
        <f>'Data 1'!C84</f>
        <v>229</v>
      </c>
      <c r="D91" s="157" t="str">
        <f>'Data 1'!D84</f>
        <v>CONT</v>
      </c>
      <c r="E91" s="157">
        <f t="shared" si="24"/>
        <v>0</v>
      </c>
      <c r="F91" s="157">
        <f>'Data 1'!F84</f>
        <v>0</v>
      </c>
      <c r="G91" s="157">
        <f>'Data 1'!H84</f>
        <v>1</v>
      </c>
      <c r="H91" s="157">
        <f>'Data 1'!J84</f>
        <v>0</v>
      </c>
      <c r="I91" s="6">
        <f t="shared" ca="1" si="19"/>
        <v>7.8455403499242377E-2</v>
      </c>
      <c r="J91" s="6">
        <f t="shared" ca="1" si="20"/>
        <v>0.9215445965007576</v>
      </c>
      <c r="K91" s="6">
        <f t="shared" ca="1" si="21"/>
        <v>-8.1704107491731362E-2</v>
      </c>
      <c r="L91">
        <f t="shared" ca="1" si="22"/>
        <v>0</v>
      </c>
      <c r="M91">
        <f t="shared" ca="1" si="23"/>
        <v>1</v>
      </c>
      <c r="P91" s="6">
        <f t="shared" si="29"/>
        <v>0.75000000000000044</v>
      </c>
      <c r="Q91" s="6">
        <f t="shared" ca="1" si="25"/>
        <v>0</v>
      </c>
      <c r="R91" s="6">
        <f t="shared" ca="1" si="26"/>
        <v>0</v>
      </c>
      <c r="S91" s="6">
        <f t="shared" ca="1" si="28"/>
        <v>0</v>
      </c>
      <c r="T91" s="6">
        <f t="shared" ca="1" si="27"/>
        <v>0</v>
      </c>
    </row>
    <row r="92" spans="2:20" x14ac:dyDescent="0.2">
      <c r="B92" s="4">
        <f>'Data 1'!B85</f>
        <v>76</v>
      </c>
      <c r="C92" s="152">
        <f>'Data 1'!C85</f>
        <v>230</v>
      </c>
      <c r="D92" s="152" t="str">
        <f>'Data 1'!D85</f>
        <v>CF</v>
      </c>
      <c r="E92" s="152">
        <f t="shared" si="24"/>
        <v>1</v>
      </c>
      <c r="F92" s="152">
        <f>'Data 1'!F85</f>
        <v>1</v>
      </c>
      <c r="G92" s="152">
        <f>'Data 1'!H85</f>
        <v>1</v>
      </c>
      <c r="H92" s="152">
        <f>'Data 1'!J85</f>
        <v>1</v>
      </c>
      <c r="I92" s="6">
        <f t="shared" ca="1" si="19"/>
        <v>0.73567999647733096</v>
      </c>
      <c r="J92" s="6">
        <f t="shared" ca="1" si="20"/>
        <v>0.73567999647733096</v>
      </c>
      <c r="K92" s="6">
        <f t="shared" ca="1" si="21"/>
        <v>-0.30696004219563733</v>
      </c>
      <c r="L92">
        <f t="shared" ca="1" si="22"/>
        <v>1</v>
      </c>
      <c r="M92">
        <f t="shared" ca="1" si="23"/>
        <v>0</v>
      </c>
      <c r="P92" s="6">
        <f t="shared" si="29"/>
        <v>0.76000000000000045</v>
      </c>
      <c r="Q92" s="6">
        <f t="shared" ca="1" si="25"/>
        <v>0</v>
      </c>
      <c r="R92" s="6">
        <f t="shared" ca="1" si="26"/>
        <v>0</v>
      </c>
      <c r="S92" s="6">
        <f t="shared" ca="1" si="28"/>
        <v>0</v>
      </c>
      <c r="T92" s="6">
        <f t="shared" ca="1" si="27"/>
        <v>0</v>
      </c>
    </row>
    <row r="93" spans="2:20" x14ac:dyDescent="0.2">
      <c r="B93" s="4">
        <f>'Data 1'!B86</f>
        <v>77</v>
      </c>
      <c r="C93" s="148">
        <f>'Data 1'!C86</f>
        <v>232</v>
      </c>
      <c r="D93" s="148" t="str">
        <f>'Data 1'!D86</f>
        <v>CFNR</v>
      </c>
      <c r="E93" s="148">
        <f t="shared" si="24"/>
        <v>0</v>
      </c>
      <c r="F93" s="148">
        <f>'Data 1'!F86</f>
        <v>0</v>
      </c>
      <c r="G93" s="148">
        <f>'Data 1'!H86</f>
        <v>1</v>
      </c>
      <c r="H93" s="148">
        <f>'Data 1'!J86</f>
        <v>1</v>
      </c>
      <c r="I93" s="6">
        <f t="shared" ca="1" si="19"/>
        <v>0.12117226141718707</v>
      </c>
      <c r="J93" s="6">
        <f t="shared" ca="1" si="20"/>
        <v>0.87882773858281293</v>
      </c>
      <c r="K93" s="6">
        <f t="shared" ca="1" si="21"/>
        <v>-0.12916637481095178</v>
      </c>
      <c r="L93">
        <f t="shared" ca="1" si="22"/>
        <v>0</v>
      </c>
      <c r="M93">
        <f t="shared" ca="1" si="23"/>
        <v>0</v>
      </c>
      <c r="P93" s="6">
        <f t="shared" si="29"/>
        <v>0.77000000000000046</v>
      </c>
      <c r="Q93" s="6">
        <f t="shared" ca="1" si="25"/>
        <v>0</v>
      </c>
      <c r="R93" s="6">
        <f t="shared" ca="1" si="26"/>
        <v>0</v>
      </c>
      <c r="S93" s="6">
        <f t="shared" ca="1" si="28"/>
        <v>0</v>
      </c>
      <c r="T93" s="6">
        <f t="shared" ca="1" si="27"/>
        <v>0</v>
      </c>
    </row>
    <row r="94" spans="2:20" x14ac:dyDescent="0.2">
      <c r="B94" s="4">
        <f>'Data 1'!B87</f>
        <v>78</v>
      </c>
      <c r="C94" s="157">
        <f>'Data 1'!C87</f>
        <v>238</v>
      </c>
      <c r="D94" s="157" t="str">
        <f>'Data 1'!D87</f>
        <v>CONT</v>
      </c>
      <c r="E94" s="157">
        <f t="shared" si="24"/>
        <v>0</v>
      </c>
      <c r="F94" s="157">
        <f>'Data 1'!F87</f>
        <v>0</v>
      </c>
      <c r="G94" s="157">
        <f>'Data 1'!H87</f>
        <v>0</v>
      </c>
      <c r="H94" s="157">
        <f>'Data 1'!J87</f>
        <v>0</v>
      </c>
      <c r="I94" s="6">
        <f t="shared" ca="1" si="19"/>
        <v>7.8455403499242377E-2</v>
      </c>
      <c r="J94" s="6">
        <f t="shared" ca="1" si="20"/>
        <v>0.9215445965007576</v>
      </c>
      <c r="K94" s="6">
        <f t="shared" ca="1" si="21"/>
        <v>-8.1704107491731362E-2</v>
      </c>
      <c r="L94">
        <f t="shared" ca="1" si="22"/>
        <v>0</v>
      </c>
      <c r="M94">
        <f t="shared" ca="1" si="23"/>
        <v>1</v>
      </c>
      <c r="P94" s="6">
        <f t="shared" si="29"/>
        <v>0.78000000000000047</v>
      </c>
      <c r="Q94" s="6">
        <f t="shared" ca="1" si="25"/>
        <v>0</v>
      </c>
      <c r="R94" s="6">
        <f t="shared" ca="1" si="26"/>
        <v>0</v>
      </c>
      <c r="S94" s="6">
        <f t="shared" ca="1" si="28"/>
        <v>0</v>
      </c>
      <c r="T94" s="6">
        <f t="shared" ca="1" si="27"/>
        <v>0</v>
      </c>
    </row>
    <row r="95" spans="2:20" x14ac:dyDescent="0.2">
      <c r="B95" s="4">
        <f>'Data 1'!B88</f>
        <v>79</v>
      </c>
      <c r="C95" s="152">
        <f>'Data 1'!C88</f>
        <v>240</v>
      </c>
      <c r="D95" s="152" t="str">
        <f>'Data 1'!D88</f>
        <v>CONT</v>
      </c>
      <c r="E95" s="152">
        <f t="shared" si="24"/>
        <v>0</v>
      </c>
      <c r="F95" s="152">
        <f>'Data 1'!F88</f>
        <v>0</v>
      </c>
      <c r="G95" s="152">
        <f>'Data 1'!H88</f>
        <v>0</v>
      </c>
      <c r="H95" s="152">
        <f>'Data 1'!J88</f>
        <v>1</v>
      </c>
      <c r="I95" s="6">
        <f t="shared" ca="1" si="19"/>
        <v>0.12117226141718707</v>
      </c>
      <c r="J95" s="6">
        <f t="shared" ca="1" si="20"/>
        <v>0.87882773858281293</v>
      </c>
      <c r="K95" s="6">
        <f t="shared" ca="1" si="21"/>
        <v>-0.12916637481095178</v>
      </c>
      <c r="L95">
        <f t="shared" ca="1" si="22"/>
        <v>0</v>
      </c>
      <c r="M95">
        <f t="shared" ca="1" si="23"/>
        <v>0</v>
      </c>
      <c r="P95" s="6">
        <f t="shared" si="29"/>
        <v>0.79000000000000048</v>
      </c>
      <c r="Q95" s="6">
        <f t="shared" ca="1" si="25"/>
        <v>0</v>
      </c>
      <c r="R95" s="6">
        <f t="shared" ca="1" si="26"/>
        <v>0</v>
      </c>
      <c r="S95" s="6">
        <f t="shared" ca="1" si="28"/>
        <v>0</v>
      </c>
      <c r="T95" s="6">
        <f t="shared" ca="1" si="27"/>
        <v>0</v>
      </c>
    </row>
    <row r="96" spans="2:20" x14ac:dyDescent="0.2">
      <c r="B96" s="4">
        <f>'Data 1'!B89</f>
        <v>80</v>
      </c>
      <c r="C96" s="152">
        <f>'Data 1'!C89</f>
        <v>242</v>
      </c>
      <c r="D96" s="152" t="str">
        <f>'Data 1'!D89</f>
        <v>CONT</v>
      </c>
      <c r="E96" s="152">
        <f t="shared" si="24"/>
        <v>0</v>
      </c>
      <c r="F96" s="152">
        <f>'Data 1'!F89</f>
        <v>0</v>
      </c>
      <c r="G96" s="152">
        <f>'Data 1'!H89</f>
        <v>0</v>
      </c>
      <c r="H96" s="152">
        <f>'Data 1'!J89</f>
        <v>0</v>
      </c>
      <c r="I96" s="6">
        <f t="shared" ca="1" si="19"/>
        <v>7.8455403499242377E-2</v>
      </c>
      <c r="J96" s="6">
        <f t="shared" ca="1" si="20"/>
        <v>0.9215445965007576</v>
      </c>
      <c r="K96" s="6">
        <f t="shared" ca="1" si="21"/>
        <v>-8.1704107491731362E-2</v>
      </c>
      <c r="L96">
        <f t="shared" ca="1" si="22"/>
        <v>0</v>
      </c>
      <c r="M96">
        <f t="shared" ca="1" si="23"/>
        <v>1</v>
      </c>
      <c r="P96" s="6">
        <f t="shared" si="29"/>
        <v>0.80000000000000049</v>
      </c>
      <c r="Q96" s="6">
        <f t="shared" ca="1" si="25"/>
        <v>0</v>
      </c>
      <c r="R96" s="6">
        <f t="shared" ca="1" si="26"/>
        <v>0</v>
      </c>
      <c r="S96" s="6">
        <f t="shared" ca="1" si="28"/>
        <v>0</v>
      </c>
      <c r="T96" s="6">
        <f t="shared" ca="1" si="27"/>
        <v>0</v>
      </c>
    </row>
    <row r="97" spans="2:20" x14ac:dyDescent="0.2">
      <c r="B97" s="4">
        <f>'Data 1'!B90</f>
        <v>81</v>
      </c>
      <c r="C97" s="152">
        <f>'Data 1'!C90</f>
        <v>243</v>
      </c>
      <c r="D97" s="152" t="str">
        <f>'Data 1'!D90</f>
        <v>CONT</v>
      </c>
      <c r="E97" s="152">
        <f t="shared" si="24"/>
        <v>0</v>
      </c>
      <c r="F97" s="152">
        <f>'Data 1'!F90</f>
        <v>0</v>
      </c>
      <c r="G97" s="152">
        <f>'Data 1'!H90</f>
        <v>1</v>
      </c>
      <c r="H97" s="152">
        <f>'Data 1'!J90</f>
        <v>1</v>
      </c>
      <c r="I97" s="6">
        <f t="shared" ca="1" si="19"/>
        <v>0.12117226141718707</v>
      </c>
      <c r="J97" s="6">
        <f t="shared" ca="1" si="20"/>
        <v>0.87882773858281293</v>
      </c>
      <c r="K97" s="6">
        <f t="shared" ca="1" si="21"/>
        <v>-0.12916637481095178</v>
      </c>
      <c r="L97">
        <f t="shared" ca="1" si="22"/>
        <v>0</v>
      </c>
      <c r="M97">
        <f t="shared" ca="1" si="23"/>
        <v>0</v>
      </c>
      <c r="P97" s="6">
        <f t="shared" si="29"/>
        <v>0.8100000000000005</v>
      </c>
      <c r="Q97" s="6">
        <f t="shared" ca="1" si="25"/>
        <v>0</v>
      </c>
      <c r="R97" s="6">
        <f t="shared" ca="1" si="26"/>
        <v>0</v>
      </c>
      <c r="S97" s="6">
        <f t="shared" ca="1" si="28"/>
        <v>0</v>
      </c>
      <c r="T97" s="6">
        <f t="shared" ca="1" si="27"/>
        <v>0</v>
      </c>
    </row>
    <row r="98" spans="2:20" x14ac:dyDescent="0.2">
      <c r="B98" s="4">
        <f>'Data 1'!B91</f>
        <v>82</v>
      </c>
      <c r="C98" s="152">
        <f>'Data 1'!C91</f>
        <v>252</v>
      </c>
      <c r="D98" s="152" t="str">
        <f>'Data 1'!D91</f>
        <v>CFNR</v>
      </c>
      <c r="E98" s="152">
        <f t="shared" si="24"/>
        <v>0</v>
      </c>
      <c r="F98" s="152">
        <f>'Data 1'!F91</f>
        <v>0</v>
      </c>
      <c r="G98" s="152">
        <f>'Data 1'!H91</f>
        <v>0</v>
      </c>
      <c r="H98" s="152">
        <f>'Data 1'!J91</f>
        <v>0</v>
      </c>
      <c r="I98" s="6">
        <f t="shared" ca="1" si="19"/>
        <v>7.8455403499242377E-2</v>
      </c>
      <c r="J98" s="6">
        <f t="shared" ca="1" si="20"/>
        <v>0.9215445965007576</v>
      </c>
      <c r="K98" s="6">
        <f t="shared" ca="1" si="21"/>
        <v>-8.1704107491731362E-2</v>
      </c>
      <c r="L98">
        <f t="shared" ca="1" si="22"/>
        <v>0</v>
      </c>
      <c r="M98">
        <f t="shared" ca="1" si="23"/>
        <v>1</v>
      </c>
      <c r="P98" s="6">
        <f t="shared" si="29"/>
        <v>0.82000000000000051</v>
      </c>
      <c r="Q98" s="6">
        <f t="shared" ca="1" si="25"/>
        <v>0</v>
      </c>
      <c r="R98" s="6">
        <f t="shared" ca="1" si="26"/>
        <v>0</v>
      </c>
      <c r="S98" s="6">
        <f t="shared" ca="1" si="28"/>
        <v>0</v>
      </c>
      <c r="T98" s="6">
        <f t="shared" ca="1" si="27"/>
        <v>0</v>
      </c>
    </row>
    <row r="99" spans="2:20" x14ac:dyDescent="0.2">
      <c r="B99" s="4">
        <f>'Data 1'!B92</f>
        <v>83</v>
      </c>
      <c r="C99" s="152">
        <f>'Data 1'!C92</f>
        <v>254</v>
      </c>
      <c r="D99" s="152" t="str">
        <f>'Data 1'!D92</f>
        <v>CONT</v>
      </c>
      <c r="E99" s="152">
        <f t="shared" si="24"/>
        <v>0</v>
      </c>
      <c r="F99" s="152">
        <f>'Data 1'!F92</f>
        <v>0</v>
      </c>
      <c r="G99" s="152">
        <f>'Data 1'!H92</f>
        <v>1</v>
      </c>
      <c r="H99" s="152">
        <f>'Data 1'!J92</f>
        <v>1</v>
      </c>
      <c r="I99" s="6">
        <f t="shared" ca="1" si="19"/>
        <v>0.12117226141718707</v>
      </c>
      <c r="J99" s="6">
        <f t="shared" ca="1" si="20"/>
        <v>0.87882773858281293</v>
      </c>
      <c r="K99" s="6">
        <f t="shared" ca="1" si="21"/>
        <v>-0.12916637481095178</v>
      </c>
      <c r="L99">
        <f t="shared" ca="1" si="22"/>
        <v>0</v>
      </c>
      <c r="M99">
        <f t="shared" ca="1" si="23"/>
        <v>0</v>
      </c>
      <c r="P99" s="6">
        <f t="shared" si="29"/>
        <v>0.83000000000000052</v>
      </c>
      <c r="Q99" s="6">
        <f t="shared" ca="1" si="25"/>
        <v>0</v>
      </c>
      <c r="R99" s="6">
        <f t="shared" ca="1" si="26"/>
        <v>0</v>
      </c>
      <c r="S99" s="6">
        <f t="shared" ca="1" si="28"/>
        <v>0</v>
      </c>
      <c r="T99" s="6">
        <f t="shared" ca="1" si="27"/>
        <v>0</v>
      </c>
    </row>
    <row r="100" spans="2:20" x14ac:dyDescent="0.2">
      <c r="B100" s="4">
        <f>'Data 1'!B93</f>
        <v>84</v>
      </c>
      <c r="C100" s="157">
        <f>'Data 1'!C93</f>
        <v>255</v>
      </c>
      <c r="D100" s="157" t="str">
        <f>'Data 1'!D93</f>
        <v>CONT</v>
      </c>
      <c r="E100" s="157">
        <f t="shared" si="24"/>
        <v>0</v>
      </c>
      <c r="F100" s="157">
        <f>'Data 1'!F93</f>
        <v>0</v>
      </c>
      <c r="G100" s="157">
        <f>'Data 1'!H93</f>
        <v>1</v>
      </c>
      <c r="H100" s="157">
        <f>'Data 1'!J93</f>
        <v>1</v>
      </c>
      <c r="I100" s="6">
        <f t="shared" ca="1" si="19"/>
        <v>0.12117226141718707</v>
      </c>
      <c r="J100" s="6">
        <f t="shared" ca="1" si="20"/>
        <v>0.87882773858281293</v>
      </c>
      <c r="K100" s="6">
        <f t="shared" ca="1" si="21"/>
        <v>-0.12916637481095178</v>
      </c>
      <c r="L100">
        <f t="shared" ca="1" si="22"/>
        <v>0</v>
      </c>
      <c r="M100">
        <f t="shared" ca="1" si="23"/>
        <v>0</v>
      </c>
      <c r="P100" s="6">
        <f t="shared" si="29"/>
        <v>0.84000000000000052</v>
      </c>
      <c r="Q100" s="6">
        <f t="shared" ca="1" si="25"/>
        <v>0</v>
      </c>
      <c r="R100" s="6">
        <f t="shared" ca="1" si="26"/>
        <v>0</v>
      </c>
      <c r="S100" s="6">
        <f t="shared" ca="1" si="28"/>
        <v>0</v>
      </c>
      <c r="T100" s="6">
        <f t="shared" ca="1" si="27"/>
        <v>0</v>
      </c>
    </row>
    <row r="101" spans="2:20" x14ac:dyDescent="0.2">
      <c r="B101" s="4">
        <f>'Data 1'!B94</f>
        <v>85</v>
      </c>
      <c r="C101" s="150">
        <f>'Data 1'!C94</f>
        <v>3</v>
      </c>
      <c r="D101" s="150" t="str">
        <f>'Data 1'!D94</f>
        <v>CFNR</v>
      </c>
      <c r="E101" s="150">
        <f t="shared" si="24"/>
        <v>0</v>
      </c>
      <c r="F101" s="150">
        <f>'Data 1'!F94</f>
        <v>0</v>
      </c>
      <c r="G101" s="150">
        <f>'Data 1'!H94</f>
        <v>1</v>
      </c>
      <c r="H101" s="150">
        <f>'Data 1'!J94</f>
        <v>1</v>
      </c>
      <c r="I101" s="6">
        <f t="shared" ref="I101:I164" ca="1" si="30">OFFSET($E$3,G101*3+H101,F101*3)</f>
        <v>0.12117226141718707</v>
      </c>
      <c r="J101" s="6">
        <f t="shared" ref="J101:J164" ca="1" si="31">IF(E101=1,I101,1-I101)</f>
        <v>0.87882773858281293</v>
      </c>
      <c r="K101" s="6">
        <f t="shared" ref="K101:K164" ca="1" si="32">LN(J101)</f>
        <v>-0.12916637481095178</v>
      </c>
      <c r="L101">
        <f t="shared" ref="L101:L164" ca="1" si="33">IF(AND(E101=1,I101&gt;=threshold),1,0)</f>
        <v>0</v>
      </c>
      <c r="M101">
        <f t="shared" ref="M101:M163" ca="1" si="34">IF(AND(E102=0,I102&lt;threshold),1,0)</f>
        <v>0</v>
      </c>
      <c r="P101" s="6">
        <f t="shared" si="29"/>
        <v>0.85000000000000053</v>
      </c>
      <c r="Q101" s="6">
        <f t="shared" ca="1" si="25"/>
        <v>0</v>
      </c>
      <c r="R101" s="6">
        <f t="shared" ca="1" si="26"/>
        <v>0</v>
      </c>
      <c r="S101" s="6">
        <f t="shared" ca="1" si="28"/>
        <v>0</v>
      </c>
      <c r="T101" s="6">
        <f t="shared" ca="1" si="27"/>
        <v>0</v>
      </c>
    </row>
    <row r="102" spans="2:20" x14ac:dyDescent="0.2">
      <c r="B102" s="4">
        <f>'Data 1'!B95</f>
        <v>86</v>
      </c>
      <c r="C102" s="150">
        <f>'Data 1'!C95</f>
        <v>6</v>
      </c>
      <c r="D102" s="150" t="str">
        <f>'Data 1'!D95</f>
        <v>CFNR</v>
      </c>
      <c r="E102" s="150">
        <f t="shared" si="24"/>
        <v>0</v>
      </c>
      <c r="F102" s="150">
        <f>'Data 1'!F95</f>
        <v>0</v>
      </c>
      <c r="G102" s="150">
        <f>'Data 1'!H95</f>
        <v>1</v>
      </c>
      <c r="H102" s="150">
        <f>'Data 1'!J95</f>
        <v>1</v>
      </c>
      <c r="I102" s="6">
        <f t="shared" ca="1" si="30"/>
        <v>0.12117226141718707</v>
      </c>
      <c r="J102" s="6">
        <f t="shared" ca="1" si="31"/>
        <v>0.87882773858281293</v>
      </c>
      <c r="K102" s="6">
        <f t="shared" ca="1" si="32"/>
        <v>-0.12916637481095178</v>
      </c>
      <c r="L102">
        <f t="shared" ca="1" si="33"/>
        <v>0</v>
      </c>
      <c r="M102">
        <f t="shared" ca="1" si="34"/>
        <v>1</v>
      </c>
      <c r="P102" s="6">
        <f t="shared" si="29"/>
        <v>0.86000000000000054</v>
      </c>
      <c r="Q102" s="6">
        <f t="shared" ca="1" si="25"/>
        <v>0</v>
      </c>
      <c r="R102" s="6">
        <f t="shared" ca="1" si="26"/>
        <v>0</v>
      </c>
      <c r="S102" s="6">
        <f t="shared" ca="1" si="28"/>
        <v>0</v>
      </c>
      <c r="T102" s="6">
        <f t="shared" ca="1" si="27"/>
        <v>0</v>
      </c>
    </row>
    <row r="103" spans="2:20" x14ac:dyDescent="0.2">
      <c r="B103" s="4">
        <f>'Data 1'!B96</f>
        <v>87</v>
      </c>
      <c r="C103" s="150">
        <f>'Data 1'!C96</f>
        <v>8</v>
      </c>
      <c r="D103" s="150" t="str">
        <f>'Data 1'!D96</f>
        <v>CFNR</v>
      </c>
      <c r="E103" s="150">
        <f t="shared" si="24"/>
        <v>0</v>
      </c>
      <c r="F103" s="150">
        <f>'Data 1'!F96</f>
        <v>0</v>
      </c>
      <c r="G103" s="150">
        <f>'Data 1'!H96</f>
        <v>1</v>
      </c>
      <c r="H103" s="150">
        <f>'Data 1'!J96</f>
        <v>0</v>
      </c>
      <c r="I103" s="6">
        <f t="shared" ca="1" si="30"/>
        <v>7.8455403499242377E-2</v>
      </c>
      <c r="J103" s="6">
        <f t="shared" ca="1" si="31"/>
        <v>0.9215445965007576</v>
      </c>
      <c r="K103" s="6">
        <f t="shared" ca="1" si="32"/>
        <v>-8.1704107491731362E-2</v>
      </c>
      <c r="L103">
        <f t="shared" ca="1" si="33"/>
        <v>0</v>
      </c>
      <c r="M103">
        <f t="shared" ca="1" si="34"/>
        <v>0</v>
      </c>
      <c r="P103" s="6">
        <f t="shared" si="29"/>
        <v>0.87000000000000055</v>
      </c>
      <c r="Q103" s="6">
        <f t="shared" ca="1" si="25"/>
        <v>0</v>
      </c>
      <c r="R103" s="6">
        <f t="shared" ca="1" si="26"/>
        <v>0</v>
      </c>
      <c r="S103" s="6">
        <f t="shared" ca="1" si="28"/>
        <v>0</v>
      </c>
      <c r="T103" s="6">
        <f t="shared" ca="1" si="27"/>
        <v>0</v>
      </c>
    </row>
    <row r="104" spans="2:20" x14ac:dyDescent="0.2">
      <c r="B104" s="4">
        <f>'Data 1'!B97</f>
        <v>88</v>
      </c>
      <c r="C104" s="150">
        <f>'Data 1'!C97</f>
        <v>10</v>
      </c>
      <c r="D104" s="150" t="str">
        <f>'Data 1'!D97</f>
        <v>CFNR</v>
      </c>
      <c r="E104" s="150">
        <f t="shared" si="24"/>
        <v>0</v>
      </c>
      <c r="F104" s="150">
        <f>'Data 1'!F97</f>
        <v>0</v>
      </c>
      <c r="G104" s="150">
        <f>'Data 1'!H97</f>
        <v>1</v>
      </c>
      <c r="H104" s="150">
        <f>'Data 1'!J97</f>
        <v>1</v>
      </c>
      <c r="I104" s="6">
        <f t="shared" ca="1" si="30"/>
        <v>0.12117226141718707</v>
      </c>
      <c r="J104" s="6">
        <f t="shared" ca="1" si="31"/>
        <v>0.87882773858281293</v>
      </c>
      <c r="K104" s="6">
        <f t="shared" ca="1" si="32"/>
        <v>-0.12916637481095178</v>
      </c>
      <c r="L104">
        <f t="shared" ca="1" si="33"/>
        <v>0</v>
      </c>
      <c r="M104">
        <f t="shared" ca="1" si="34"/>
        <v>0</v>
      </c>
      <c r="P104" s="6">
        <f t="shared" si="29"/>
        <v>0.88000000000000056</v>
      </c>
      <c r="Q104" s="6">
        <f t="shared" ca="1" si="25"/>
        <v>0</v>
      </c>
      <c r="R104" s="6">
        <f t="shared" ca="1" si="26"/>
        <v>0</v>
      </c>
      <c r="S104" s="6">
        <f t="shared" ca="1" si="28"/>
        <v>0</v>
      </c>
      <c r="T104" s="6">
        <f t="shared" ca="1" si="27"/>
        <v>0</v>
      </c>
    </row>
    <row r="105" spans="2:20" x14ac:dyDescent="0.2">
      <c r="B105" s="4">
        <f>'Data 1'!B98</f>
        <v>89</v>
      </c>
      <c r="C105" s="151">
        <f>'Data 1'!C98</f>
        <v>11</v>
      </c>
      <c r="D105" s="151" t="str">
        <f>'Data 1'!D98</f>
        <v>CF</v>
      </c>
      <c r="E105" s="151">
        <f t="shared" si="24"/>
        <v>1</v>
      </c>
      <c r="F105" s="151">
        <f>'Data 1'!F98</f>
        <v>0</v>
      </c>
      <c r="G105" s="151">
        <f>'Data 1'!H98</f>
        <v>1</v>
      </c>
      <c r="H105" s="151">
        <f>'Data 1'!J98</f>
        <v>1</v>
      </c>
      <c r="I105" s="6">
        <f t="shared" ca="1" si="30"/>
        <v>0.12117226141718707</v>
      </c>
      <c r="J105" s="6">
        <f t="shared" ca="1" si="31"/>
        <v>0.12117226141718707</v>
      </c>
      <c r="K105" s="6">
        <f t="shared" ca="1" si="32"/>
        <v>-2.1105420977356135</v>
      </c>
      <c r="L105">
        <f t="shared" ca="1" si="33"/>
        <v>1</v>
      </c>
      <c r="M105">
        <f t="shared" ca="1" si="34"/>
        <v>0</v>
      </c>
      <c r="P105" s="6">
        <f t="shared" si="29"/>
        <v>0.89000000000000057</v>
      </c>
      <c r="Q105" s="6">
        <f t="shared" ca="1" si="25"/>
        <v>0</v>
      </c>
      <c r="R105" s="6">
        <f t="shared" ca="1" si="26"/>
        <v>0</v>
      </c>
      <c r="S105" s="6">
        <f t="shared" ca="1" si="28"/>
        <v>0</v>
      </c>
      <c r="T105" s="6">
        <f t="shared" ca="1" si="27"/>
        <v>0</v>
      </c>
    </row>
    <row r="106" spans="2:20" x14ac:dyDescent="0.2">
      <c r="B106" s="4">
        <f>'Data 1'!B99</f>
        <v>90</v>
      </c>
      <c r="C106" s="150">
        <f>'Data 1'!C99</f>
        <v>13</v>
      </c>
      <c r="D106" s="150" t="str">
        <f>'Data 1'!D99</f>
        <v>CFNR</v>
      </c>
      <c r="E106" s="150">
        <f t="shared" si="24"/>
        <v>0</v>
      </c>
      <c r="F106" s="150">
        <f>'Data 1'!F99</f>
        <v>0</v>
      </c>
      <c r="G106" s="150">
        <f>'Data 1'!H99</f>
        <v>1</v>
      </c>
      <c r="H106" s="150">
        <f>'Data 1'!J99</f>
        <v>1</v>
      </c>
      <c r="I106" s="6">
        <f t="shared" ca="1" si="30"/>
        <v>0.12117226141718707</v>
      </c>
      <c r="J106" s="6">
        <f t="shared" ca="1" si="31"/>
        <v>0.87882773858281293</v>
      </c>
      <c r="K106" s="6">
        <f t="shared" ca="1" si="32"/>
        <v>-0.12916637481095178</v>
      </c>
      <c r="L106">
        <f t="shared" ca="1" si="33"/>
        <v>0</v>
      </c>
      <c r="M106">
        <f t="shared" ca="1" si="34"/>
        <v>1</v>
      </c>
      <c r="P106" s="6">
        <f t="shared" si="29"/>
        <v>0.90000000000000058</v>
      </c>
      <c r="Q106" s="6">
        <f t="shared" ca="1" si="25"/>
        <v>0</v>
      </c>
      <c r="R106" s="6">
        <f t="shared" ca="1" si="26"/>
        <v>0</v>
      </c>
      <c r="S106" s="6">
        <f t="shared" ca="1" si="28"/>
        <v>0</v>
      </c>
      <c r="T106" s="6">
        <f t="shared" ca="1" si="27"/>
        <v>0</v>
      </c>
    </row>
    <row r="107" spans="2:20" x14ac:dyDescent="0.2">
      <c r="B107" s="4">
        <f>'Data 1'!B100</f>
        <v>91</v>
      </c>
      <c r="C107" s="150">
        <f>'Data 1'!C100</f>
        <v>19</v>
      </c>
      <c r="D107" s="150" t="str">
        <f>'Data 1'!D100</f>
        <v>CFNR</v>
      </c>
      <c r="E107" s="150">
        <f t="shared" si="24"/>
        <v>0</v>
      </c>
      <c r="F107" s="150">
        <f>'Data 1'!F100</f>
        <v>0</v>
      </c>
      <c r="G107" s="150">
        <f>'Data 1'!H100</f>
        <v>0</v>
      </c>
      <c r="H107" s="150">
        <f>'Data 1'!J100</f>
        <v>0</v>
      </c>
      <c r="I107" s="6">
        <f t="shared" ca="1" si="30"/>
        <v>7.8455403499242377E-2</v>
      </c>
      <c r="J107" s="6">
        <f t="shared" ca="1" si="31"/>
        <v>0.9215445965007576</v>
      </c>
      <c r="K107" s="6">
        <f t="shared" ca="1" si="32"/>
        <v>-8.1704107491731362E-2</v>
      </c>
      <c r="L107">
        <f t="shared" ca="1" si="33"/>
        <v>0</v>
      </c>
      <c r="M107">
        <f t="shared" ca="1" si="34"/>
        <v>1</v>
      </c>
      <c r="P107" s="6">
        <f t="shared" si="29"/>
        <v>0.91000000000000059</v>
      </c>
      <c r="Q107" s="6">
        <f t="shared" ca="1" si="25"/>
        <v>0</v>
      </c>
      <c r="R107" s="6">
        <f t="shared" ca="1" si="26"/>
        <v>0</v>
      </c>
      <c r="S107" s="6">
        <f t="shared" ca="1" si="28"/>
        <v>0</v>
      </c>
      <c r="T107" s="6">
        <f t="shared" ca="1" si="27"/>
        <v>0</v>
      </c>
    </row>
    <row r="108" spans="2:20" x14ac:dyDescent="0.2">
      <c r="B108" s="4">
        <f>'Data 1'!B101</f>
        <v>92</v>
      </c>
      <c r="C108" s="150">
        <f>'Data 1'!C101</f>
        <v>20</v>
      </c>
      <c r="D108" s="150" t="str">
        <f>'Data 1'!D101</f>
        <v>CFNR</v>
      </c>
      <c r="E108" s="150">
        <f t="shared" si="24"/>
        <v>0</v>
      </c>
      <c r="F108" s="150">
        <f>'Data 1'!F101</f>
        <v>0</v>
      </c>
      <c r="G108" s="150">
        <f>'Data 1'!H101</f>
        <v>1</v>
      </c>
      <c r="H108" s="150">
        <f>'Data 1'!J101</f>
        <v>0</v>
      </c>
      <c r="I108" s="6">
        <f t="shared" ca="1" si="30"/>
        <v>7.8455403499242377E-2</v>
      </c>
      <c r="J108" s="6">
        <f t="shared" ca="1" si="31"/>
        <v>0.9215445965007576</v>
      </c>
      <c r="K108" s="6">
        <f t="shared" ca="1" si="32"/>
        <v>-8.1704107491731362E-2</v>
      </c>
      <c r="L108">
        <f t="shared" ca="1" si="33"/>
        <v>0</v>
      </c>
      <c r="M108">
        <f t="shared" ca="1" si="34"/>
        <v>0</v>
      </c>
      <c r="P108" s="6">
        <f t="shared" si="29"/>
        <v>0.9200000000000006</v>
      </c>
      <c r="Q108" s="6">
        <f t="shared" ca="1" si="25"/>
        <v>0</v>
      </c>
      <c r="R108" s="6">
        <f t="shared" ca="1" si="26"/>
        <v>0</v>
      </c>
      <c r="S108" s="6">
        <f t="shared" ca="1" si="28"/>
        <v>0</v>
      </c>
      <c r="T108" s="6">
        <f t="shared" ca="1" si="27"/>
        <v>0</v>
      </c>
    </row>
    <row r="109" spans="2:20" x14ac:dyDescent="0.2">
      <c r="B109" s="4">
        <f>'Data 1'!B102</f>
        <v>93</v>
      </c>
      <c r="C109" s="151">
        <f>'Data 1'!C102</f>
        <v>21</v>
      </c>
      <c r="D109" s="151" t="str">
        <f>'Data 1'!D102</f>
        <v>CF</v>
      </c>
      <c r="E109" s="151">
        <f t="shared" si="24"/>
        <v>1</v>
      </c>
      <c r="F109" s="151">
        <f>'Data 1'!F102</f>
        <v>0</v>
      </c>
      <c r="G109" s="151">
        <f>'Data 1'!H102</f>
        <v>1</v>
      </c>
      <c r="H109" s="151">
        <f>'Data 1'!J102</f>
        <v>1</v>
      </c>
      <c r="I109" s="6">
        <f t="shared" ca="1" si="30"/>
        <v>0.12117226141718707</v>
      </c>
      <c r="J109" s="6">
        <f t="shared" ca="1" si="31"/>
        <v>0.12117226141718707</v>
      </c>
      <c r="K109" s="6">
        <f t="shared" ca="1" si="32"/>
        <v>-2.1105420977356135</v>
      </c>
      <c r="L109">
        <f t="shared" ca="1" si="33"/>
        <v>1</v>
      </c>
      <c r="M109">
        <f t="shared" ca="1" si="34"/>
        <v>0</v>
      </c>
      <c r="P109" s="6">
        <f t="shared" si="29"/>
        <v>0.9300000000000006</v>
      </c>
      <c r="Q109" s="6">
        <f t="shared" ca="1" si="25"/>
        <v>0</v>
      </c>
      <c r="R109" s="6">
        <f t="shared" ca="1" si="26"/>
        <v>0</v>
      </c>
      <c r="S109" s="6">
        <f t="shared" ca="1" si="28"/>
        <v>0</v>
      </c>
      <c r="T109" s="6">
        <f t="shared" ca="1" si="27"/>
        <v>0</v>
      </c>
    </row>
    <row r="110" spans="2:20" x14ac:dyDescent="0.2">
      <c r="B110" s="4">
        <f>'Data 1'!B103</f>
        <v>94</v>
      </c>
      <c r="C110" s="151">
        <f>'Data 1'!C103</f>
        <v>23</v>
      </c>
      <c r="D110" s="151" t="str">
        <f>'Data 1'!D103</f>
        <v>CF</v>
      </c>
      <c r="E110" s="151">
        <f t="shared" si="24"/>
        <v>1</v>
      </c>
      <c r="F110" s="151">
        <f>'Data 1'!F103</f>
        <v>1</v>
      </c>
      <c r="G110" s="151">
        <f>'Data 1'!H103</f>
        <v>0</v>
      </c>
      <c r="H110" s="151">
        <f>'Data 1'!J103</f>
        <v>1</v>
      </c>
      <c r="I110" s="6">
        <f t="shared" ca="1" si="30"/>
        <v>0.73567999647733096</v>
      </c>
      <c r="J110" s="6">
        <f t="shared" ca="1" si="31"/>
        <v>0.73567999647733096</v>
      </c>
      <c r="K110" s="6">
        <f t="shared" ca="1" si="32"/>
        <v>-0.30696004219563733</v>
      </c>
      <c r="L110">
        <f t="shared" ca="1" si="33"/>
        <v>1</v>
      </c>
      <c r="M110">
        <f t="shared" ca="1" si="34"/>
        <v>0</v>
      </c>
      <c r="P110" s="6">
        <f t="shared" si="29"/>
        <v>0.94000000000000061</v>
      </c>
      <c r="Q110" s="6">
        <f t="shared" ca="1" si="25"/>
        <v>0</v>
      </c>
      <c r="R110" s="6">
        <f t="shared" ca="1" si="26"/>
        <v>0</v>
      </c>
      <c r="S110" s="6">
        <f t="shared" ca="1" si="28"/>
        <v>0</v>
      </c>
      <c r="T110" s="6">
        <f t="shared" ca="1" si="27"/>
        <v>0</v>
      </c>
    </row>
    <row r="111" spans="2:20" x14ac:dyDescent="0.2">
      <c r="B111" s="4">
        <f>'Data 1'!B104</f>
        <v>95</v>
      </c>
      <c r="C111" s="152">
        <f>'Data 1'!C104</f>
        <v>28</v>
      </c>
      <c r="D111" s="152" t="str">
        <f>'Data 1'!D104</f>
        <v>CONT</v>
      </c>
      <c r="E111" s="152">
        <f t="shared" si="24"/>
        <v>0</v>
      </c>
      <c r="F111" s="152">
        <f>'Data 1'!F104</f>
        <v>0</v>
      </c>
      <c r="G111" s="152">
        <f>'Data 1'!H104</f>
        <v>1</v>
      </c>
      <c r="H111" s="152">
        <f>'Data 1'!J104</f>
        <v>1</v>
      </c>
      <c r="I111" s="6">
        <f t="shared" ca="1" si="30"/>
        <v>0.12117226141718707</v>
      </c>
      <c r="J111" s="6">
        <f t="shared" ca="1" si="31"/>
        <v>0.87882773858281293</v>
      </c>
      <c r="K111" s="6">
        <f t="shared" ca="1" si="32"/>
        <v>-0.12916637481095178</v>
      </c>
      <c r="L111">
        <f t="shared" ca="1" si="33"/>
        <v>0</v>
      </c>
      <c r="M111">
        <f t="shared" ca="1" si="34"/>
        <v>0</v>
      </c>
      <c r="P111" s="6">
        <f t="shared" si="29"/>
        <v>0.95000000000000062</v>
      </c>
      <c r="Q111" s="6">
        <f t="shared" ca="1" si="25"/>
        <v>0</v>
      </c>
      <c r="R111" s="6">
        <f t="shared" ca="1" si="26"/>
        <v>0</v>
      </c>
      <c r="S111" s="6">
        <f t="shared" ca="1" si="28"/>
        <v>0</v>
      </c>
      <c r="T111" s="6">
        <f t="shared" ca="1" si="27"/>
        <v>0</v>
      </c>
    </row>
    <row r="112" spans="2:20" x14ac:dyDescent="0.2">
      <c r="B112" s="4">
        <f>'Data 1'!B105</f>
        <v>96</v>
      </c>
      <c r="C112" s="152">
        <f>'Data 1'!C105</f>
        <v>31</v>
      </c>
      <c r="D112" s="152" t="str">
        <f>'Data 1'!D105</f>
        <v>CONT</v>
      </c>
      <c r="E112" s="152">
        <f t="shared" si="24"/>
        <v>0</v>
      </c>
      <c r="F112" s="152">
        <f>'Data 1'!F105</f>
        <v>0</v>
      </c>
      <c r="G112" s="152">
        <f>'Data 1'!H105</f>
        <v>1</v>
      </c>
      <c r="H112" s="152">
        <f>'Data 1'!J105</f>
        <v>1</v>
      </c>
      <c r="I112" s="6">
        <f t="shared" ca="1" si="30"/>
        <v>0.12117226141718707</v>
      </c>
      <c r="J112" s="6">
        <f t="shared" ca="1" si="31"/>
        <v>0.87882773858281293</v>
      </c>
      <c r="K112" s="6">
        <f t="shared" ca="1" si="32"/>
        <v>-0.12916637481095178</v>
      </c>
      <c r="L112">
        <f t="shared" ca="1" si="33"/>
        <v>0</v>
      </c>
      <c r="M112">
        <f t="shared" ca="1" si="34"/>
        <v>0</v>
      </c>
      <c r="P112" s="6">
        <f t="shared" si="29"/>
        <v>0.96000000000000063</v>
      </c>
      <c r="Q112" s="6">
        <f t="shared" ca="1" si="25"/>
        <v>0</v>
      </c>
      <c r="R112" s="6">
        <f t="shared" ca="1" si="26"/>
        <v>0</v>
      </c>
      <c r="S112" s="6">
        <f t="shared" ca="1" si="28"/>
        <v>0</v>
      </c>
      <c r="T112" s="6">
        <f t="shared" ca="1" si="27"/>
        <v>0</v>
      </c>
    </row>
    <row r="113" spans="2:20" x14ac:dyDescent="0.2">
      <c r="B113" s="4">
        <f>'Data 1'!B106</f>
        <v>97</v>
      </c>
      <c r="C113" s="151">
        <f>'Data 1'!C106</f>
        <v>34</v>
      </c>
      <c r="D113" s="151" t="str">
        <f>'Data 1'!D106</f>
        <v>CF</v>
      </c>
      <c r="E113" s="151">
        <f t="shared" si="24"/>
        <v>1</v>
      </c>
      <c r="F113" s="151">
        <f>'Data 1'!F106</f>
        <v>0</v>
      </c>
      <c r="G113" s="151">
        <f>'Data 1'!H106</f>
        <v>1</v>
      </c>
      <c r="H113" s="151">
        <f>'Data 1'!J106</f>
        <v>1</v>
      </c>
      <c r="I113" s="6">
        <f t="shared" ca="1" si="30"/>
        <v>0.12117226141718707</v>
      </c>
      <c r="J113" s="6">
        <f t="shared" ca="1" si="31"/>
        <v>0.12117226141718707</v>
      </c>
      <c r="K113" s="6">
        <f t="shared" ca="1" si="32"/>
        <v>-2.1105420977356135</v>
      </c>
      <c r="L113">
        <f t="shared" ca="1" si="33"/>
        <v>1</v>
      </c>
      <c r="M113">
        <f t="shared" ca="1" si="34"/>
        <v>0</v>
      </c>
      <c r="P113" s="6">
        <f t="shared" si="29"/>
        <v>0.97000000000000064</v>
      </c>
      <c r="Q113" s="6">
        <f t="shared" ca="1" si="25"/>
        <v>0</v>
      </c>
      <c r="R113" s="6">
        <f t="shared" ca="1" si="26"/>
        <v>0</v>
      </c>
      <c r="S113" s="6">
        <f t="shared" ca="1" si="28"/>
        <v>0</v>
      </c>
      <c r="T113" s="6">
        <f t="shared" ca="1" si="27"/>
        <v>0</v>
      </c>
    </row>
    <row r="114" spans="2:20" x14ac:dyDescent="0.2">
      <c r="B114" s="4">
        <f>'Data 1'!B107</f>
        <v>98</v>
      </c>
      <c r="C114" s="150">
        <f>'Data 1'!C107</f>
        <v>35</v>
      </c>
      <c r="D114" s="150" t="str">
        <f>'Data 1'!D107</f>
        <v>CFNR</v>
      </c>
      <c r="E114" s="150">
        <f t="shared" si="24"/>
        <v>0</v>
      </c>
      <c r="F114" s="150">
        <f>'Data 1'!F107</f>
        <v>0</v>
      </c>
      <c r="G114" s="150">
        <f>'Data 1'!H107</f>
        <v>1</v>
      </c>
      <c r="H114" s="150">
        <f>'Data 1'!J107</f>
        <v>1</v>
      </c>
      <c r="I114" s="6">
        <f t="shared" ca="1" si="30"/>
        <v>0.12117226141718707</v>
      </c>
      <c r="J114" s="6">
        <f t="shared" ca="1" si="31"/>
        <v>0.87882773858281293</v>
      </c>
      <c r="K114" s="6">
        <f t="shared" ca="1" si="32"/>
        <v>-0.12916637481095178</v>
      </c>
      <c r="L114">
        <f t="shared" ca="1" si="33"/>
        <v>0</v>
      </c>
      <c r="M114">
        <f t="shared" ca="1" si="34"/>
        <v>0</v>
      </c>
      <c r="P114" s="6">
        <f t="shared" si="29"/>
        <v>0.98000000000000065</v>
      </c>
      <c r="Q114" s="6">
        <f t="shared" ca="1" si="25"/>
        <v>0</v>
      </c>
      <c r="R114" s="6">
        <f t="shared" ca="1" si="26"/>
        <v>0</v>
      </c>
      <c r="S114" s="6">
        <f t="shared" ca="1" si="28"/>
        <v>0</v>
      </c>
      <c r="T114" s="6">
        <f t="shared" ca="1" si="27"/>
        <v>0</v>
      </c>
    </row>
    <row r="115" spans="2:20" x14ac:dyDescent="0.2">
      <c r="B115" s="4">
        <f>'Data 1'!B108</f>
        <v>99</v>
      </c>
      <c r="C115" s="152">
        <f>'Data 1'!C108</f>
        <v>42</v>
      </c>
      <c r="D115" s="152" t="str">
        <f>'Data 1'!D108</f>
        <v>CONT</v>
      </c>
      <c r="E115" s="152">
        <f t="shared" si="24"/>
        <v>0</v>
      </c>
      <c r="F115" s="152">
        <f>'Data 1'!F108</f>
        <v>0</v>
      </c>
      <c r="G115" s="152">
        <f>'Data 1'!H108</f>
        <v>1</v>
      </c>
      <c r="H115" s="152">
        <f>'Data 1'!J108</f>
        <v>1</v>
      </c>
      <c r="I115" s="6">
        <f t="shared" ca="1" si="30"/>
        <v>0.12117226141718707</v>
      </c>
      <c r="J115" s="6">
        <f t="shared" ca="1" si="31"/>
        <v>0.87882773858281293</v>
      </c>
      <c r="K115" s="6">
        <f t="shared" ca="1" si="32"/>
        <v>-0.12916637481095178</v>
      </c>
      <c r="L115">
        <f t="shared" ca="1" si="33"/>
        <v>0</v>
      </c>
      <c r="M115">
        <f t="shared" ca="1" si="34"/>
        <v>1</v>
      </c>
      <c r="P115" s="6">
        <f t="shared" si="29"/>
        <v>0.99000000000000066</v>
      </c>
      <c r="Q115" s="6">
        <f t="shared" ca="1" si="25"/>
        <v>0</v>
      </c>
      <c r="R115" s="6">
        <f t="shared" ca="1" si="26"/>
        <v>0</v>
      </c>
      <c r="S115" s="6">
        <f t="shared" ca="1" si="28"/>
        <v>0</v>
      </c>
      <c r="T115" s="6">
        <f t="shared" ca="1" si="27"/>
        <v>0</v>
      </c>
    </row>
    <row r="116" spans="2:20" x14ac:dyDescent="0.2">
      <c r="B116" s="4">
        <f>'Data 1'!B109</f>
        <v>100</v>
      </c>
      <c r="C116" s="152">
        <f>'Data 1'!C109</f>
        <v>49</v>
      </c>
      <c r="D116" s="152" t="str">
        <f>'Data 1'!D109</f>
        <v>CONT</v>
      </c>
      <c r="E116" s="152">
        <f t="shared" si="24"/>
        <v>0</v>
      </c>
      <c r="F116" s="152">
        <f>'Data 1'!F109</f>
        <v>0</v>
      </c>
      <c r="G116" s="152">
        <f>'Data 1'!H109</f>
        <v>1</v>
      </c>
      <c r="H116" s="152">
        <f>'Data 1'!J109</f>
        <v>0</v>
      </c>
      <c r="I116" s="6">
        <f t="shared" ca="1" si="30"/>
        <v>7.8455403499242377E-2</v>
      </c>
      <c r="J116" s="6">
        <f t="shared" ca="1" si="31"/>
        <v>0.9215445965007576</v>
      </c>
      <c r="K116" s="6">
        <f t="shared" ca="1" si="32"/>
        <v>-8.1704107491731362E-2</v>
      </c>
      <c r="L116">
        <f t="shared" ca="1" si="33"/>
        <v>0</v>
      </c>
      <c r="M116">
        <f t="shared" ca="1" si="34"/>
        <v>0</v>
      </c>
      <c r="P116" s="6">
        <f t="shared" si="29"/>
        <v>1.0000000000000007</v>
      </c>
      <c r="Q116" s="6">
        <f t="shared" ca="1" si="25"/>
        <v>0</v>
      </c>
      <c r="R116" s="6">
        <f t="shared" ca="1" si="26"/>
        <v>0</v>
      </c>
      <c r="S116" s="6">
        <f ca="1">(Q116+Q117)/2</f>
        <v>0</v>
      </c>
      <c r="T116" s="6">
        <f ca="1">-(R117-R116)</f>
        <v>0</v>
      </c>
    </row>
    <row r="117" spans="2:20" x14ac:dyDescent="0.2">
      <c r="B117" s="4">
        <f>'Data 1'!B110</f>
        <v>101</v>
      </c>
      <c r="C117" s="151">
        <f>'Data 1'!C110</f>
        <v>62</v>
      </c>
      <c r="D117" s="151" t="str">
        <f>'Data 1'!D110</f>
        <v>CF</v>
      </c>
      <c r="E117" s="151">
        <f t="shared" si="24"/>
        <v>1</v>
      </c>
      <c r="F117" s="151">
        <f>'Data 1'!F110</f>
        <v>0</v>
      </c>
      <c r="G117" s="151">
        <f>'Data 1'!H110</f>
        <v>1</v>
      </c>
      <c r="H117" s="151">
        <f>'Data 1'!J110</f>
        <v>1</v>
      </c>
      <c r="I117" s="6">
        <f t="shared" ca="1" si="30"/>
        <v>0.12117226141718707</v>
      </c>
      <c r="J117" s="6">
        <f t="shared" ca="1" si="31"/>
        <v>0.12117226141718707</v>
      </c>
      <c r="K117" s="6">
        <f t="shared" ca="1" si="32"/>
        <v>-2.1105420977356135</v>
      </c>
      <c r="L117">
        <f t="shared" ca="1" si="33"/>
        <v>1</v>
      </c>
      <c r="M117">
        <f t="shared" ca="1" si="34"/>
        <v>1</v>
      </c>
    </row>
    <row r="118" spans="2:20" x14ac:dyDescent="0.2">
      <c r="B118" s="4">
        <f>'Data 1'!B111</f>
        <v>102</v>
      </c>
      <c r="C118" s="150">
        <f>'Data 1'!C111</f>
        <v>63</v>
      </c>
      <c r="D118" s="150" t="str">
        <f>'Data 1'!D111</f>
        <v>CFNR</v>
      </c>
      <c r="E118" s="150">
        <f t="shared" si="24"/>
        <v>0</v>
      </c>
      <c r="F118" s="150">
        <f>'Data 1'!F111</f>
        <v>0</v>
      </c>
      <c r="G118" s="150">
        <f>'Data 1'!H111</f>
        <v>1</v>
      </c>
      <c r="H118" s="150">
        <f>'Data 1'!J111</f>
        <v>0</v>
      </c>
      <c r="I118" s="6">
        <f t="shared" ca="1" si="30"/>
        <v>7.8455403499242377E-2</v>
      </c>
      <c r="J118" s="6">
        <f t="shared" ca="1" si="31"/>
        <v>0.9215445965007576</v>
      </c>
      <c r="K118" s="6">
        <f t="shared" ca="1" si="32"/>
        <v>-8.1704107491731362E-2</v>
      </c>
      <c r="L118">
        <f t="shared" ca="1" si="33"/>
        <v>0</v>
      </c>
      <c r="M118">
        <f t="shared" ca="1" si="34"/>
        <v>0</v>
      </c>
    </row>
    <row r="119" spans="2:20" x14ac:dyDescent="0.2">
      <c r="B119" s="4">
        <f>'Data 1'!B112</f>
        <v>103</v>
      </c>
      <c r="C119" s="152">
        <f>'Data 1'!C112</f>
        <v>71</v>
      </c>
      <c r="D119" s="152" t="str">
        <f>'Data 1'!D112</f>
        <v>CONT</v>
      </c>
      <c r="E119" s="152">
        <f t="shared" si="24"/>
        <v>0</v>
      </c>
      <c r="F119" s="152">
        <f>'Data 1'!F112</f>
        <v>0</v>
      </c>
      <c r="G119" s="152">
        <f>'Data 1'!H112</f>
        <v>1</v>
      </c>
      <c r="H119" s="152">
        <f>'Data 1'!J112</f>
        <v>1</v>
      </c>
      <c r="I119" s="6">
        <f t="shared" ca="1" si="30"/>
        <v>0.12117226141718707</v>
      </c>
      <c r="J119" s="6">
        <f t="shared" ca="1" si="31"/>
        <v>0.87882773858281293</v>
      </c>
      <c r="K119" s="6">
        <f t="shared" ca="1" si="32"/>
        <v>-0.12916637481095178</v>
      </c>
      <c r="L119">
        <f t="shared" ca="1" si="33"/>
        <v>0</v>
      </c>
      <c r="M119">
        <f t="shared" ca="1" si="34"/>
        <v>1</v>
      </c>
    </row>
    <row r="120" spans="2:20" x14ac:dyDescent="0.2">
      <c r="B120" s="4">
        <f>'Data 1'!B113</f>
        <v>104</v>
      </c>
      <c r="C120" s="152">
        <f>'Data 1'!C113</f>
        <v>72</v>
      </c>
      <c r="D120" s="152" t="str">
        <f>'Data 1'!D113</f>
        <v>CONT</v>
      </c>
      <c r="E120" s="152">
        <f t="shared" si="24"/>
        <v>0</v>
      </c>
      <c r="F120" s="152">
        <f>'Data 1'!F113</f>
        <v>0</v>
      </c>
      <c r="G120" s="152">
        <f>'Data 1'!H113</f>
        <v>1</v>
      </c>
      <c r="H120" s="152">
        <f>'Data 1'!J113</f>
        <v>0</v>
      </c>
      <c r="I120" s="6">
        <f t="shared" ca="1" si="30"/>
        <v>7.8455403499242377E-2</v>
      </c>
      <c r="J120" s="6">
        <f t="shared" ca="1" si="31"/>
        <v>0.9215445965007576</v>
      </c>
      <c r="K120" s="6">
        <f t="shared" ca="1" si="32"/>
        <v>-8.1704107491731362E-2</v>
      </c>
      <c r="L120">
        <f t="shared" ca="1" si="33"/>
        <v>0</v>
      </c>
      <c r="M120">
        <f t="shared" ca="1" si="34"/>
        <v>0</v>
      </c>
    </row>
    <row r="121" spans="2:20" x14ac:dyDescent="0.2">
      <c r="B121" s="4">
        <f>'Data 1'!B114</f>
        <v>105</v>
      </c>
      <c r="C121" s="152">
        <f>'Data 1'!C114</f>
        <v>74</v>
      </c>
      <c r="D121" s="152" t="str">
        <f>'Data 1'!D114</f>
        <v>CONT</v>
      </c>
      <c r="E121" s="152">
        <f t="shared" si="24"/>
        <v>0</v>
      </c>
      <c r="F121" s="152">
        <f>'Data 1'!F114</f>
        <v>0</v>
      </c>
      <c r="G121" s="152">
        <f>'Data 1'!H114</f>
        <v>1</v>
      </c>
      <c r="H121" s="152">
        <f>'Data 1'!J114</f>
        <v>1</v>
      </c>
      <c r="I121" s="6">
        <f t="shared" ca="1" si="30"/>
        <v>0.12117226141718707</v>
      </c>
      <c r="J121" s="6">
        <f t="shared" ca="1" si="31"/>
        <v>0.87882773858281293</v>
      </c>
      <c r="K121" s="6">
        <f t="shared" ca="1" si="32"/>
        <v>-0.12916637481095178</v>
      </c>
      <c r="L121">
        <f t="shared" ca="1" si="33"/>
        <v>0</v>
      </c>
      <c r="M121">
        <f t="shared" ca="1" si="34"/>
        <v>0</v>
      </c>
    </row>
    <row r="122" spans="2:20" x14ac:dyDescent="0.2">
      <c r="B122" s="4">
        <f>'Data 1'!B115</f>
        <v>106</v>
      </c>
      <c r="C122" s="154">
        <f>'Data 1'!C115</f>
        <v>77</v>
      </c>
      <c r="D122" s="154" t="str">
        <f>'Data 1'!D115</f>
        <v>CONT</v>
      </c>
      <c r="E122" s="154">
        <f t="shared" si="24"/>
        <v>0</v>
      </c>
      <c r="F122" s="154">
        <f>'Data 1'!F115</f>
        <v>0</v>
      </c>
      <c r="G122" s="154">
        <f>'Data 1'!H115</f>
        <v>1</v>
      </c>
      <c r="H122" s="154">
        <f>'Data 1'!J115</f>
        <v>1</v>
      </c>
      <c r="I122" s="6">
        <f t="shared" ca="1" si="30"/>
        <v>0.12117226141718707</v>
      </c>
      <c r="J122" s="6">
        <f t="shared" ca="1" si="31"/>
        <v>0.87882773858281293</v>
      </c>
      <c r="K122" s="6">
        <f t="shared" ca="1" si="32"/>
        <v>-0.12916637481095178</v>
      </c>
      <c r="L122">
        <f t="shared" ca="1" si="33"/>
        <v>0</v>
      </c>
      <c r="M122">
        <f t="shared" ca="1" si="34"/>
        <v>0</v>
      </c>
    </row>
    <row r="123" spans="2:20" x14ac:dyDescent="0.2">
      <c r="B123" s="4">
        <f>'Data 1'!B116</f>
        <v>107</v>
      </c>
      <c r="C123" s="152">
        <f>'Data 1'!C116</f>
        <v>78</v>
      </c>
      <c r="D123" s="152" t="str">
        <f>'Data 1'!D116</f>
        <v>CONT</v>
      </c>
      <c r="E123" s="152">
        <f t="shared" si="24"/>
        <v>0</v>
      </c>
      <c r="F123" s="152">
        <f>'Data 1'!F116</f>
        <v>0</v>
      </c>
      <c r="G123" s="152">
        <f>'Data 1'!H116</f>
        <v>1</v>
      </c>
      <c r="H123" s="152">
        <f>'Data 1'!J116</f>
        <v>1</v>
      </c>
      <c r="I123" s="6">
        <f t="shared" ca="1" si="30"/>
        <v>0.12117226141718707</v>
      </c>
      <c r="J123" s="6">
        <f t="shared" ca="1" si="31"/>
        <v>0.87882773858281293</v>
      </c>
      <c r="K123" s="6">
        <f t="shared" ca="1" si="32"/>
        <v>-0.12916637481095178</v>
      </c>
      <c r="L123">
        <f t="shared" ca="1" si="33"/>
        <v>0</v>
      </c>
      <c r="M123">
        <f t="shared" ca="1" si="34"/>
        <v>1</v>
      </c>
    </row>
    <row r="124" spans="2:20" x14ac:dyDescent="0.2">
      <c r="B124" s="4">
        <f>'Data 1'!B117</f>
        <v>108</v>
      </c>
      <c r="C124" s="155">
        <f>'Data 1'!C117</f>
        <v>91</v>
      </c>
      <c r="D124" s="155" t="str">
        <f>'Data 1'!D117</f>
        <v>CONT</v>
      </c>
      <c r="E124" s="155">
        <f t="shared" si="24"/>
        <v>0</v>
      </c>
      <c r="F124" s="155">
        <f>'Data 1'!F117</f>
        <v>0</v>
      </c>
      <c r="G124" s="155">
        <f>'Data 1'!H117</f>
        <v>1</v>
      </c>
      <c r="H124" s="155">
        <f>'Data 1'!J117</f>
        <v>0</v>
      </c>
      <c r="I124" s="6">
        <f t="shared" ca="1" si="30"/>
        <v>7.8455403499242377E-2</v>
      </c>
      <c r="J124" s="6">
        <f t="shared" ca="1" si="31"/>
        <v>0.9215445965007576</v>
      </c>
      <c r="K124" s="6">
        <f t="shared" ca="1" si="32"/>
        <v>-8.1704107491731362E-2</v>
      </c>
      <c r="L124">
        <f t="shared" ca="1" si="33"/>
        <v>0</v>
      </c>
      <c r="M124">
        <f t="shared" ca="1" si="34"/>
        <v>0</v>
      </c>
    </row>
    <row r="125" spans="2:20" x14ac:dyDescent="0.2">
      <c r="B125" s="4">
        <f>'Data 1'!B118</f>
        <v>109</v>
      </c>
      <c r="C125" s="150">
        <f>'Data 1'!C118</f>
        <v>109</v>
      </c>
      <c r="D125" s="150" t="str">
        <f>'Data 1'!D118</f>
        <v>CFNR</v>
      </c>
      <c r="E125" s="150">
        <f t="shared" si="24"/>
        <v>0</v>
      </c>
      <c r="F125" s="150">
        <f>'Data 1'!F118</f>
        <v>0</v>
      </c>
      <c r="G125" s="150">
        <f>'Data 1'!H118</f>
        <v>1</v>
      </c>
      <c r="H125" s="150">
        <f>'Data 1'!J118</f>
        <v>1</v>
      </c>
      <c r="I125" s="6">
        <f t="shared" ca="1" si="30"/>
        <v>0.12117226141718707</v>
      </c>
      <c r="J125" s="6">
        <f t="shared" ca="1" si="31"/>
        <v>0.87882773858281293</v>
      </c>
      <c r="K125" s="6">
        <f t="shared" ca="1" si="32"/>
        <v>-0.12916637481095178</v>
      </c>
      <c r="L125">
        <f t="shared" ca="1" si="33"/>
        <v>0</v>
      </c>
      <c r="M125">
        <f t="shared" ca="1" si="34"/>
        <v>1</v>
      </c>
    </row>
    <row r="126" spans="2:20" x14ac:dyDescent="0.2">
      <c r="B126" s="4">
        <f>'Data 1'!B119</f>
        <v>110</v>
      </c>
      <c r="C126" s="155">
        <f>'Data 1'!C119</f>
        <v>113</v>
      </c>
      <c r="D126" s="155" t="str">
        <f>'Data 1'!D119</f>
        <v>CONT</v>
      </c>
      <c r="E126" s="155">
        <f t="shared" si="24"/>
        <v>0</v>
      </c>
      <c r="F126" s="155">
        <f>'Data 1'!F119</f>
        <v>0</v>
      </c>
      <c r="G126" s="155">
        <f>'Data 1'!H119</f>
        <v>0</v>
      </c>
      <c r="H126" s="155">
        <f>'Data 1'!J119</f>
        <v>0</v>
      </c>
      <c r="I126" s="6">
        <f t="shared" ca="1" si="30"/>
        <v>7.8455403499242377E-2</v>
      </c>
      <c r="J126" s="6">
        <f t="shared" ca="1" si="31"/>
        <v>0.9215445965007576</v>
      </c>
      <c r="K126" s="6">
        <f t="shared" ca="1" si="32"/>
        <v>-8.1704107491731362E-2</v>
      </c>
      <c r="L126">
        <f t="shared" ca="1" si="33"/>
        <v>0</v>
      </c>
      <c r="M126">
        <f t="shared" ca="1" si="34"/>
        <v>0</v>
      </c>
    </row>
    <row r="127" spans="2:20" x14ac:dyDescent="0.2">
      <c r="B127" s="4">
        <f>'Data 1'!B120</f>
        <v>111</v>
      </c>
      <c r="C127" s="150">
        <f>'Data 1'!C120</f>
        <v>115</v>
      </c>
      <c r="D127" s="150" t="str">
        <f>'Data 1'!D120</f>
        <v>CFNR</v>
      </c>
      <c r="E127" s="150">
        <f t="shared" si="24"/>
        <v>0</v>
      </c>
      <c r="F127" s="150">
        <f>'Data 1'!F120</f>
        <v>0</v>
      </c>
      <c r="G127" s="150">
        <f>'Data 1'!H120</f>
        <v>0</v>
      </c>
      <c r="H127" s="150">
        <f>'Data 1'!J120</f>
        <v>1</v>
      </c>
      <c r="I127" s="6">
        <f t="shared" ca="1" si="30"/>
        <v>0.12117226141718707</v>
      </c>
      <c r="J127" s="6">
        <f t="shared" ca="1" si="31"/>
        <v>0.87882773858281293</v>
      </c>
      <c r="K127" s="6">
        <f t="shared" ca="1" si="32"/>
        <v>-0.12916637481095178</v>
      </c>
      <c r="L127">
        <f t="shared" ca="1" si="33"/>
        <v>0</v>
      </c>
      <c r="M127">
        <f t="shared" ca="1" si="34"/>
        <v>0</v>
      </c>
    </row>
    <row r="128" spans="2:20" x14ac:dyDescent="0.2">
      <c r="B128" s="4">
        <f>'Data 1'!B121</f>
        <v>112</v>
      </c>
      <c r="C128" s="155">
        <f>'Data 1'!C121</f>
        <v>116</v>
      </c>
      <c r="D128" s="155" t="str">
        <f>'Data 1'!D121</f>
        <v>CONT</v>
      </c>
      <c r="E128" s="155">
        <f t="shared" si="24"/>
        <v>0</v>
      </c>
      <c r="F128" s="155">
        <f>'Data 1'!F121</f>
        <v>0</v>
      </c>
      <c r="G128" s="155">
        <f>'Data 1'!H121</f>
        <v>1</v>
      </c>
      <c r="H128" s="155">
        <f>'Data 1'!J121</f>
        <v>1</v>
      </c>
      <c r="I128" s="6">
        <f t="shared" ca="1" si="30"/>
        <v>0.12117226141718707</v>
      </c>
      <c r="J128" s="6">
        <f t="shared" ca="1" si="31"/>
        <v>0.87882773858281293</v>
      </c>
      <c r="K128" s="6">
        <f t="shared" ca="1" si="32"/>
        <v>-0.12916637481095178</v>
      </c>
      <c r="L128">
        <f t="shared" ca="1" si="33"/>
        <v>0</v>
      </c>
      <c r="M128">
        <f t="shared" ca="1" si="34"/>
        <v>0</v>
      </c>
    </row>
    <row r="129" spans="2:13" x14ac:dyDescent="0.2">
      <c r="B129" s="4">
        <f>'Data 1'!B122</f>
        <v>113</v>
      </c>
      <c r="C129" s="149">
        <f>'Data 1'!C122</f>
        <v>122</v>
      </c>
      <c r="D129" s="149" t="str">
        <f>'Data 1'!D122</f>
        <v>CF</v>
      </c>
      <c r="E129" s="149">
        <f t="shared" si="24"/>
        <v>1</v>
      </c>
      <c r="F129" s="149">
        <f>'Data 1'!F122</f>
        <v>1</v>
      </c>
      <c r="G129" s="149">
        <f>'Data 1'!H122</f>
        <v>1</v>
      </c>
      <c r="H129" s="149">
        <f>'Data 1'!J122</f>
        <v>0</v>
      </c>
      <c r="I129" s="6">
        <f t="shared" ca="1" si="30"/>
        <v>0.63215887778600399</v>
      </c>
      <c r="J129" s="6">
        <f t="shared" ca="1" si="31"/>
        <v>0.63215887778600399</v>
      </c>
      <c r="K129" s="6">
        <f t="shared" ca="1" si="32"/>
        <v>-0.45861452752626997</v>
      </c>
      <c r="L129">
        <f t="shared" ca="1" si="33"/>
        <v>1</v>
      </c>
      <c r="M129">
        <f t="shared" ca="1" si="34"/>
        <v>0</v>
      </c>
    </row>
    <row r="130" spans="2:13" x14ac:dyDescent="0.2">
      <c r="B130" s="4">
        <f>'Data 1'!B123</f>
        <v>114</v>
      </c>
      <c r="C130" s="151">
        <f>'Data 1'!C123</f>
        <v>124</v>
      </c>
      <c r="D130" s="151" t="str">
        <f>'Data 1'!D123</f>
        <v>CF</v>
      </c>
      <c r="E130" s="151">
        <f t="shared" si="24"/>
        <v>1</v>
      </c>
      <c r="F130" s="151">
        <f>'Data 1'!F123</f>
        <v>0</v>
      </c>
      <c r="G130" s="151">
        <f>'Data 1'!H123</f>
        <v>0</v>
      </c>
      <c r="H130" s="151">
        <f>'Data 1'!J123</f>
        <v>0</v>
      </c>
      <c r="I130" s="6">
        <f t="shared" ca="1" si="30"/>
        <v>7.8455403499242377E-2</v>
      </c>
      <c r="J130" s="6">
        <f t="shared" ca="1" si="31"/>
        <v>7.8455403499242377E-2</v>
      </c>
      <c r="K130" s="6">
        <f t="shared" ca="1" si="32"/>
        <v>-2.5452249239183393</v>
      </c>
      <c r="L130">
        <f t="shared" ca="1" si="33"/>
        <v>0</v>
      </c>
      <c r="M130">
        <f t="shared" ca="1" si="34"/>
        <v>0</v>
      </c>
    </row>
    <row r="131" spans="2:13" x14ac:dyDescent="0.2">
      <c r="B131" s="4">
        <f>'Data 1'!B124</f>
        <v>115</v>
      </c>
      <c r="C131" s="150">
        <f>'Data 1'!C124</f>
        <v>126</v>
      </c>
      <c r="D131" s="150" t="str">
        <f>'Data 1'!D124</f>
        <v>CFNR</v>
      </c>
      <c r="E131" s="150">
        <f t="shared" si="24"/>
        <v>0</v>
      </c>
      <c r="F131" s="150">
        <f>'Data 1'!F124</f>
        <v>0</v>
      </c>
      <c r="G131" s="150">
        <f>'Data 1'!H124</f>
        <v>1</v>
      </c>
      <c r="H131" s="150">
        <f>'Data 1'!J124</f>
        <v>1</v>
      </c>
      <c r="I131" s="6">
        <f t="shared" ca="1" si="30"/>
        <v>0.12117226141718707</v>
      </c>
      <c r="J131" s="6">
        <f t="shared" ca="1" si="31"/>
        <v>0.87882773858281293</v>
      </c>
      <c r="K131" s="6">
        <f t="shared" ca="1" si="32"/>
        <v>-0.12916637481095178</v>
      </c>
      <c r="L131">
        <f t="shared" ca="1" si="33"/>
        <v>0</v>
      </c>
      <c r="M131">
        <f t="shared" ca="1" si="34"/>
        <v>0</v>
      </c>
    </row>
    <row r="132" spans="2:13" x14ac:dyDescent="0.2">
      <c r="B132" s="4">
        <f>'Data 1'!B125</f>
        <v>116</v>
      </c>
      <c r="C132" s="150">
        <f>'Data 1'!C125</f>
        <v>127</v>
      </c>
      <c r="D132" s="150" t="str">
        <f>'Data 1'!D125</f>
        <v>CFNR</v>
      </c>
      <c r="E132" s="150">
        <f t="shared" si="24"/>
        <v>0</v>
      </c>
      <c r="F132" s="150">
        <f>'Data 1'!F125</f>
        <v>0</v>
      </c>
      <c r="G132" s="150">
        <f>'Data 1'!H125</f>
        <v>1</v>
      </c>
      <c r="H132" s="150">
        <f>'Data 1'!J125</f>
        <v>1</v>
      </c>
      <c r="I132" s="6">
        <f t="shared" ca="1" si="30"/>
        <v>0.12117226141718707</v>
      </c>
      <c r="J132" s="6">
        <f t="shared" ca="1" si="31"/>
        <v>0.87882773858281293</v>
      </c>
      <c r="K132" s="6">
        <f t="shared" ca="1" si="32"/>
        <v>-0.12916637481095178</v>
      </c>
      <c r="L132">
        <f t="shared" ca="1" si="33"/>
        <v>0</v>
      </c>
      <c r="M132">
        <f t="shared" ca="1" si="34"/>
        <v>0</v>
      </c>
    </row>
    <row r="133" spans="2:13" x14ac:dyDescent="0.2">
      <c r="B133" s="4">
        <f>'Data 1'!B126</f>
        <v>117</v>
      </c>
      <c r="C133" s="150">
        <f>'Data 1'!C126</f>
        <v>128</v>
      </c>
      <c r="D133" s="150" t="str">
        <f>'Data 1'!D126</f>
        <v>CFNR</v>
      </c>
      <c r="E133" s="150">
        <f t="shared" si="24"/>
        <v>0</v>
      </c>
      <c r="F133" s="150">
        <f>'Data 1'!F126</f>
        <v>0</v>
      </c>
      <c r="G133" s="150">
        <f>'Data 1'!H126</f>
        <v>1</v>
      </c>
      <c r="H133" s="150">
        <f>'Data 1'!J126</f>
        <v>1</v>
      </c>
      <c r="I133" s="6">
        <f t="shared" ca="1" si="30"/>
        <v>0.12117226141718707</v>
      </c>
      <c r="J133" s="6">
        <f t="shared" ca="1" si="31"/>
        <v>0.87882773858281293</v>
      </c>
      <c r="K133" s="6">
        <f t="shared" ca="1" si="32"/>
        <v>-0.12916637481095178</v>
      </c>
      <c r="L133">
        <f t="shared" ca="1" si="33"/>
        <v>0</v>
      </c>
      <c r="M133">
        <f t="shared" ca="1" si="34"/>
        <v>0</v>
      </c>
    </row>
    <row r="134" spans="2:13" x14ac:dyDescent="0.2">
      <c r="B134" s="4">
        <f>'Data 1'!B127</f>
        <v>118</v>
      </c>
      <c r="C134" s="150">
        <f>'Data 1'!C127</f>
        <v>129</v>
      </c>
      <c r="D134" s="150" t="str">
        <f>'Data 1'!D127</f>
        <v>CFNR</v>
      </c>
      <c r="E134" s="150">
        <f t="shared" si="24"/>
        <v>0</v>
      </c>
      <c r="F134" s="150">
        <f>'Data 1'!F127</f>
        <v>0</v>
      </c>
      <c r="G134" s="150">
        <f>'Data 1'!H127</f>
        <v>1</v>
      </c>
      <c r="H134" s="150">
        <f>'Data 1'!J127</f>
        <v>1</v>
      </c>
      <c r="I134" s="6">
        <f t="shared" ca="1" si="30"/>
        <v>0.12117226141718707</v>
      </c>
      <c r="J134" s="6">
        <f t="shared" ca="1" si="31"/>
        <v>0.87882773858281293</v>
      </c>
      <c r="K134" s="6">
        <f t="shared" ca="1" si="32"/>
        <v>-0.12916637481095178</v>
      </c>
      <c r="L134">
        <f t="shared" ca="1" si="33"/>
        <v>0</v>
      </c>
      <c r="M134">
        <f t="shared" ca="1" si="34"/>
        <v>0</v>
      </c>
    </row>
    <row r="135" spans="2:13" x14ac:dyDescent="0.2">
      <c r="B135" s="4">
        <f>'Data 1'!B128</f>
        <v>119</v>
      </c>
      <c r="C135" s="150">
        <f>'Data 1'!C128</f>
        <v>134</v>
      </c>
      <c r="D135" s="150" t="str">
        <f>'Data 1'!D128</f>
        <v>CFNR</v>
      </c>
      <c r="E135" s="150">
        <f t="shared" si="24"/>
        <v>0</v>
      </c>
      <c r="F135" s="150">
        <f>'Data 1'!F128</f>
        <v>0</v>
      </c>
      <c r="G135" s="150">
        <f>'Data 1'!H128</f>
        <v>0</v>
      </c>
      <c r="H135" s="150">
        <f>'Data 1'!J128</f>
        <v>1</v>
      </c>
      <c r="I135" s="6">
        <f t="shared" ca="1" si="30"/>
        <v>0.12117226141718707</v>
      </c>
      <c r="J135" s="6">
        <f t="shared" ca="1" si="31"/>
        <v>0.87882773858281293</v>
      </c>
      <c r="K135" s="6">
        <f t="shared" ca="1" si="32"/>
        <v>-0.12916637481095178</v>
      </c>
      <c r="L135">
        <f t="shared" ca="1" si="33"/>
        <v>0</v>
      </c>
      <c r="M135">
        <f t="shared" ca="1" si="34"/>
        <v>0</v>
      </c>
    </row>
    <row r="136" spans="2:13" x14ac:dyDescent="0.2">
      <c r="B136" s="4">
        <f>'Data 1'!B129</f>
        <v>120</v>
      </c>
      <c r="C136" s="150">
        <f>'Data 1'!C129</f>
        <v>135</v>
      </c>
      <c r="D136" s="150" t="str">
        <f>'Data 1'!D129</f>
        <v>CFNR</v>
      </c>
      <c r="E136" s="150">
        <f t="shared" si="24"/>
        <v>0</v>
      </c>
      <c r="F136" s="150">
        <f>'Data 1'!F129</f>
        <v>0</v>
      </c>
      <c r="G136" s="150">
        <f>'Data 1'!H129</f>
        <v>1</v>
      </c>
      <c r="H136" s="150">
        <f>'Data 1'!J129</f>
        <v>1</v>
      </c>
      <c r="I136" s="6">
        <f t="shared" ca="1" si="30"/>
        <v>0.12117226141718707</v>
      </c>
      <c r="J136" s="6">
        <f t="shared" ca="1" si="31"/>
        <v>0.87882773858281293</v>
      </c>
      <c r="K136" s="6">
        <f t="shared" ca="1" si="32"/>
        <v>-0.12916637481095178</v>
      </c>
      <c r="L136">
        <f t="shared" ca="1" si="33"/>
        <v>0</v>
      </c>
      <c r="M136">
        <f t="shared" ca="1" si="34"/>
        <v>0</v>
      </c>
    </row>
    <row r="137" spans="2:13" x14ac:dyDescent="0.2">
      <c r="B137" s="4">
        <f>'Data 1'!B130</f>
        <v>121</v>
      </c>
      <c r="C137" s="150">
        <f>'Data 1'!C130</f>
        <v>137</v>
      </c>
      <c r="D137" s="150" t="str">
        <f>'Data 1'!D130</f>
        <v>CFNR</v>
      </c>
      <c r="E137" s="150">
        <f t="shared" si="24"/>
        <v>0</v>
      </c>
      <c r="F137" s="150">
        <f>'Data 1'!F130</f>
        <v>0</v>
      </c>
      <c r="G137" s="150">
        <f>'Data 1'!H130</f>
        <v>1</v>
      </c>
      <c r="H137" s="150">
        <f>'Data 1'!J130</f>
        <v>1</v>
      </c>
      <c r="I137" s="6">
        <f t="shared" ca="1" si="30"/>
        <v>0.12117226141718707</v>
      </c>
      <c r="J137" s="6">
        <f t="shared" ca="1" si="31"/>
        <v>0.87882773858281293</v>
      </c>
      <c r="K137" s="6">
        <f t="shared" ca="1" si="32"/>
        <v>-0.12916637481095178</v>
      </c>
      <c r="L137">
        <f t="shared" ca="1" si="33"/>
        <v>0</v>
      </c>
      <c r="M137">
        <f t="shared" ca="1" si="34"/>
        <v>0</v>
      </c>
    </row>
    <row r="138" spans="2:13" x14ac:dyDescent="0.2">
      <c r="B138" s="4">
        <f>'Data 1'!B131</f>
        <v>122</v>
      </c>
      <c r="C138" s="150">
        <f>'Data 1'!C131</f>
        <v>139</v>
      </c>
      <c r="D138" s="150" t="str">
        <f>'Data 1'!D131</f>
        <v>CFNR</v>
      </c>
      <c r="E138" s="150">
        <f t="shared" si="24"/>
        <v>0</v>
      </c>
      <c r="F138" s="150">
        <f>'Data 1'!F131</f>
        <v>0</v>
      </c>
      <c r="G138" s="150">
        <f>'Data 1'!H131</f>
        <v>0</v>
      </c>
      <c r="H138" s="150">
        <f>'Data 1'!J131</f>
        <v>1</v>
      </c>
      <c r="I138" s="6">
        <f t="shared" ca="1" si="30"/>
        <v>0.12117226141718707</v>
      </c>
      <c r="J138" s="6">
        <f t="shared" ca="1" si="31"/>
        <v>0.87882773858281293</v>
      </c>
      <c r="K138" s="6">
        <f t="shared" ca="1" si="32"/>
        <v>-0.12916637481095178</v>
      </c>
      <c r="L138">
        <f t="shared" ca="1" si="33"/>
        <v>0</v>
      </c>
      <c r="M138">
        <f t="shared" ca="1" si="34"/>
        <v>0</v>
      </c>
    </row>
    <row r="139" spans="2:13" x14ac:dyDescent="0.2">
      <c r="B139" s="4">
        <f>'Data 1'!B132</f>
        <v>123</v>
      </c>
      <c r="C139" s="150">
        <f>'Data 1'!C132</f>
        <v>140</v>
      </c>
      <c r="D139" s="150" t="str">
        <f>'Data 1'!D132</f>
        <v>CFNR</v>
      </c>
      <c r="E139" s="150">
        <f t="shared" si="24"/>
        <v>0</v>
      </c>
      <c r="F139" s="150">
        <f>'Data 1'!F132</f>
        <v>0</v>
      </c>
      <c r="G139" s="150">
        <f>'Data 1'!H132</f>
        <v>1</v>
      </c>
      <c r="H139" s="150">
        <f>'Data 1'!J132</f>
        <v>1</v>
      </c>
      <c r="I139" s="6">
        <f t="shared" ca="1" si="30"/>
        <v>0.12117226141718707</v>
      </c>
      <c r="J139" s="6">
        <f t="shared" ca="1" si="31"/>
        <v>0.87882773858281293</v>
      </c>
      <c r="K139" s="6">
        <f t="shared" ca="1" si="32"/>
        <v>-0.12916637481095178</v>
      </c>
      <c r="L139">
        <f t="shared" ca="1" si="33"/>
        <v>0</v>
      </c>
      <c r="M139">
        <f t="shared" ca="1" si="34"/>
        <v>1</v>
      </c>
    </row>
    <row r="140" spans="2:13" x14ac:dyDescent="0.2">
      <c r="B140" s="4">
        <f>'Data 1'!B133</f>
        <v>124</v>
      </c>
      <c r="C140" s="150">
        <f>'Data 1'!C133</f>
        <v>141</v>
      </c>
      <c r="D140" s="150" t="str">
        <f>'Data 1'!D133</f>
        <v>CFNR</v>
      </c>
      <c r="E140" s="150">
        <f t="shared" si="24"/>
        <v>0</v>
      </c>
      <c r="F140" s="150">
        <f>'Data 1'!F133</f>
        <v>0</v>
      </c>
      <c r="G140" s="150">
        <f>'Data 1'!H133</f>
        <v>1</v>
      </c>
      <c r="H140" s="150">
        <f>'Data 1'!J133</f>
        <v>0</v>
      </c>
      <c r="I140" s="6">
        <f t="shared" ca="1" si="30"/>
        <v>7.8455403499242377E-2</v>
      </c>
      <c r="J140" s="6">
        <f t="shared" ca="1" si="31"/>
        <v>0.9215445965007576</v>
      </c>
      <c r="K140" s="6">
        <f t="shared" ca="1" si="32"/>
        <v>-8.1704107491731362E-2</v>
      </c>
      <c r="L140">
        <f t="shared" ca="1" si="33"/>
        <v>0</v>
      </c>
      <c r="M140">
        <f t="shared" ca="1" si="34"/>
        <v>1</v>
      </c>
    </row>
    <row r="141" spans="2:13" x14ac:dyDescent="0.2">
      <c r="B141" s="4">
        <f>'Data 1'!B134</f>
        <v>125</v>
      </c>
      <c r="C141" s="150">
        <f>'Data 1'!C134</f>
        <v>145</v>
      </c>
      <c r="D141" s="150" t="str">
        <f>'Data 1'!D134</f>
        <v>CFNR</v>
      </c>
      <c r="E141" s="150">
        <f t="shared" si="24"/>
        <v>0</v>
      </c>
      <c r="F141" s="150">
        <f>'Data 1'!F134</f>
        <v>0</v>
      </c>
      <c r="G141" s="150">
        <f>'Data 1'!H134</f>
        <v>0</v>
      </c>
      <c r="H141" s="150">
        <f>'Data 1'!J134</f>
        <v>0</v>
      </c>
      <c r="I141" s="6">
        <f t="shared" ca="1" si="30"/>
        <v>7.8455403499242377E-2</v>
      </c>
      <c r="J141" s="6">
        <f t="shared" ca="1" si="31"/>
        <v>0.9215445965007576</v>
      </c>
      <c r="K141" s="6">
        <f t="shared" ca="1" si="32"/>
        <v>-8.1704107491731362E-2</v>
      </c>
      <c r="L141">
        <f t="shared" ca="1" si="33"/>
        <v>0</v>
      </c>
      <c r="M141">
        <f t="shared" ca="1" si="34"/>
        <v>0</v>
      </c>
    </row>
    <row r="142" spans="2:13" x14ac:dyDescent="0.2">
      <c r="B142" s="4">
        <f>'Data 1'!B135</f>
        <v>126</v>
      </c>
      <c r="C142" s="150">
        <f>'Data 1'!C135</f>
        <v>147</v>
      </c>
      <c r="D142" s="150" t="str">
        <f>'Data 1'!D135</f>
        <v>CFNR</v>
      </c>
      <c r="E142" s="150">
        <f t="shared" si="24"/>
        <v>0</v>
      </c>
      <c r="F142" s="150">
        <f>'Data 1'!F135</f>
        <v>0</v>
      </c>
      <c r="G142" s="150">
        <f>'Data 1'!H135</f>
        <v>1</v>
      </c>
      <c r="H142" s="150">
        <f>'Data 1'!J135</f>
        <v>1</v>
      </c>
      <c r="I142" s="6">
        <f t="shared" ca="1" si="30"/>
        <v>0.12117226141718707</v>
      </c>
      <c r="J142" s="6">
        <f t="shared" ca="1" si="31"/>
        <v>0.87882773858281293</v>
      </c>
      <c r="K142" s="6">
        <f t="shared" ca="1" si="32"/>
        <v>-0.12916637481095178</v>
      </c>
      <c r="L142">
        <f t="shared" ca="1" si="33"/>
        <v>0</v>
      </c>
      <c r="M142">
        <f t="shared" ca="1" si="34"/>
        <v>1</v>
      </c>
    </row>
    <row r="143" spans="2:13" x14ac:dyDescent="0.2">
      <c r="B143" s="4">
        <f>'Data 1'!B136</f>
        <v>127</v>
      </c>
      <c r="C143" s="156">
        <f>'Data 1'!C136</f>
        <v>150</v>
      </c>
      <c r="D143" s="156" t="str">
        <f>'Data 1'!D136</f>
        <v>CONT</v>
      </c>
      <c r="E143" s="156">
        <f t="shared" ref="E143:E187" si="35">IF(D143="CF",1,0)</f>
        <v>0</v>
      </c>
      <c r="F143" s="156">
        <f>'Data 1'!F136</f>
        <v>0</v>
      </c>
      <c r="G143" s="156">
        <f>'Data 1'!H136</f>
        <v>1</v>
      </c>
      <c r="H143" s="156">
        <f>'Data 1'!J136</f>
        <v>0</v>
      </c>
      <c r="I143" s="6">
        <f t="shared" ca="1" si="30"/>
        <v>7.8455403499242377E-2</v>
      </c>
      <c r="J143" s="6">
        <f t="shared" ca="1" si="31"/>
        <v>0.9215445965007576</v>
      </c>
      <c r="K143" s="6">
        <f t="shared" ca="1" si="32"/>
        <v>-8.1704107491731362E-2</v>
      </c>
      <c r="L143">
        <f t="shared" ca="1" si="33"/>
        <v>0</v>
      </c>
      <c r="M143">
        <f t="shared" ca="1" si="34"/>
        <v>0</v>
      </c>
    </row>
    <row r="144" spans="2:13" x14ac:dyDescent="0.2">
      <c r="B144" s="4">
        <f>'Data 1'!B137</f>
        <v>128</v>
      </c>
      <c r="C144" s="152">
        <f>'Data 1'!C137</f>
        <v>151</v>
      </c>
      <c r="D144" s="152" t="str">
        <f>'Data 1'!D137</f>
        <v>CONT</v>
      </c>
      <c r="E144" s="152">
        <f t="shared" si="35"/>
        <v>0</v>
      </c>
      <c r="F144" s="152">
        <f>'Data 1'!F137</f>
        <v>0</v>
      </c>
      <c r="G144" s="152">
        <f>'Data 1'!H137</f>
        <v>1</v>
      </c>
      <c r="H144" s="152">
        <f>'Data 1'!J137</f>
        <v>1</v>
      </c>
      <c r="I144" s="6">
        <f t="shared" ca="1" si="30"/>
        <v>0.12117226141718707</v>
      </c>
      <c r="J144" s="6">
        <f t="shared" ca="1" si="31"/>
        <v>0.87882773858281293</v>
      </c>
      <c r="K144" s="6">
        <f t="shared" ca="1" si="32"/>
        <v>-0.12916637481095178</v>
      </c>
      <c r="L144">
        <f t="shared" ca="1" si="33"/>
        <v>0</v>
      </c>
      <c r="M144">
        <f t="shared" ca="1" si="34"/>
        <v>0</v>
      </c>
    </row>
    <row r="145" spans="2:13" x14ac:dyDescent="0.2">
      <c r="B145" s="4">
        <f>'Data 1'!B138</f>
        <v>129</v>
      </c>
      <c r="C145" s="151">
        <f>'Data 1'!C138</f>
        <v>152</v>
      </c>
      <c r="D145" s="151" t="str">
        <f>'Data 1'!D138</f>
        <v>CF</v>
      </c>
      <c r="E145" s="151">
        <f t="shared" si="35"/>
        <v>1</v>
      </c>
      <c r="F145" s="151">
        <f>'Data 1'!F138</f>
        <v>0</v>
      </c>
      <c r="G145" s="151">
        <f>'Data 1'!H138</f>
        <v>1</v>
      </c>
      <c r="H145" s="151">
        <f>'Data 1'!J138</f>
        <v>0</v>
      </c>
      <c r="I145" s="6">
        <f t="shared" ca="1" si="30"/>
        <v>7.8455403499242377E-2</v>
      </c>
      <c r="J145" s="6">
        <f t="shared" ca="1" si="31"/>
        <v>7.8455403499242377E-2</v>
      </c>
      <c r="K145" s="6">
        <f t="shared" ca="1" si="32"/>
        <v>-2.5452249239183393</v>
      </c>
      <c r="L145">
        <f t="shared" ca="1" si="33"/>
        <v>0</v>
      </c>
      <c r="M145">
        <f t="shared" ca="1" si="34"/>
        <v>1</v>
      </c>
    </row>
    <row r="146" spans="2:13" x14ac:dyDescent="0.2">
      <c r="B146" s="4">
        <f>'Data 1'!B139</f>
        <v>130</v>
      </c>
      <c r="C146" s="150">
        <f>'Data 1'!C139</f>
        <v>153</v>
      </c>
      <c r="D146" s="150" t="str">
        <f>'Data 1'!D139</f>
        <v>CFNR</v>
      </c>
      <c r="E146" s="150">
        <f t="shared" si="35"/>
        <v>0</v>
      </c>
      <c r="F146" s="150">
        <f>'Data 1'!F139</f>
        <v>0</v>
      </c>
      <c r="G146" s="150">
        <f>'Data 1'!H139</f>
        <v>0</v>
      </c>
      <c r="H146" s="150">
        <f>'Data 1'!J139</f>
        <v>0</v>
      </c>
      <c r="I146" s="6">
        <f t="shared" ca="1" si="30"/>
        <v>7.8455403499242377E-2</v>
      </c>
      <c r="J146" s="6">
        <f t="shared" ca="1" si="31"/>
        <v>0.9215445965007576</v>
      </c>
      <c r="K146" s="6">
        <f t="shared" ca="1" si="32"/>
        <v>-8.1704107491731362E-2</v>
      </c>
      <c r="L146">
        <f t="shared" ca="1" si="33"/>
        <v>0</v>
      </c>
      <c r="M146">
        <f t="shared" ca="1" si="34"/>
        <v>0</v>
      </c>
    </row>
    <row r="147" spans="2:13" x14ac:dyDescent="0.2">
      <c r="B147" s="4">
        <f>'Data 1'!B140</f>
        <v>131</v>
      </c>
      <c r="C147" s="152">
        <f>'Data 1'!C140</f>
        <v>156</v>
      </c>
      <c r="D147" s="152" t="str">
        <f>'Data 1'!D140</f>
        <v>CONT</v>
      </c>
      <c r="E147" s="152">
        <f t="shared" si="35"/>
        <v>0</v>
      </c>
      <c r="F147" s="152">
        <f>'Data 1'!F140</f>
        <v>0</v>
      </c>
      <c r="G147" s="152">
        <f>'Data 1'!H140</f>
        <v>1</v>
      </c>
      <c r="H147" s="152">
        <f>'Data 1'!J140</f>
        <v>1</v>
      </c>
      <c r="I147" s="6">
        <f t="shared" ca="1" si="30"/>
        <v>0.12117226141718707</v>
      </c>
      <c r="J147" s="6">
        <f t="shared" ca="1" si="31"/>
        <v>0.87882773858281293</v>
      </c>
      <c r="K147" s="6">
        <f t="shared" ca="1" si="32"/>
        <v>-0.12916637481095178</v>
      </c>
      <c r="L147">
        <f t="shared" ca="1" si="33"/>
        <v>0</v>
      </c>
      <c r="M147">
        <f t="shared" ca="1" si="34"/>
        <v>0</v>
      </c>
    </row>
    <row r="148" spans="2:13" x14ac:dyDescent="0.2">
      <c r="B148" s="4">
        <f>'Data 1'!B141</f>
        <v>132</v>
      </c>
      <c r="C148" s="155">
        <f>'Data 1'!C141</f>
        <v>157</v>
      </c>
      <c r="D148" s="155" t="str">
        <f>'Data 1'!D141</f>
        <v>CONT</v>
      </c>
      <c r="E148" s="155">
        <f t="shared" si="35"/>
        <v>0</v>
      </c>
      <c r="F148" s="155">
        <f>'Data 1'!F141</f>
        <v>0</v>
      </c>
      <c r="G148" s="155">
        <f>'Data 1'!H141</f>
        <v>1</v>
      </c>
      <c r="H148" s="155">
        <f>'Data 1'!J141</f>
        <v>1</v>
      </c>
      <c r="I148" s="6">
        <f t="shared" ca="1" si="30"/>
        <v>0.12117226141718707</v>
      </c>
      <c r="J148" s="6">
        <f t="shared" ca="1" si="31"/>
        <v>0.87882773858281293</v>
      </c>
      <c r="K148" s="6">
        <f t="shared" ca="1" si="32"/>
        <v>-0.12916637481095178</v>
      </c>
      <c r="L148">
        <f t="shared" ca="1" si="33"/>
        <v>0</v>
      </c>
      <c r="M148">
        <f t="shared" ca="1" si="34"/>
        <v>0</v>
      </c>
    </row>
    <row r="149" spans="2:13" x14ac:dyDescent="0.2">
      <c r="B149" s="4">
        <f>'Data 1'!B142</f>
        <v>133</v>
      </c>
      <c r="C149" s="152">
        <f>'Data 1'!C142</f>
        <v>158</v>
      </c>
      <c r="D149" s="152" t="str">
        <f>'Data 1'!D142</f>
        <v>CONT</v>
      </c>
      <c r="E149" s="152">
        <f t="shared" si="35"/>
        <v>0</v>
      </c>
      <c r="F149" s="152">
        <f>'Data 1'!F142</f>
        <v>0</v>
      </c>
      <c r="G149" s="152">
        <f>'Data 1'!H142</f>
        <v>1</v>
      </c>
      <c r="H149" s="152">
        <f>'Data 1'!J142</f>
        <v>1</v>
      </c>
      <c r="I149" s="6">
        <f t="shared" ca="1" si="30"/>
        <v>0.12117226141718707</v>
      </c>
      <c r="J149" s="6">
        <f t="shared" ca="1" si="31"/>
        <v>0.87882773858281293</v>
      </c>
      <c r="K149" s="6">
        <f t="shared" ca="1" si="32"/>
        <v>-0.12916637481095178</v>
      </c>
      <c r="L149">
        <f t="shared" ca="1" si="33"/>
        <v>0</v>
      </c>
      <c r="M149">
        <f t="shared" ca="1" si="34"/>
        <v>0</v>
      </c>
    </row>
    <row r="150" spans="2:13" x14ac:dyDescent="0.2">
      <c r="B150" s="4">
        <f>'Data 1'!B143</f>
        <v>134</v>
      </c>
      <c r="C150" s="152">
        <f>'Data 1'!C143</f>
        <v>159</v>
      </c>
      <c r="D150" s="152" t="str">
        <f>'Data 1'!D143</f>
        <v>CONT</v>
      </c>
      <c r="E150" s="152">
        <f t="shared" si="35"/>
        <v>0</v>
      </c>
      <c r="F150" s="152">
        <f>'Data 1'!F143</f>
        <v>0</v>
      </c>
      <c r="G150" s="152">
        <f>'Data 1'!H143</f>
        <v>1</v>
      </c>
      <c r="H150" s="152">
        <f>'Data 1'!J143</f>
        <v>1</v>
      </c>
      <c r="I150" s="6">
        <f t="shared" ca="1" si="30"/>
        <v>0.12117226141718707</v>
      </c>
      <c r="J150" s="6">
        <f t="shared" ca="1" si="31"/>
        <v>0.87882773858281293</v>
      </c>
      <c r="K150" s="6">
        <f t="shared" ca="1" si="32"/>
        <v>-0.12916637481095178</v>
      </c>
      <c r="L150">
        <f t="shared" ca="1" si="33"/>
        <v>0</v>
      </c>
      <c r="M150">
        <f t="shared" ca="1" si="34"/>
        <v>0</v>
      </c>
    </row>
    <row r="151" spans="2:13" x14ac:dyDescent="0.2">
      <c r="B151" s="4">
        <f>'Data 1'!B144</f>
        <v>135</v>
      </c>
      <c r="C151" s="152">
        <f>'Data 1'!C144</f>
        <v>161</v>
      </c>
      <c r="D151" s="152" t="str">
        <f>'Data 1'!D144</f>
        <v>CONT</v>
      </c>
      <c r="E151" s="152">
        <f t="shared" si="35"/>
        <v>0</v>
      </c>
      <c r="F151" s="152">
        <f>'Data 1'!F144</f>
        <v>0</v>
      </c>
      <c r="G151" s="152">
        <f>'Data 1'!H144</f>
        <v>0</v>
      </c>
      <c r="H151" s="152">
        <f>'Data 1'!J144</f>
        <v>1</v>
      </c>
      <c r="I151" s="6">
        <f t="shared" ca="1" si="30"/>
        <v>0.12117226141718707</v>
      </c>
      <c r="J151" s="6">
        <f t="shared" ca="1" si="31"/>
        <v>0.87882773858281293</v>
      </c>
      <c r="K151" s="6">
        <f t="shared" ca="1" si="32"/>
        <v>-0.12916637481095178</v>
      </c>
      <c r="L151">
        <f t="shared" ca="1" si="33"/>
        <v>0</v>
      </c>
      <c r="M151">
        <f t="shared" ca="1" si="34"/>
        <v>0</v>
      </c>
    </row>
    <row r="152" spans="2:13" x14ac:dyDescent="0.2">
      <c r="B152" s="4">
        <f>'Data 1'!B145</f>
        <v>136</v>
      </c>
      <c r="C152" s="151">
        <f>'Data 1'!C145</f>
        <v>162</v>
      </c>
      <c r="D152" s="151" t="str">
        <f>'Data 1'!D145</f>
        <v>CF</v>
      </c>
      <c r="E152" s="151">
        <f t="shared" si="35"/>
        <v>1</v>
      </c>
      <c r="F152" s="151">
        <f>'Data 1'!F145</f>
        <v>0</v>
      </c>
      <c r="G152" s="151">
        <f>'Data 1'!H145</f>
        <v>1</v>
      </c>
      <c r="H152" s="151">
        <f>'Data 1'!J145</f>
        <v>1</v>
      </c>
      <c r="I152" s="6">
        <f t="shared" ca="1" si="30"/>
        <v>0.12117226141718707</v>
      </c>
      <c r="J152" s="6">
        <f t="shared" ca="1" si="31"/>
        <v>0.12117226141718707</v>
      </c>
      <c r="K152" s="6">
        <f t="shared" ca="1" si="32"/>
        <v>-2.1105420977356135</v>
      </c>
      <c r="L152">
        <f t="shared" ca="1" si="33"/>
        <v>1</v>
      </c>
      <c r="M152">
        <f t="shared" ca="1" si="34"/>
        <v>1</v>
      </c>
    </row>
    <row r="153" spans="2:13" x14ac:dyDescent="0.2">
      <c r="B153" s="4">
        <f>'Data 1'!B146</f>
        <v>137</v>
      </c>
      <c r="C153" s="150">
        <f>'Data 1'!C146</f>
        <v>164</v>
      </c>
      <c r="D153" s="150" t="str">
        <f>'Data 1'!D146</f>
        <v>CFNR</v>
      </c>
      <c r="E153" s="150">
        <f t="shared" si="35"/>
        <v>0</v>
      </c>
      <c r="F153" s="150">
        <f>'Data 1'!F146</f>
        <v>0</v>
      </c>
      <c r="G153" s="150">
        <f>'Data 1'!H146</f>
        <v>0</v>
      </c>
      <c r="H153" s="150">
        <f>'Data 1'!J146</f>
        <v>0</v>
      </c>
      <c r="I153" s="6">
        <f t="shared" ca="1" si="30"/>
        <v>7.8455403499242377E-2</v>
      </c>
      <c r="J153" s="6">
        <f t="shared" ca="1" si="31"/>
        <v>0.9215445965007576</v>
      </c>
      <c r="K153" s="6">
        <f t="shared" ca="1" si="32"/>
        <v>-8.1704107491731362E-2</v>
      </c>
      <c r="L153">
        <f t="shared" ca="1" si="33"/>
        <v>0</v>
      </c>
      <c r="M153">
        <f t="shared" ca="1" si="34"/>
        <v>1</v>
      </c>
    </row>
    <row r="154" spans="2:13" x14ac:dyDescent="0.2">
      <c r="B154" s="4">
        <f>'Data 1'!B147</f>
        <v>138</v>
      </c>
      <c r="C154" s="150">
        <f>'Data 1'!C147</f>
        <v>165</v>
      </c>
      <c r="D154" s="150" t="str">
        <f>'Data 1'!D147</f>
        <v>CFNR</v>
      </c>
      <c r="E154" s="150">
        <f t="shared" si="35"/>
        <v>0</v>
      </c>
      <c r="F154" s="150">
        <f>'Data 1'!F147</f>
        <v>0</v>
      </c>
      <c r="G154" s="150">
        <f>'Data 1'!H147</f>
        <v>1</v>
      </c>
      <c r="H154" s="150">
        <f>'Data 1'!J147</f>
        <v>0</v>
      </c>
      <c r="I154" s="6">
        <f t="shared" ca="1" si="30"/>
        <v>7.8455403499242377E-2</v>
      </c>
      <c r="J154" s="6">
        <f t="shared" ca="1" si="31"/>
        <v>0.9215445965007576</v>
      </c>
      <c r="K154" s="6">
        <f t="shared" ca="1" si="32"/>
        <v>-8.1704107491731362E-2</v>
      </c>
      <c r="L154">
        <f t="shared" ca="1" si="33"/>
        <v>0</v>
      </c>
      <c r="M154">
        <f t="shared" ca="1" si="34"/>
        <v>0</v>
      </c>
    </row>
    <row r="155" spans="2:13" x14ac:dyDescent="0.2">
      <c r="B155" s="4">
        <f>'Data 1'!B148</f>
        <v>139</v>
      </c>
      <c r="C155" s="151">
        <f>'Data 1'!C148</f>
        <v>168</v>
      </c>
      <c r="D155" s="151" t="str">
        <f>'Data 1'!D148</f>
        <v>CF</v>
      </c>
      <c r="E155" s="151">
        <f t="shared" si="35"/>
        <v>1</v>
      </c>
      <c r="F155" s="151">
        <f>'Data 1'!F148</f>
        <v>0</v>
      </c>
      <c r="G155" s="151">
        <f>'Data 1'!H148</f>
        <v>1</v>
      </c>
      <c r="H155" s="151">
        <f>'Data 1'!J148</f>
        <v>0</v>
      </c>
      <c r="I155" s="6">
        <f t="shared" ca="1" si="30"/>
        <v>7.8455403499242377E-2</v>
      </c>
      <c r="J155" s="6">
        <f t="shared" ca="1" si="31"/>
        <v>7.8455403499242377E-2</v>
      </c>
      <c r="K155" s="6">
        <f t="shared" ca="1" si="32"/>
        <v>-2.5452249239183393</v>
      </c>
      <c r="L155">
        <f t="shared" ca="1" si="33"/>
        <v>0</v>
      </c>
      <c r="M155">
        <f t="shared" ca="1" si="34"/>
        <v>1</v>
      </c>
    </row>
    <row r="156" spans="2:13" x14ac:dyDescent="0.2">
      <c r="B156" s="4">
        <f>'Data 1'!B149</f>
        <v>140</v>
      </c>
      <c r="C156" s="152">
        <f>'Data 1'!C149</f>
        <v>169</v>
      </c>
      <c r="D156" s="152" t="str">
        <f>'Data 1'!D149</f>
        <v>CONT</v>
      </c>
      <c r="E156" s="152">
        <f t="shared" si="35"/>
        <v>0</v>
      </c>
      <c r="F156" s="152">
        <f>'Data 1'!F149</f>
        <v>0</v>
      </c>
      <c r="G156" s="152">
        <f>'Data 1'!H149</f>
        <v>0</v>
      </c>
      <c r="H156" s="152">
        <f>'Data 1'!J149</f>
        <v>0</v>
      </c>
      <c r="I156" s="6">
        <f t="shared" ca="1" si="30"/>
        <v>7.8455403499242377E-2</v>
      </c>
      <c r="J156" s="6">
        <f t="shared" ca="1" si="31"/>
        <v>0.9215445965007576</v>
      </c>
      <c r="K156" s="6">
        <f t="shared" ca="1" si="32"/>
        <v>-8.1704107491731362E-2</v>
      </c>
      <c r="L156">
        <f t="shared" ca="1" si="33"/>
        <v>0</v>
      </c>
      <c r="M156">
        <f t="shared" ca="1" si="34"/>
        <v>1</v>
      </c>
    </row>
    <row r="157" spans="2:13" x14ac:dyDescent="0.2">
      <c r="B157" s="4">
        <f>'Data 1'!B150</f>
        <v>141</v>
      </c>
      <c r="C157" s="150">
        <f>'Data 1'!C150</f>
        <v>171</v>
      </c>
      <c r="D157" s="150" t="str">
        <f>'Data 1'!D150</f>
        <v>CFNR</v>
      </c>
      <c r="E157" s="150">
        <f t="shared" si="35"/>
        <v>0</v>
      </c>
      <c r="F157" s="150">
        <f>'Data 1'!F150</f>
        <v>0</v>
      </c>
      <c r="G157" s="150">
        <f>'Data 1'!H150</f>
        <v>1</v>
      </c>
      <c r="H157" s="150">
        <f>'Data 1'!J150</f>
        <v>0</v>
      </c>
      <c r="I157" s="6">
        <f t="shared" ca="1" si="30"/>
        <v>7.8455403499242377E-2</v>
      </c>
      <c r="J157" s="6">
        <f t="shared" ca="1" si="31"/>
        <v>0.9215445965007576</v>
      </c>
      <c r="K157" s="6">
        <f t="shared" ca="1" si="32"/>
        <v>-8.1704107491731362E-2</v>
      </c>
      <c r="L157">
        <f t="shared" ca="1" si="33"/>
        <v>0</v>
      </c>
      <c r="M157">
        <f t="shared" ca="1" si="34"/>
        <v>0</v>
      </c>
    </row>
    <row r="158" spans="2:13" x14ac:dyDescent="0.2">
      <c r="B158" s="4">
        <f>'Data 1'!B151</f>
        <v>142</v>
      </c>
      <c r="C158" s="152">
        <f>'Data 1'!C151</f>
        <v>172</v>
      </c>
      <c r="D158" s="152" t="str">
        <f>'Data 1'!D151</f>
        <v>CONT</v>
      </c>
      <c r="E158" s="152">
        <f t="shared" si="35"/>
        <v>0</v>
      </c>
      <c r="F158" s="152">
        <f>'Data 1'!F151</f>
        <v>0</v>
      </c>
      <c r="G158" s="152">
        <f>'Data 1'!H151</f>
        <v>0</v>
      </c>
      <c r="H158" s="152">
        <f>'Data 1'!J151</f>
        <v>1</v>
      </c>
      <c r="I158" s="6">
        <f t="shared" ca="1" si="30"/>
        <v>0.12117226141718707</v>
      </c>
      <c r="J158" s="6">
        <f t="shared" ca="1" si="31"/>
        <v>0.87882773858281293</v>
      </c>
      <c r="K158" s="6">
        <f t="shared" ca="1" si="32"/>
        <v>-0.12916637481095178</v>
      </c>
      <c r="L158">
        <f t="shared" ca="1" si="33"/>
        <v>0</v>
      </c>
      <c r="M158">
        <f t="shared" ca="1" si="34"/>
        <v>1</v>
      </c>
    </row>
    <row r="159" spans="2:13" x14ac:dyDescent="0.2">
      <c r="B159" s="4">
        <f>'Data 1'!B152</f>
        <v>143</v>
      </c>
      <c r="C159" s="152">
        <f>'Data 1'!C152</f>
        <v>200</v>
      </c>
      <c r="D159" s="152" t="str">
        <f>'Data 1'!D152</f>
        <v>CONT</v>
      </c>
      <c r="E159" s="152">
        <f t="shared" si="35"/>
        <v>0</v>
      </c>
      <c r="F159" s="152">
        <f>'Data 1'!F152</f>
        <v>0</v>
      </c>
      <c r="G159" s="152">
        <f>'Data 1'!H152</f>
        <v>0</v>
      </c>
      <c r="H159" s="152">
        <f>'Data 1'!J152</f>
        <v>0</v>
      </c>
      <c r="I159" s="6">
        <f t="shared" ca="1" si="30"/>
        <v>7.8455403499242377E-2</v>
      </c>
      <c r="J159" s="6">
        <f t="shared" ca="1" si="31"/>
        <v>0.9215445965007576</v>
      </c>
      <c r="K159" s="6">
        <f t="shared" ca="1" si="32"/>
        <v>-8.1704107491731362E-2</v>
      </c>
      <c r="L159">
        <f t="shared" ca="1" si="33"/>
        <v>0</v>
      </c>
      <c r="M159">
        <f t="shared" ca="1" si="34"/>
        <v>1</v>
      </c>
    </row>
    <row r="160" spans="2:13" x14ac:dyDescent="0.2">
      <c r="B160" s="4">
        <f>'Data 1'!B153</f>
        <v>144</v>
      </c>
      <c r="C160" s="157">
        <f>'Data 1'!C153</f>
        <v>201</v>
      </c>
      <c r="D160" s="157" t="str">
        <f>'Data 1'!D153</f>
        <v>CFNR</v>
      </c>
      <c r="E160" s="157">
        <f t="shared" si="35"/>
        <v>0</v>
      </c>
      <c r="F160" s="157">
        <f>'Data 1'!F153</f>
        <v>0</v>
      </c>
      <c r="G160" s="157">
        <f>'Data 1'!H153</f>
        <v>0</v>
      </c>
      <c r="H160" s="157">
        <f>'Data 1'!J153</f>
        <v>0</v>
      </c>
      <c r="I160" s="6">
        <f t="shared" ca="1" si="30"/>
        <v>7.8455403499242377E-2</v>
      </c>
      <c r="J160" s="6">
        <f t="shared" ca="1" si="31"/>
        <v>0.9215445965007576</v>
      </c>
      <c r="K160" s="6">
        <f t="shared" ca="1" si="32"/>
        <v>-8.1704107491731362E-2</v>
      </c>
      <c r="L160">
        <f t="shared" ca="1" si="33"/>
        <v>0</v>
      </c>
      <c r="M160">
        <f t="shared" ca="1" si="34"/>
        <v>0</v>
      </c>
    </row>
    <row r="161" spans="2:13" x14ac:dyDescent="0.2">
      <c r="B161" s="4">
        <f>'Data 1'!B154</f>
        <v>145</v>
      </c>
      <c r="C161" s="152">
        <f>'Data 1'!C154</f>
        <v>202</v>
      </c>
      <c r="D161" s="152" t="str">
        <f>'Data 1'!D154</f>
        <v>CONT</v>
      </c>
      <c r="E161" s="152">
        <f t="shared" si="35"/>
        <v>0</v>
      </c>
      <c r="F161" s="152">
        <f>'Data 1'!F154</f>
        <v>0</v>
      </c>
      <c r="G161" s="152">
        <f>'Data 1'!H154</f>
        <v>1</v>
      </c>
      <c r="H161" s="152">
        <f>'Data 1'!J154</f>
        <v>1</v>
      </c>
      <c r="I161" s="6">
        <f t="shared" ca="1" si="30"/>
        <v>0.12117226141718707</v>
      </c>
      <c r="J161" s="6">
        <f t="shared" ca="1" si="31"/>
        <v>0.87882773858281293</v>
      </c>
      <c r="K161" s="6">
        <f t="shared" ca="1" si="32"/>
        <v>-0.12916637481095178</v>
      </c>
      <c r="L161">
        <f t="shared" ca="1" si="33"/>
        <v>0</v>
      </c>
      <c r="M161">
        <f t="shared" ca="1" si="34"/>
        <v>0</v>
      </c>
    </row>
    <row r="162" spans="2:13" x14ac:dyDescent="0.2">
      <c r="B162" s="4">
        <f>'Data 1'!B155</f>
        <v>146</v>
      </c>
      <c r="C162" s="152">
        <f>'Data 1'!C155</f>
        <v>206</v>
      </c>
      <c r="D162" s="152" t="str">
        <f>'Data 1'!D155</f>
        <v>CONT</v>
      </c>
      <c r="E162" s="152">
        <f t="shared" si="35"/>
        <v>0</v>
      </c>
      <c r="F162" s="152">
        <f>'Data 1'!F155</f>
        <v>0</v>
      </c>
      <c r="G162" s="152">
        <f>'Data 1'!H155</f>
        <v>1</v>
      </c>
      <c r="H162" s="152">
        <f>'Data 1'!J155</f>
        <v>1</v>
      </c>
      <c r="I162" s="6">
        <f t="shared" ca="1" si="30"/>
        <v>0.12117226141718707</v>
      </c>
      <c r="J162" s="6">
        <f t="shared" ca="1" si="31"/>
        <v>0.87882773858281293</v>
      </c>
      <c r="K162" s="6">
        <f t="shared" ca="1" si="32"/>
        <v>-0.12916637481095178</v>
      </c>
      <c r="L162">
        <f t="shared" ca="1" si="33"/>
        <v>0</v>
      </c>
      <c r="M162">
        <f t="shared" ca="1" si="34"/>
        <v>1</v>
      </c>
    </row>
    <row r="163" spans="2:13" x14ac:dyDescent="0.2">
      <c r="B163" s="4">
        <f>'Data 1'!B156</f>
        <v>147</v>
      </c>
      <c r="C163" s="157">
        <f>'Data 1'!C156</f>
        <v>207</v>
      </c>
      <c r="D163" s="157" t="str">
        <f>'Data 1'!D156</f>
        <v>CFNR</v>
      </c>
      <c r="E163" s="157">
        <f t="shared" si="35"/>
        <v>0</v>
      </c>
      <c r="F163" s="157">
        <f>'Data 1'!F156</f>
        <v>0</v>
      </c>
      <c r="G163" s="157">
        <f>'Data 1'!H156</f>
        <v>1</v>
      </c>
      <c r="H163" s="157">
        <f>'Data 1'!J156</f>
        <v>0</v>
      </c>
      <c r="I163" s="6">
        <f t="shared" ca="1" si="30"/>
        <v>7.8455403499242377E-2</v>
      </c>
      <c r="J163" s="6">
        <f t="shared" ca="1" si="31"/>
        <v>0.9215445965007576</v>
      </c>
      <c r="K163" s="6">
        <f t="shared" ca="1" si="32"/>
        <v>-8.1704107491731362E-2</v>
      </c>
      <c r="L163">
        <f t="shared" ca="1" si="33"/>
        <v>0</v>
      </c>
      <c r="M163">
        <f t="shared" ca="1" si="34"/>
        <v>1</v>
      </c>
    </row>
    <row r="164" spans="2:13" x14ac:dyDescent="0.2">
      <c r="B164" s="4">
        <f>'Data 1'!B157</f>
        <v>148</v>
      </c>
      <c r="C164" s="157">
        <f>'Data 1'!C157</f>
        <v>209</v>
      </c>
      <c r="D164" s="157" t="str">
        <f>'Data 1'!D157</f>
        <v>CFNR</v>
      </c>
      <c r="E164" s="157">
        <f t="shared" si="35"/>
        <v>0</v>
      </c>
      <c r="F164" s="157">
        <f>'Data 1'!F157</f>
        <v>0</v>
      </c>
      <c r="G164" s="157">
        <f>'Data 1'!H157</f>
        <v>0</v>
      </c>
      <c r="H164" s="157">
        <f>'Data 1'!J157</f>
        <v>0</v>
      </c>
      <c r="I164" s="6">
        <f t="shared" ca="1" si="30"/>
        <v>7.8455403499242377E-2</v>
      </c>
      <c r="J164" s="6">
        <f t="shared" ca="1" si="31"/>
        <v>0.9215445965007576</v>
      </c>
      <c r="K164" s="6">
        <f t="shared" ca="1" si="32"/>
        <v>-8.1704107491731362E-2</v>
      </c>
      <c r="L164">
        <f t="shared" ca="1" si="33"/>
        <v>0</v>
      </c>
      <c r="M164">
        <f t="shared" ref="M164:M186" ca="1" si="36">IF(AND(E165=0,I165&lt;threshold),1,0)</f>
        <v>0</v>
      </c>
    </row>
    <row r="165" spans="2:13" x14ac:dyDescent="0.2">
      <c r="B165" s="4">
        <f>'Data 1'!B158</f>
        <v>149</v>
      </c>
      <c r="C165" s="152">
        <f>'Data 1'!C158</f>
        <v>212</v>
      </c>
      <c r="D165" s="152" t="str">
        <f>'Data 1'!D158</f>
        <v>CONT</v>
      </c>
      <c r="E165" s="152">
        <f t="shared" si="35"/>
        <v>0</v>
      </c>
      <c r="F165" s="152">
        <f>'Data 1'!F158</f>
        <v>0</v>
      </c>
      <c r="G165" s="152">
        <f>'Data 1'!H158</f>
        <v>1</v>
      </c>
      <c r="H165" s="152">
        <f>'Data 1'!J158</f>
        <v>1</v>
      </c>
      <c r="I165" s="6">
        <f t="shared" ref="I165:I187" ca="1" si="37">OFFSET($E$3,G165*3+H165,F165*3)</f>
        <v>0.12117226141718707</v>
      </c>
      <c r="J165" s="6">
        <f t="shared" ref="J165:J187" ca="1" si="38">IF(E165=1,I165,1-I165)</f>
        <v>0.87882773858281293</v>
      </c>
      <c r="K165" s="6">
        <f t="shared" ref="K165:K187" ca="1" si="39">LN(J165)</f>
        <v>-0.12916637481095178</v>
      </c>
      <c r="L165">
        <f t="shared" ref="L165:L187" ca="1" si="40">IF(AND(E165=1,I165&gt;=threshold),1,0)</f>
        <v>0</v>
      </c>
      <c r="M165">
        <f t="shared" ca="1" si="36"/>
        <v>1</v>
      </c>
    </row>
    <row r="166" spans="2:13" x14ac:dyDescent="0.2">
      <c r="B166" s="4">
        <f>'Data 1'!B159</f>
        <v>150</v>
      </c>
      <c r="C166" s="150">
        <f>'Data 1'!C159</f>
        <v>213</v>
      </c>
      <c r="D166" s="150" t="str">
        <f>'Data 1'!D159</f>
        <v>CFNR</v>
      </c>
      <c r="E166" s="150">
        <f t="shared" si="35"/>
        <v>0</v>
      </c>
      <c r="F166" s="150">
        <f>'Data 1'!F159</f>
        <v>0</v>
      </c>
      <c r="G166" s="150">
        <f>'Data 1'!H159</f>
        <v>0</v>
      </c>
      <c r="H166" s="150">
        <f>'Data 1'!J159</f>
        <v>0</v>
      </c>
      <c r="I166" s="6">
        <f t="shared" ca="1" si="37"/>
        <v>7.8455403499242377E-2</v>
      </c>
      <c r="J166" s="6">
        <f t="shared" ca="1" si="38"/>
        <v>0.9215445965007576</v>
      </c>
      <c r="K166" s="6">
        <f t="shared" ca="1" si="39"/>
        <v>-8.1704107491731362E-2</v>
      </c>
      <c r="L166">
        <f t="shared" ca="1" si="40"/>
        <v>0</v>
      </c>
      <c r="M166">
        <f t="shared" ca="1" si="36"/>
        <v>0</v>
      </c>
    </row>
    <row r="167" spans="2:13" x14ac:dyDescent="0.2">
      <c r="B167" s="4">
        <f>'Data 1'!B160</f>
        <v>151</v>
      </c>
      <c r="C167" s="150">
        <f>'Data 1'!C160</f>
        <v>216</v>
      </c>
      <c r="D167" s="150" t="str">
        <f>'Data 1'!D160</f>
        <v>CFNR</v>
      </c>
      <c r="E167" s="150">
        <f t="shared" si="35"/>
        <v>0</v>
      </c>
      <c r="F167" s="150">
        <f>'Data 1'!F160</f>
        <v>0</v>
      </c>
      <c r="G167" s="150">
        <f>'Data 1'!H160</f>
        <v>0</v>
      </c>
      <c r="H167" s="150">
        <f>'Data 1'!J160</f>
        <v>1</v>
      </c>
      <c r="I167" s="6">
        <f t="shared" ca="1" si="37"/>
        <v>0.12117226141718707</v>
      </c>
      <c r="J167" s="6">
        <f t="shared" ca="1" si="38"/>
        <v>0.87882773858281293</v>
      </c>
      <c r="K167" s="6">
        <f t="shared" ca="1" si="39"/>
        <v>-0.12916637481095178</v>
      </c>
      <c r="L167">
        <f t="shared" ca="1" si="40"/>
        <v>0</v>
      </c>
      <c r="M167">
        <f t="shared" ca="1" si="36"/>
        <v>0</v>
      </c>
    </row>
    <row r="168" spans="2:13" x14ac:dyDescent="0.2">
      <c r="B168" s="4">
        <f>'Data 1'!B161</f>
        <v>152</v>
      </c>
      <c r="C168" s="157">
        <f>'Data 1'!C161</f>
        <v>217</v>
      </c>
      <c r="D168" s="157" t="str">
        <f>'Data 1'!D161</f>
        <v>CFNR</v>
      </c>
      <c r="E168" s="157">
        <f t="shared" si="35"/>
        <v>0</v>
      </c>
      <c r="F168" s="157">
        <f>'Data 1'!F161</f>
        <v>0</v>
      </c>
      <c r="G168" s="157">
        <f>'Data 1'!H161</f>
        <v>1</v>
      </c>
      <c r="H168" s="157">
        <f>'Data 1'!J161</f>
        <v>1</v>
      </c>
      <c r="I168" s="6">
        <f t="shared" ca="1" si="37"/>
        <v>0.12117226141718707</v>
      </c>
      <c r="J168" s="6">
        <f t="shared" ca="1" si="38"/>
        <v>0.87882773858281293</v>
      </c>
      <c r="K168" s="6">
        <f t="shared" ca="1" si="39"/>
        <v>-0.12916637481095178</v>
      </c>
      <c r="L168">
        <f t="shared" ca="1" si="40"/>
        <v>0</v>
      </c>
      <c r="M168">
        <f t="shared" ca="1" si="36"/>
        <v>1</v>
      </c>
    </row>
    <row r="169" spans="2:13" x14ac:dyDescent="0.2">
      <c r="B169" s="4">
        <f>'Data 1'!B162</f>
        <v>153</v>
      </c>
      <c r="C169" s="157">
        <f>'Data 1'!C162</f>
        <v>220</v>
      </c>
      <c r="D169" s="157" t="str">
        <f>'Data 1'!D162</f>
        <v>CFNR</v>
      </c>
      <c r="E169" s="157">
        <f t="shared" si="35"/>
        <v>0</v>
      </c>
      <c r="F169" s="157">
        <f>'Data 1'!F162</f>
        <v>0</v>
      </c>
      <c r="G169" s="157">
        <f>'Data 1'!H162</f>
        <v>0</v>
      </c>
      <c r="H169" s="157">
        <f>'Data 1'!J162</f>
        <v>0</v>
      </c>
      <c r="I169" s="6">
        <f t="shared" ca="1" si="37"/>
        <v>7.8455403499242377E-2</v>
      </c>
      <c r="J169" s="6">
        <f t="shared" ca="1" si="38"/>
        <v>0.9215445965007576</v>
      </c>
      <c r="K169" s="6">
        <f t="shared" ca="1" si="39"/>
        <v>-8.1704107491731362E-2</v>
      </c>
      <c r="L169">
        <f t="shared" ca="1" si="40"/>
        <v>0</v>
      </c>
      <c r="M169">
        <f t="shared" ca="1" si="36"/>
        <v>0</v>
      </c>
    </row>
    <row r="170" spans="2:13" x14ac:dyDescent="0.2">
      <c r="B170" s="4">
        <f>'Data 1'!B163</f>
        <v>154</v>
      </c>
      <c r="C170" s="152">
        <f>'Data 1'!C163</f>
        <v>225</v>
      </c>
      <c r="D170" s="152" t="str">
        <f>'Data 1'!D163</f>
        <v>CONT</v>
      </c>
      <c r="E170" s="152">
        <f t="shared" si="35"/>
        <v>0</v>
      </c>
      <c r="F170" s="152">
        <f>'Data 1'!F163</f>
        <v>0</v>
      </c>
      <c r="G170" s="152">
        <f>'Data 1'!H163</f>
        <v>1</v>
      </c>
      <c r="H170" s="152">
        <f>'Data 1'!J163</f>
        <v>1</v>
      </c>
      <c r="I170" s="6">
        <f t="shared" ca="1" si="37"/>
        <v>0.12117226141718707</v>
      </c>
      <c r="J170" s="6">
        <f t="shared" ca="1" si="38"/>
        <v>0.87882773858281293</v>
      </c>
      <c r="K170" s="6">
        <f t="shared" ca="1" si="39"/>
        <v>-0.12916637481095178</v>
      </c>
      <c r="L170">
        <f t="shared" ca="1" si="40"/>
        <v>0</v>
      </c>
      <c r="M170">
        <f t="shared" ca="1" si="36"/>
        <v>0</v>
      </c>
    </row>
    <row r="171" spans="2:13" x14ac:dyDescent="0.2">
      <c r="B171" s="4">
        <f>'Data 1'!B164</f>
        <v>155</v>
      </c>
      <c r="C171" s="151">
        <f>'Data 1'!C164</f>
        <v>228</v>
      </c>
      <c r="D171" s="151" t="str">
        <f>'Data 1'!D164</f>
        <v>CF</v>
      </c>
      <c r="E171" s="151">
        <f t="shared" si="35"/>
        <v>1</v>
      </c>
      <c r="F171" s="151">
        <f>'Data 1'!F164</f>
        <v>0</v>
      </c>
      <c r="G171" s="151">
        <f>'Data 1'!H164</f>
        <v>0</v>
      </c>
      <c r="H171" s="151">
        <f>'Data 1'!J164</f>
        <v>0</v>
      </c>
      <c r="I171" s="6">
        <f t="shared" ca="1" si="37"/>
        <v>7.8455403499242377E-2</v>
      </c>
      <c r="J171" s="6">
        <f t="shared" ca="1" si="38"/>
        <v>7.8455403499242377E-2</v>
      </c>
      <c r="K171" s="6">
        <f t="shared" ca="1" si="39"/>
        <v>-2.5452249239183393</v>
      </c>
      <c r="L171">
        <f t="shared" ca="1" si="40"/>
        <v>0</v>
      </c>
      <c r="M171">
        <f t="shared" ca="1" si="36"/>
        <v>1</v>
      </c>
    </row>
    <row r="172" spans="2:13" x14ac:dyDescent="0.2">
      <c r="B172" s="4">
        <f>'Data 1'!B165</f>
        <v>156</v>
      </c>
      <c r="C172" s="150">
        <f>'Data 1'!C165</f>
        <v>231</v>
      </c>
      <c r="D172" s="150" t="str">
        <f>'Data 1'!D165</f>
        <v>CFNR</v>
      </c>
      <c r="E172" s="150">
        <f t="shared" si="35"/>
        <v>0</v>
      </c>
      <c r="F172" s="150">
        <f>'Data 1'!F165</f>
        <v>0</v>
      </c>
      <c r="G172" s="150">
        <f>'Data 1'!H165</f>
        <v>0</v>
      </c>
      <c r="H172" s="150">
        <f>'Data 1'!J165</f>
        <v>0</v>
      </c>
      <c r="I172" s="6">
        <f t="shared" ca="1" si="37"/>
        <v>7.8455403499242377E-2</v>
      </c>
      <c r="J172" s="6">
        <f t="shared" ca="1" si="38"/>
        <v>0.9215445965007576</v>
      </c>
      <c r="K172" s="6">
        <f t="shared" ca="1" si="39"/>
        <v>-8.1704107491731362E-2</v>
      </c>
      <c r="L172">
        <f t="shared" ca="1" si="40"/>
        <v>0</v>
      </c>
      <c r="M172">
        <f t="shared" ca="1" si="36"/>
        <v>1</v>
      </c>
    </row>
    <row r="173" spans="2:13" x14ac:dyDescent="0.2">
      <c r="B173" s="4">
        <f>'Data 1'!B166</f>
        <v>157</v>
      </c>
      <c r="C173" s="157">
        <f>'Data 1'!C166</f>
        <v>233</v>
      </c>
      <c r="D173" s="157" t="str">
        <f>'Data 1'!D166</f>
        <v>CFNR</v>
      </c>
      <c r="E173" s="157">
        <f t="shared" si="35"/>
        <v>0</v>
      </c>
      <c r="F173" s="157">
        <f>'Data 1'!F166</f>
        <v>0</v>
      </c>
      <c r="G173" s="157">
        <f>'Data 1'!H166</f>
        <v>0</v>
      </c>
      <c r="H173" s="157">
        <f>'Data 1'!J166</f>
        <v>0</v>
      </c>
      <c r="I173" s="6">
        <f t="shared" ca="1" si="37"/>
        <v>7.8455403499242377E-2</v>
      </c>
      <c r="J173" s="6">
        <f t="shared" ca="1" si="38"/>
        <v>0.9215445965007576</v>
      </c>
      <c r="K173" s="6">
        <f t="shared" ca="1" si="39"/>
        <v>-8.1704107491731362E-2</v>
      </c>
      <c r="L173">
        <f t="shared" ca="1" si="40"/>
        <v>0</v>
      </c>
      <c r="M173">
        <f t="shared" ca="1" si="36"/>
        <v>1</v>
      </c>
    </row>
    <row r="174" spans="2:13" x14ac:dyDescent="0.2">
      <c r="B174" s="4">
        <f>'Data 1'!B167</f>
        <v>158</v>
      </c>
      <c r="C174" s="150">
        <f>'Data 1'!C167</f>
        <v>234</v>
      </c>
      <c r="D174" s="150" t="str">
        <f>'Data 1'!D167</f>
        <v>CFNR</v>
      </c>
      <c r="E174" s="150">
        <f t="shared" si="35"/>
        <v>0</v>
      </c>
      <c r="F174" s="150">
        <f>'Data 1'!F167</f>
        <v>0</v>
      </c>
      <c r="G174" s="150">
        <f>'Data 1'!H167</f>
        <v>1</v>
      </c>
      <c r="H174" s="150">
        <f>'Data 1'!J167</f>
        <v>0</v>
      </c>
      <c r="I174" s="6">
        <f t="shared" ca="1" si="37"/>
        <v>7.8455403499242377E-2</v>
      </c>
      <c r="J174" s="6">
        <f t="shared" ca="1" si="38"/>
        <v>0.9215445965007576</v>
      </c>
      <c r="K174" s="6">
        <f t="shared" ca="1" si="39"/>
        <v>-8.1704107491731362E-2</v>
      </c>
      <c r="L174">
        <f t="shared" ca="1" si="40"/>
        <v>0</v>
      </c>
      <c r="M174">
        <f t="shared" ca="1" si="36"/>
        <v>1</v>
      </c>
    </row>
    <row r="175" spans="2:13" x14ac:dyDescent="0.2">
      <c r="B175" s="4">
        <f>'Data 1'!B168</f>
        <v>159</v>
      </c>
      <c r="C175" s="152">
        <f>'Data 1'!C168</f>
        <v>235</v>
      </c>
      <c r="D175" s="152" t="str">
        <f>'Data 1'!D168</f>
        <v>CONT</v>
      </c>
      <c r="E175" s="152">
        <f t="shared" si="35"/>
        <v>0</v>
      </c>
      <c r="F175" s="152">
        <f>'Data 1'!F168</f>
        <v>0</v>
      </c>
      <c r="G175" s="152">
        <f>'Data 1'!H168</f>
        <v>1</v>
      </c>
      <c r="H175" s="152">
        <f>'Data 1'!J168</f>
        <v>0</v>
      </c>
      <c r="I175" s="6">
        <f t="shared" ca="1" si="37"/>
        <v>7.8455403499242377E-2</v>
      </c>
      <c r="J175" s="6">
        <f t="shared" ca="1" si="38"/>
        <v>0.9215445965007576</v>
      </c>
      <c r="K175" s="6">
        <f t="shared" ca="1" si="39"/>
        <v>-8.1704107491731362E-2</v>
      </c>
      <c r="L175">
        <f t="shared" ca="1" si="40"/>
        <v>0</v>
      </c>
      <c r="M175">
        <f t="shared" ca="1" si="36"/>
        <v>0</v>
      </c>
    </row>
    <row r="176" spans="2:13" x14ac:dyDescent="0.2">
      <c r="B176" s="4">
        <f>'Data 1'!B169</f>
        <v>160</v>
      </c>
      <c r="C176" s="152">
        <f>'Data 1'!C169</f>
        <v>236</v>
      </c>
      <c r="D176" s="152" t="str">
        <f>'Data 1'!D169</f>
        <v>CONT</v>
      </c>
      <c r="E176" s="152">
        <f t="shared" si="35"/>
        <v>0</v>
      </c>
      <c r="F176" s="152">
        <f>'Data 1'!F169</f>
        <v>0</v>
      </c>
      <c r="G176" s="152">
        <f>'Data 1'!H169</f>
        <v>0</v>
      </c>
      <c r="H176" s="152">
        <f>'Data 1'!J169</f>
        <v>1</v>
      </c>
      <c r="I176" s="6">
        <f t="shared" ca="1" si="37"/>
        <v>0.12117226141718707</v>
      </c>
      <c r="J176" s="6">
        <f t="shared" ca="1" si="38"/>
        <v>0.87882773858281293</v>
      </c>
      <c r="K176" s="6">
        <f t="shared" ca="1" si="39"/>
        <v>-0.12916637481095178</v>
      </c>
      <c r="L176">
        <f t="shared" ca="1" si="40"/>
        <v>0</v>
      </c>
      <c r="M176">
        <f t="shared" ca="1" si="36"/>
        <v>0</v>
      </c>
    </row>
    <row r="177" spans="2:13" x14ac:dyDescent="0.2">
      <c r="B177" s="4">
        <f>'Data 1'!B170</f>
        <v>161</v>
      </c>
      <c r="C177" s="152">
        <f>'Data 1'!C170</f>
        <v>237</v>
      </c>
      <c r="D177" s="152" t="str">
        <f>'Data 1'!D170</f>
        <v>CONT</v>
      </c>
      <c r="E177" s="152">
        <f t="shared" si="35"/>
        <v>0</v>
      </c>
      <c r="F177" s="152">
        <f>'Data 1'!F170</f>
        <v>0</v>
      </c>
      <c r="G177" s="152">
        <f>'Data 1'!H170</f>
        <v>1</v>
      </c>
      <c r="H177" s="152">
        <f>'Data 1'!J170</f>
        <v>1</v>
      </c>
      <c r="I177" s="6">
        <f t="shared" ca="1" si="37"/>
        <v>0.12117226141718707</v>
      </c>
      <c r="J177" s="6">
        <f t="shared" ca="1" si="38"/>
        <v>0.87882773858281293</v>
      </c>
      <c r="K177" s="6">
        <f t="shared" ca="1" si="39"/>
        <v>-0.12916637481095178</v>
      </c>
      <c r="L177">
        <f t="shared" ca="1" si="40"/>
        <v>0</v>
      </c>
      <c r="M177">
        <f t="shared" ca="1" si="36"/>
        <v>0</v>
      </c>
    </row>
    <row r="178" spans="2:13" x14ac:dyDescent="0.2">
      <c r="B178" s="4">
        <f>'Data 1'!B171</f>
        <v>162</v>
      </c>
      <c r="C178" s="148">
        <f>'Data 1'!C171</f>
        <v>239</v>
      </c>
      <c r="D178" s="148" t="str">
        <f>'Data 1'!D171</f>
        <v>CF</v>
      </c>
      <c r="E178" s="148">
        <f t="shared" si="35"/>
        <v>1</v>
      </c>
      <c r="F178" s="148">
        <f>'Data 1'!F171</f>
        <v>0</v>
      </c>
      <c r="G178" s="148">
        <f>'Data 1'!H171</f>
        <v>0</v>
      </c>
      <c r="H178" s="148">
        <f>'Data 1'!J171</f>
        <v>0</v>
      </c>
      <c r="I178" s="6">
        <f t="shared" ca="1" si="37"/>
        <v>7.8455403499242377E-2</v>
      </c>
      <c r="J178" s="6">
        <f t="shared" ca="1" si="38"/>
        <v>7.8455403499242377E-2</v>
      </c>
      <c r="K178" s="6">
        <f t="shared" ca="1" si="39"/>
        <v>-2.5452249239183393</v>
      </c>
      <c r="L178">
        <f t="shared" ca="1" si="40"/>
        <v>0</v>
      </c>
      <c r="M178">
        <f t="shared" ca="1" si="36"/>
        <v>0</v>
      </c>
    </row>
    <row r="179" spans="2:13" x14ac:dyDescent="0.2">
      <c r="B179" s="4">
        <f>'Data 1'!B172</f>
        <v>163</v>
      </c>
      <c r="C179" s="152">
        <f>'Data 1'!C172</f>
        <v>241</v>
      </c>
      <c r="D179" s="152" t="str">
        <f>'Data 1'!D172</f>
        <v>CONT</v>
      </c>
      <c r="E179" s="152">
        <f t="shared" si="35"/>
        <v>0</v>
      </c>
      <c r="F179" s="152">
        <f>'Data 1'!F172</f>
        <v>0</v>
      </c>
      <c r="G179" s="152">
        <f>'Data 1'!H172</f>
        <v>0</v>
      </c>
      <c r="H179" s="152">
        <f>'Data 1'!J172</f>
        <v>1</v>
      </c>
      <c r="I179" s="6">
        <f t="shared" ca="1" si="37"/>
        <v>0.12117226141718707</v>
      </c>
      <c r="J179" s="6">
        <f t="shared" ca="1" si="38"/>
        <v>0.87882773858281293</v>
      </c>
      <c r="K179" s="6">
        <f t="shared" ca="1" si="39"/>
        <v>-0.12916637481095178</v>
      </c>
      <c r="L179">
        <f t="shared" ca="1" si="40"/>
        <v>0</v>
      </c>
      <c r="M179">
        <f t="shared" ca="1" si="36"/>
        <v>1</v>
      </c>
    </row>
    <row r="180" spans="2:13" x14ac:dyDescent="0.2">
      <c r="B180" s="4">
        <f>'Data 1'!B173</f>
        <v>164</v>
      </c>
      <c r="C180" s="152">
        <f>'Data 1'!C173</f>
        <v>244</v>
      </c>
      <c r="D180" s="152" t="str">
        <f>'Data 1'!D173</f>
        <v>CONT</v>
      </c>
      <c r="E180" s="152">
        <f t="shared" si="35"/>
        <v>0</v>
      </c>
      <c r="F180" s="152">
        <f>'Data 1'!F173</f>
        <v>0</v>
      </c>
      <c r="G180" s="152">
        <f>'Data 1'!H173</f>
        <v>1</v>
      </c>
      <c r="H180" s="152">
        <f>'Data 1'!J173</f>
        <v>0</v>
      </c>
      <c r="I180" s="6">
        <f t="shared" ca="1" si="37"/>
        <v>7.8455403499242377E-2</v>
      </c>
      <c r="J180" s="6">
        <f t="shared" ca="1" si="38"/>
        <v>0.9215445965007576</v>
      </c>
      <c r="K180" s="6">
        <f t="shared" ca="1" si="39"/>
        <v>-8.1704107491731362E-2</v>
      </c>
      <c r="L180">
        <f t="shared" ca="1" si="40"/>
        <v>0</v>
      </c>
      <c r="M180">
        <f t="shared" ca="1" si="36"/>
        <v>0</v>
      </c>
    </row>
    <row r="181" spans="2:13" x14ac:dyDescent="0.2">
      <c r="B181" s="4">
        <f>'Data 1'!B174</f>
        <v>165</v>
      </c>
      <c r="C181" s="150">
        <f>'Data 1'!C174</f>
        <v>245</v>
      </c>
      <c r="D181" s="150" t="str">
        <f>'Data 1'!D174</f>
        <v>CFNR</v>
      </c>
      <c r="E181" s="150">
        <f t="shared" si="35"/>
        <v>0</v>
      </c>
      <c r="F181" s="150">
        <f>'Data 1'!F174</f>
        <v>0</v>
      </c>
      <c r="G181" s="150">
        <f>'Data 1'!H174</f>
        <v>1</v>
      </c>
      <c r="H181" s="150">
        <f>'Data 1'!J174</f>
        <v>1</v>
      </c>
      <c r="I181" s="6">
        <f t="shared" ca="1" si="37"/>
        <v>0.12117226141718707</v>
      </c>
      <c r="J181" s="6">
        <f t="shared" ca="1" si="38"/>
        <v>0.87882773858281293</v>
      </c>
      <c r="K181" s="6">
        <f t="shared" ca="1" si="39"/>
        <v>-0.12916637481095178</v>
      </c>
      <c r="L181">
        <f t="shared" ca="1" si="40"/>
        <v>0</v>
      </c>
      <c r="M181">
        <f t="shared" ca="1" si="36"/>
        <v>0</v>
      </c>
    </row>
    <row r="182" spans="2:13" x14ac:dyDescent="0.2">
      <c r="B182" s="4">
        <f>'Data 1'!B175</f>
        <v>166</v>
      </c>
      <c r="C182" s="152">
        <f>'Data 1'!C175</f>
        <v>246</v>
      </c>
      <c r="D182" s="152" t="str">
        <f>'Data 1'!D175</f>
        <v>CONT</v>
      </c>
      <c r="E182" s="152">
        <f t="shared" si="35"/>
        <v>0</v>
      </c>
      <c r="F182" s="152">
        <f>'Data 1'!F175</f>
        <v>0</v>
      </c>
      <c r="G182" s="152">
        <f>'Data 1'!H175</f>
        <v>1</v>
      </c>
      <c r="H182" s="152">
        <f>'Data 1'!J175</f>
        <v>1</v>
      </c>
      <c r="I182" s="6">
        <f t="shared" ca="1" si="37"/>
        <v>0.12117226141718707</v>
      </c>
      <c r="J182" s="6">
        <f t="shared" ca="1" si="38"/>
        <v>0.87882773858281293</v>
      </c>
      <c r="K182" s="6">
        <f t="shared" ca="1" si="39"/>
        <v>-0.12916637481095178</v>
      </c>
      <c r="L182">
        <f t="shared" ca="1" si="40"/>
        <v>0</v>
      </c>
      <c r="M182">
        <f t="shared" ca="1" si="36"/>
        <v>0</v>
      </c>
    </row>
    <row r="183" spans="2:13" x14ac:dyDescent="0.2">
      <c r="B183" s="4">
        <f>'Data 1'!B176</f>
        <v>167</v>
      </c>
      <c r="C183" s="152">
        <f>'Data 1'!C176</f>
        <v>247</v>
      </c>
      <c r="D183" s="152" t="str">
        <f>'Data 1'!D176</f>
        <v>CONT</v>
      </c>
      <c r="E183" s="152">
        <f t="shared" si="35"/>
        <v>0</v>
      </c>
      <c r="F183" s="152">
        <f>'Data 1'!F176</f>
        <v>0</v>
      </c>
      <c r="G183" s="152">
        <f>'Data 1'!H176</f>
        <v>0</v>
      </c>
      <c r="H183" s="152">
        <f>'Data 1'!J176</f>
        <v>1</v>
      </c>
      <c r="I183" s="6">
        <f t="shared" ca="1" si="37"/>
        <v>0.12117226141718707</v>
      </c>
      <c r="J183" s="6">
        <f t="shared" ca="1" si="38"/>
        <v>0.87882773858281293</v>
      </c>
      <c r="K183" s="6">
        <f t="shared" ca="1" si="39"/>
        <v>-0.12916637481095178</v>
      </c>
      <c r="L183">
        <f t="shared" ca="1" si="40"/>
        <v>0</v>
      </c>
      <c r="M183">
        <f t="shared" ca="1" si="36"/>
        <v>0</v>
      </c>
    </row>
    <row r="184" spans="2:13" x14ac:dyDescent="0.2">
      <c r="B184" s="4">
        <f>'Data 1'!B177</f>
        <v>168</v>
      </c>
      <c r="C184" s="150">
        <f>'Data 1'!C177</f>
        <v>249</v>
      </c>
      <c r="D184" s="150" t="str">
        <f>'Data 1'!D177</f>
        <v>CFNR</v>
      </c>
      <c r="E184" s="150">
        <f t="shared" si="35"/>
        <v>0</v>
      </c>
      <c r="F184" s="150">
        <f>'Data 1'!F177</f>
        <v>0</v>
      </c>
      <c r="G184" s="150">
        <f>'Data 1'!H177</f>
        <v>1</v>
      </c>
      <c r="H184" s="150">
        <f>'Data 1'!J177</f>
        <v>1</v>
      </c>
      <c r="I184" s="6">
        <f t="shared" ca="1" si="37"/>
        <v>0.12117226141718707</v>
      </c>
      <c r="J184" s="6">
        <f t="shared" ca="1" si="38"/>
        <v>0.87882773858281293</v>
      </c>
      <c r="K184" s="6">
        <f t="shared" ca="1" si="39"/>
        <v>-0.12916637481095178</v>
      </c>
      <c r="L184">
        <f t="shared" ca="1" si="40"/>
        <v>0</v>
      </c>
      <c r="M184">
        <f t="shared" ca="1" si="36"/>
        <v>0</v>
      </c>
    </row>
    <row r="185" spans="2:13" x14ac:dyDescent="0.2">
      <c r="B185" s="4">
        <f>'Data 1'!B178</f>
        <v>169</v>
      </c>
      <c r="C185" s="150">
        <f>'Data 1'!C178</f>
        <v>250</v>
      </c>
      <c r="D185" s="150" t="str">
        <f>'Data 1'!D178</f>
        <v>CFNR</v>
      </c>
      <c r="E185" s="150">
        <f t="shared" si="35"/>
        <v>0</v>
      </c>
      <c r="F185" s="150">
        <f>'Data 1'!F178</f>
        <v>0</v>
      </c>
      <c r="G185" s="150">
        <f>'Data 1'!H178</f>
        <v>1</v>
      </c>
      <c r="H185" s="150">
        <f>'Data 1'!J178</f>
        <v>1</v>
      </c>
      <c r="I185" s="6">
        <f t="shared" ca="1" si="37"/>
        <v>0.12117226141718707</v>
      </c>
      <c r="J185" s="6">
        <f t="shared" ca="1" si="38"/>
        <v>0.87882773858281293</v>
      </c>
      <c r="K185" s="6">
        <f t="shared" ca="1" si="39"/>
        <v>-0.12916637481095178</v>
      </c>
      <c r="L185">
        <f t="shared" ca="1" si="40"/>
        <v>0</v>
      </c>
      <c r="M185">
        <f t="shared" ca="1" si="36"/>
        <v>0</v>
      </c>
    </row>
    <row r="186" spans="2:13" x14ac:dyDescent="0.2">
      <c r="B186" s="4">
        <f>'Data 1'!B179</f>
        <v>170</v>
      </c>
      <c r="C186" s="150">
        <f>'Data 1'!C179</f>
        <v>251</v>
      </c>
      <c r="D186" s="150" t="str">
        <f>'Data 1'!D179</f>
        <v>CFNR</v>
      </c>
      <c r="E186" s="150">
        <f t="shared" si="35"/>
        <v>0</v>
      </c>
      <c r="F186" s="150">
        <f>'Data 1'!F179</f>
        <v>0</v>
      </c>
      <c r="G186" s="150">
        <f>'Data 1'!H179</f>
        <v>1</v>
      </c>
      <c r="H186" s="150">
        <f>'Data 1'!J179</f>
        <v>1</v>
      </c>
      <c r="I186" s="6">
        <f t="shared" ca="1" si="37"/>
        <v>0.12117226141718707</v>
      </c>
      <c r="J186" s="6">
        <f t="shared" ca="1" si="38"/>
        <v>0.87882773858281293</v>
      </c>
      <c r="K186" s="6">
        <f t="shared" ca="1" si="39"/>
        <v>-0.12916637481095178</v>
      </c>
      <c r="L186">
        <f t="shared" ca="1" si="40"/>
        <v>0</v>
      </c>
      <c r="M186">
        <f t="shared" ca="1" si="36"/>
        <v>1</v>
      </c>
    </row>
    <row r="187" spans="2:13" x14ac:dyDescent="0.2">
      <c r="B187" s="4">
        <f>'Data 1'!B180</f>
        <v>171</v>
      </c>
      <c r="C187" s="152">
        <f>'Data 1'!C180</f>
        <v>253</v>
      </c>
      <c r="D187" s="152" t="str">
        <f>'Data 1'!D180</f>
        <v>CONT</v>
      </c>
      <c r="E187" s="152">
        <f t="shared" si="35"/>
        <v>0</v>
      </c>
      <c r="F187" s="152">
        <f>'Data 1'!F180</f>
        <v>0</v>
      </c>
      <c r="G187" s="152">
        <f>'Data 1'!H180</f>
        <v>1</v>
      </c>
      <c r="H187" s="152">
        <f>'Data 1'!J180</f>
        <v>0</v>
      </c>
      <c r="I187" s="6">
        <f t="shared" ca="1" si="37"/>
        <v>7.8455403499242377E-2</v>
      </c>
      <c r="J187" s="6">
        <f t="shared" ca="1" si="38"/>
        <v>0.9215445965007576</v>
      </c>
      <c r="K187" s="6">
        <f t="shared" ca="1" si="39"/>
        <v>-8.1704107491731362E-2</v>
      </c>
      <c r="L187">
        <f t="shared" ca="1" si="40"/>
        <v>0</v>
      </c>
    </row>
    <row r="188" spans="2:13" x14ac:dyDescent="0.2">
      <c r="M188" s="31">
        <f ca="1">SUM(M17:M186)</f>
        <v>63</v>
      </c>
    </row>
    <row r="189" spans="2:13" x14ac:dyDescent="0.2">
      <c r="E189" s="21">
        <f>SUM(E17:E187)</f>
        <v>25</v>
      </c>
      <c r="K189" s="19">
        <f ca="1">SUM(K17:K187)</f>
        <v>-61.874027912413666</v>
      </c>
      <c r="L189" s="31">
        <f ca="1">SUM(L17:L187)</f>
        <v>16</v>
      </c>
      <c r="M189" s="19">
        <f ca="1">M188/E190</f>
        <v>0.42567567567567566</v>
      </c>
    </row>
    <row r="190" spans="2:13" x14ac:dyDescent="0.2">
      <c r="E190" s="5">
        <f>TN-CFT_1</f>
        <v>148</v>
      </c>
      <c r="L190" s="19">
        <f ca="1">L189/E189</f>
        <v>0.64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E1BD8-B606-4A6A-829C-A6162149AFE3}">
  <dimension ref="A1:BP198"/>
  <sheetViews>
    <sheetView topLeftCell="E1" zoomScaleNormal="100" workbookViewId="0">
      <selection activeCell="W10" sqref="W10"/>
    </sheetView>
  </sheetViews>
  <sheetFormatPr baseColWidth="10" defaultColWidth="8.83203125" defaultRowHeight="15" x14ac:dyDescent="0.2"/>
  <cols>
    <col min="2" max="2" width="14.5" customWidth="1"/>
    <col min="5" max="5" width="18.5" customWidth="1"/>
    <col min="6" max="6" width="15.33203125" customWidth="1"/>
    <col min="7" max="7" width="17" customWidth="1"/>
    <col min="8" max="8" width="14.33203125" customWidth="1"/>
    <col min="9" max="9" width="18.5" customWidth="1"/>
    <col min="10" max="10" width="13.5" customWidth="1"/>
    <col min="11" max="11" width="14.1640625" bestFit="1" customWidth="1"/>
    <col min="12" max="12" width="10" customWidth="1"/>
    <col min="13" max="13" width="16.5" customWidth="1"/>
    <col min="15" max="15" width="15.1640625" customWidth="1"/>
    <col min="17" max="17" width="14.5" customWidth="1"/>
    <col min="19" max="19" width="15.5" customWidth="1"/>
    <col min="20" max="20" width="13.5" customWidth="1"/>
    <col min="21" max="21" width="11.5" customWidth="1"/>
    <col min="22" max="22" width="13.5" customWidth="1"/>
    <col min="23" max="23" width="13" customWidth="1"/>
    <col min="24" max="24" width="12.5" customWidth="1"/>
    <col min="25" max="25" width="14.5" customWidth="1"/>
    <col min="27" max="27" width="10.83203125" customWidth="1"/>
  </cols>
  <sheetData>
    <row r="1" spans="1:25" x14ac:dyDescent="0.2">
      <c r="D1" s="5" t="s">
        <v>0</v>
      </c>
      <c r="E1" s="75">
        <v>1</v>
      </c>
      <c r="F1" s="75">
        <v>2</v>
      </c>
      <c r="G1" s="75">
        <v>3</v>
      </c>
      <c r="H1" s="75">
        <v>4</v>
      </c>
      <c r="I1" s="75">
        <v>5</v>
      </c>
      <c r="J1" s="75">
        <v>6</v>
      </c>
      <c r="K1" s="75">
        <v>7</v>
      </c>
    </row>
    <row r="2" spans="1:25" x14ac:dyDescent="0.2">
      <c r="D2" s="5" t="s">
        <v>1</v>
      </c>
      <c r="E2" s="80">
        <f>Setup!AI2</f>
        <v>4</v>
      </c>
      <c r="F2" s="80">
        <f>Setup!AJ2</f>
        <v>5</v>
      </c>
      <c r="G2" s="80">
        <f>Setup!AK2</f>
        <v>15</v>
      </c>
      <c r="H2" s="80">
        <f>Setup!AL2</f>
        <v>24</v>
      </c>
      <c r="I2" s="80">
        <f>Setup!AM2</f>
        <v>33</v>
      </c>
      <c r="J2" s="80">
        <f>Setup!AN2</f>
        <v>34</v>
      </c>
      <c r="K2" s="80">
        <f>Setup!AO2</f>
        <v>44</v>
      </c>
    </row>
    <row r="3" spans="1:25" ht="48" x14ac:dyDescent="0.2">
      <c r="D3" s="24"/>
      <c r="E3" s="92" t="s">
        <v>3</v>
      </c>
      <c r="F3" s="92" t="s">
        <v>146</v>
      </c>
      <c r="G3" s="92" t="s">
        <v>147</v>
      </c>
      <c r="H3" s="92" t="s">
        <v>30</v>
      </c>
      <c r="I3" s="92" t="s">
        <v>148</v>
      </c>
      <c r="J3" s="92" t="s">
        <v>149</v>
      </c>
      <c r="K3" s="92" t="s">
        <v>150</v>
      </c>
    </row>
    <row r="5" spans="1:25" ht="32" x14ac:dyDescent="0.2">
      <c r="E5" s="292" t="s">
        <v>151</v>
      </c>
      <c r="F5" s="292"/>
      <c r="G5" s="292"/>
      <c r="H5" s="292"/>
      <c r="I5" s="292"/>
    </row>
    <row r="6" spans="1:25" x14ac:dyDescent="0.2">
      <c r="E6" s="292"/>
      <c r="F6" s="292"/>
      <c r="G6" s="292"/>
      <c r="H6" s="292"/>
      <c r="I6" s="292"/>
    </row>
    <row r="7" spans="1:25" ht="16" thickBot="1" x14ac:dyDescent="0.25"/>
    <row r="8" spans="1:25" ht="14.25" customHeight="1" thickBot="1" x14ac:dyDescent="0.25">
      <c r="W8" s="217" t="s">
        <v>152</v>
      </c>
      <c r="X8" s="218"/>
      <c r="Y8" s="219"/>
    </row>
    <row r="9" spans="1:25" s="24" customFormat="1" ht="65" thickBot="1" x14ac:dyDescent="0.25">
      <c r="A9" s="181" t="s">
        <v>153</v>
      </c>
      <c r="B9" s="125" t="s">
        <v>154</v>
      </c>
      <c r="C9" s="63" t="s">
        <v>57</v>
      </c>
      <c r="D9" s="63" t="s">
        <v>29</v>
      </c>
      <c r="E9" s="92" t="s">
        <v>3</v>
      </c>
      <c r="F9" s="68">
        <f>E1</f>
        <v>1</v>
      </c>
      <c r="G9" s="92" t="s">
        <v>146</v>
      </c>
      <c r="H9" s="68">
        <f>F1</f>
        <v>2</v>
      </c>
      <c r="I9" s="92" t="s">
        <v>147</v>
      </c>
      <c r="J9" s="68">
        <f>G1</f>
        <v>3</v>
      </c>
      <c r="K9" s="92" t="s">
        <v>30</v>
      </c>
      <c r="L9" s="68">
        <f>H1</f>
        <v>4</v>
      </c>
      <c r="M9" s="92" t="s">
        <v>148</v>
      </c>
      <c r="N9" s="68">
        <f>I1</f>
        <v>5</v>
      </c>
      <c r="O9" s="92" t="s">
        <v>149</v>
      </c>
      <c r="P9" s="68">
        <f>J1</f>
        <v>6</v>
      </c>
      <c r="Q9" s="92" t="s">
        <v>150</v>
      </c>
      <c r="R9" s="68">
        <f>K1</f>
        <v>7</v>
      </c>
      <c r="S9" s="339" t="s">
        <v>155</v>
      </c>
      <c r="T9" s="92" t="s">
        <v>156</v>
      </c>
      <c r="U9" s="92" t="s">
        <v>157</v>
      </c>
      <c r="V9" s="92" t="s">
        <v>158</v>
      </c>
      <c r="W9" s="222" t="s">
        <v>159</v>
      </c>
      <c r="X9" s="222" t="s">
        <v>160</v>
      </c>
      <c r="Y9" s="216" t="s">
        <v>161</v>
      </c>
    </row>
    <row r="10" spans="1:25" x14ac:dyDescent="0.2">
      <c r="A10" s="4">
        <f>1</f>
        <v>1</v>
      </c>
      <c r="B10" s="118">
        <f>1</f>
        <v>1</v>
      </c>
      <c r="C10" s="276">
        <v>1</v>
      </c>
      <c r="D10" s="158" t="s">
        <v>77</v>
      </c>
      <c r="E10" s="158">
        <v>2</v>
      </c>
      <c r="F10" s="158">
        <f>IF(E10=1,1,0)</f>
        <v>0</v>
      </c>
      <c r="G10" s="158">
        <v>2</v>
      </c>
      <c r="H10" s="158">
        <f>IF(G10=1,1,0)</f>
        <v>0</v>
      </c>
      <c r="I10" s="158">
        <v>2</v>
      </c>
      <c r="J10" s="158">
        <f>IF(I10=1,1,0)</f>
        <v>0</v>
      </c>
      <c r="K10" s="158">
        <v>1</v>
      </c>
      <c r="L10" s="158">
        <f>IF(K10=1,1,0)</f>
        <v>1</v>
      </c>
      <c r="M10" s="158">
        <v>1</v>
      </c>
      <c r="N10" s="158">
        <f>IF(M10=1,1,0)</f>
        <v>1</v>
      </c>
      <c r="O10" s="158">
        <v>2</v>
      </c>
      <c r="P10" s="158">
        <f>IF(O10=1,1,0)</f>
        <v>0</v>
      </c>
      <c r="Q10" s="158">
        <v>2</v>
      </c>
      <c r="R10" s="158">
        <f>IF(Q10=1,1,0)</f>
        <v>0</v>
      </c>
      <c r="S10" s="158">
        <f t="shared" ref="S10:S72" si="0">COUNTIFS($D10:$R10,"1")/2</f>
        <v>2</v>
      </c>
      <c r="T10" s="4">
        <f>IF($D10="CF",COUNTIFS($D10:$R10,"1")/2,"")</f>
        <v>2</v>
      </c>
      <c r="U10" s="4" t="str">
        <f>IF($D10="CFNR",COUNTIFS($D10:$R10,"1")/2,"")</f>
        <v/>
      </c>
      <c r="V10" s="4" t="str">
        <f>IF($D10="CONT",COUNTIFS($D10:$R10,"1")/2,"")</f>
        <v/>
      </c>
      <c r="W10" s="146">
        <v>0</v>
      </c>
      <c r="X10" s="145">
        <f>COUNTIF($S$10:S$180,"0")</f>
        <v>12</v>
      </c>
      <c r="Y10" s="220">
        <f>(SUMIF($D$10:$D$93,"CF",$S$10:$S$93)+SUMIF($D$94:$D$180,"CF",$S$94:$S$180))/(COUNTIF($D$10:$D$93,"CF")+COUNTIF($D$94:$D$180,"CF"))</f>
        <v>2.88</v>
      </c>
    </row>
    <row r="11" spans="1:25" x14ac:dyDescent="0.2">
      <c r="A11" s="4">
        <f>A10+1</f>
        <v>2</v>
      </c>
      <c r="B11" s="142">
        <f>B10+1</f>
        <v>2</v>
      </c>
      <c r="C11" s="158">
        <v>2</v>
      </c>
      <c r="D11" s="159" t="s">
        <v>77</v>
      </c>
      <c r="E11" s="159">
        <v>2</v>
      </c>
      <c r="F11" s="159">
        <f t="shared" ref="F11:F74" si="1">IF(E11=1,1,0)</f>
        <v>0</v>
      </c>
      <c r="G11" s="159">
        <v>1</v>
      </c>
      <c r="H11" s="159">
        <f t="shared" ref="H11:H74" si="2">IF(G11=1,1,0)</f>
        <v>1</v>
      </c>
      <c r="I11" s="159">
        <v>2</v>
      </c>
      <c r="J11" s="159">
        <f t="shared" ref="J11:J74" si="3">IF(I11=1,1,0)</f>
        <v>0</v>
      </c>
      <c r="K11" s="159">
        <v>1</v>
      </c>
      <c r="L11" s="159">
        <f t="shared" ref="L11:L74" si="4">IF(K11=1,1,0)</f>
        <v>1</v>
      </c>
      <c r="M11" s="159">
        <v>1</v>
      </c>
      <c r="N11" s="159">
        <f t="shared" ref="N11:N74" si="5">IF(M11=1,1,0)</f>
        <v>1</v>
      </c>
      <c r="O11" s="159">
        <v>1</v>
      </c>
      <c r="P11" s="159">
        <f t="shared" ref="P11:P74" si="6">IF(O11=1,1,0)</f>
        <v>1</v>
      </c>
      <c r="Q11" s="159">
        <v>2</v>
      </c>
      <c r="R11" s="159">
        <f t="shared" ref="R11:R74" si="7">IF(Q11=1,1,0)</f>
        <v>0</v>
      </c>
      <c r="S11" s="159">
        <f t="shared" si="0"/>
        <v>4</v>
      </c>
      <c r="T11" s="4">
        <f t="shared" ref="T11:T63" si="8">IF($D11="CF",COUNTIFS($D11:$R11,"1")/2,"")</f>
        <v>4</v>
      </c>
      <c r="U11" s="4" t="str">
        <f t="shared" ref="U11:U63" si="9">IF($D11="CFNR",COUNTIFS($D11:$R11,"1")/2,"")</f>
        <v/>
      </c>
      <c r="V11" s="4" t="str">
        <f t="shared" ref="V11:V63" si="10">IF($D11="CONT",COUNTIFS($D11:$R11,"1")/2,"")</f>
        <v/>
      </c>
      <c r="W11" s="147">
        <v>1</v>
      </c>
      <c r="X11" s="223">
        <f>COUNTIF($S$10:S$180,"1")</f>
        <v>43</v>
      </c>
      <c r="Y11" s="220">
        <f>(SUMIF($D$10:$D$93,"CFNR",$S$10:$S$93)+SUMIF($D$94:$D$180,"CFNR",$S$94:$S$180))/(COUNTIF($D$10:$D$93,"CFNR")+COUNTIF($D$94:$D$180,"CFNR"))</f>
        <v>2.1756756756756759</v>
      </c>
    </row>
    <row r="12" spans="1:25" x14ac:dyDescent="0.2">
      <c r="A12" s="4">
        <f t="shared" ref="A12:A74" si="11">A11+1</f>
        <v>3</v>
      </c>
      <c r="B12" s="142">
        <f t="shared" ref="B12:B74" si="12">B11+1</f>
        <v>3</v>
      </c>
      <c r="C12" s="160">
        <v>4</v>
      </c>
      <c r="D12" s="160" t="s">
        <v>78</v>
      </c>
      <c r="E12" s="160">
        <v>2</v>
      </c>
      <c r="F12" s="160">
        <f t="shared" si="1"/>
        <v>0</v>
      </c>
      <c r="G12" s="160">
        <v>2</v>
      </c>
      <c r="H12" s="160">
        <f t="shared" si="2"/>
        <v>0</v>
      </c>
      <c r="I12" s="160">
        <v>1</v>
      </c>
      <c r="J12" s="160">
        <f t="shared" si="3"/>
        <v>1</v>
      </c>
      <c r="K12" s="160">
        <v>1</v>
      </c>
      <c r="L12" s="160">
        <f t="shared" si="4"/>
        <v>1</v>
      </c>
      <c r="M12" s="160">
        <v>2</v>
      </c>
      <c r="N12" s="160">
        <f t="shared" si="5"/>
        <v>0</v>
      </c>
      <c r="O12" s="160">
        <v>1</v>
      </c>
      <c r="P12" s="160">
        <f t="shared" si="6"/>
        <v>1</v>
      </c>
      <c r="Q12" s="160">
        <v>1</v>
      </c>
      <c r="R12" s="160">
        <f t="shared" si="7"/>
        <v>1</v>
      </c>
      <c r="S12" s="160">
        <f t="shared" si="0"/>
        <v>4</v>
      </c>
      <c r="T12" s="4" t="str">
        <f t="shared" si="8"/>
        <v/>
      </c>
      <c r="U12" s="4">
        <f t="shared" si="9"/>
        <v>4</v>
      </c>
      <c r="V12" s="4" t="str">
        <f t="shared" si="10"/>
        <v/>
      </c>
      <c r="W12" s="147">
        <v>2</v>
      </c>
      <c r="X12" s="223">
        <f>COUNTIF($S$10:S$180,"2")</f>
        <v>49</v>
      </c>
      <c r="Y12" s="221">
        <f>(SUMIF($D$10:$D$93,"CONT",$S$10:$S$93)+SUMIF($D$94:$D$180,"CONT",$S$94:$S$180))/(COUNTIF($D$10:$D$93,"CONT")+COUNTIF($D$94:$D$180,"CONT"))</f>
        <v>2.0416666666666665</v>
      </c>
    </row>
    <row r="13" spans="1:25" x14ac:dyDescent="0.2">
      <c r="A13" s="4">
        <f t="shared" si="11"/>
        <v>4</v>
      </c>
      <c r="B13" s="142">
        <f t="shared" si="12"/>
        <v>4</v>
      </c>
      <c r="C13" s="160">
        <v>5</v>
      </c>
      <c r="D13" s="160" t="s">
        <v>78</v>
      </c>
      <c r="E13" s="160">
        <v>2</v>
      </c>
      <c r="F13" s="160">
        <f t="shared" si="1"/>
        <v>0</v>
      </c>
      <c r="G13" s="160">
        <v>2</v>
      </c>
      <c r="H13" s="160">
        <f t="shared" si="2"/>
        <v>0</v>
      </c>
      <c r="I13" s="160">
        <v>2</v>
      </c>
      <c r="J13" s="160">
        <f t="shared" si="3"/>
        <v>0</v>
      </c>
      <c r="K13" s="160">
        <v>1</v>
      </c>
      <c r="L13" s="160">
        <f t="shared" si="4"/>
        <v>1</v>
      </c>
      <c r="M13" s="160">
        <v>2</v>
      </c>
      <c r="N13" s="160">
        <f t="shared" si="5"/>
        <v>0</v>
      </c>
      <c r="O13" s="160">
        <v>1</v>
      </c>
      <c r="P13" s="160">
        <f t="shared" si="6"/>
        <v>1</v>
      </c>
      <c r="Q13" s="160">
        <v>0</v>
      </c>
      <c r="R13" s="160">
        <f t="shared" si="7"/>
        <v>0</v>
      </c>
      <c r="S13" s="160">
        <f t="shared" si="0"/>
        <v>2</v>
      </c>
      <c r="T13" s="4" t="str">
        <f t="shared" si="8"/>
        <v/>
      </c>
      <c r="U13" s="4">
        <f t="shared" si="9"/>
        <v>2</v>
      </c>
      <c r="V13" s="4" t="str">
        <f t="shared" si="10"/>
        <v/>
      </c>
      <c r="W13" s="147">
        <v>3</v>
      </c>
      <c r="X13" s="223">
        <f>COUNTIF($S$10:S$180,"3")</f>
        <v>36</v>
      </c>
    </row>
    <row r="14" spans="1:25" x14ac:dyDescent="0.2">
      <c r="A14" s="4">
        <f t="shared" si="11"/>
        <v>5</v>
      </c>
      <c r="B14" s="142">
        <f t="shared" si="12"/>
        <v>5</v>
      </c>
      <c r="C14" s="160">
        <v>9</v>
      </c>
      <c r="D14" s="160" t="s">
        <v>78</v>
      </c>
      <c r="E14" s="160" t="s">
        <v>34</v>
      </c>
      <c r="F14" s="160">
        <f t="shared" si="1"/>
        <v>0</v>
      </c>
      <c r="G14" s="160">
        <v>2</v>
      </c>
      <c r="H14" s="160">
        <f t="shared" si="2"/>
        <v>0</v>
      </c>
      <c r="I14" s="160">
        <v>2</v>
      </c>
      <c r="J14" s="160">
        <f t="shared" si="3"/>
        <v>0</v>
      </c>
      <c r="K14" s="160">
        <v>1</v>
      </c>
      <c r="L14" s="160">
        <f t="shared" si="4"/>
        <v>1</v>
      </c>
      <c r="M14" s="160">
        <v>1</v>
      </c>
      <c r="N14" s="160">
        <f t="shared" si="5"/>
        <v>1</v>
      </c>
      <c r="O14" s="160">
        <v>2</v>
      </c>
      <c r="P14" s="160">
        <f t="shared" si="6"/>
        <v>0</v>
      </c>
      <c r="Q14" s="160">
        <v>1</v>
      </c>
      <c r="R14" s="160">
        <f t="shared" si="7"/>
        <v>1</v>
      </c>
      <c r="S14" s="160">
        <f t="shared" si="0"/>
        <v>3</v>
      </c>
      <c r="T14" s="4" t="str">
        <f t="shared" si="8"/>
        <v/>
      </c>
      <c r="U14" s="4">
        <f t="shared" si="9"/>
        <v>3</v>
      </c>
      <c r="V14" s="4" t="str">
        <f t="shared" si="10"/>
        <v/>
      </c>
      <c r="W14" s="147">
        <v>4</v>
      </c>
      <c r="X14" s="223">
        <f>COUNTIF($S$10:S$180,"4")</f>
        <v>26</v>
      </c>
    </row>
    <row r="15" spans="1:25" x14ac:dyDescent="0.2">
      <c r="A15" s="4">
        <f t="shared" si="11"/>
        <v>6</v>
      </c>
      <c r="B15" s="142">
        <f t="shared" si="12"/>
        <v>6</v>
      </c>
      <c r="C15" s="158">
        <v>12</v>
      </c>
      <c r="D15" s="158" t="s">
        <v>77</v>
      </c>
      <c r="E15" s="158">
        <v>99</v>
      </c>
      <c r="F15" s="158">
        <f t="shared" si="1"/>
        <v>0</v>
      </c>
      <c r="G15" s="158">
        <v>2</v>
      </c>
      <c r="H15" s="158">
        <f t="shared" si="2"/>
        <v>0</v>
      </c>
      <c r="I15" s="158">
        <v>2</v>
      </c>
      <c r="J15" s="158">
        <f t="shared" si="3"/>
        <v>0</v>
      </c>
      <c r="K15" s="158">
        <v>1</v>
      </c>
      <c r="L15" s="158">
        <f t="shared" si="4"/>
        <v>1</v>
      </c>
      <c r="M15" s="158">
        <v>2</v>
      </c>
      <c r="N15" s="158">
        <f t="shared" si="5"/>
        <v>0</v>
      </c>
      <c r="O15" s="158">
        <v>1</v>
      </c>
      <c r="P15" s="158">
        <f t="shared" si="6"/>
        <v>1</v>
      </c>
      <c r="Q15" s="158" t="s">
        <v>34</v>
      </c>
      <c r="R15" s="158">
        <f t="shared" si="7"/>
        <v>0</v>
      </c>
      <c r="S15" s="158">
        <f t="shared" si="0"/>
        <v>2</v>
      </c>
      <c r="T15" s="4">
        <f t="shared" si="8"/>
        <v>2</v>
      </c>
      <c r="U15" s="4" t="str">
        <f t="shared" si="9"/>
        <v/>
      </c>
      <c r="V15" s="4" t="str">
        <f t="shared" si="10"/>
        <v/>
      </c>
      <c r="W15" s="147">
        <v>5</v>
      </c>
      <c r="X15" s="223">
        <f>COUNTIF($S$10:S$180,"5")</f>
        <v>3</v>
      </c>
    </row>
    <row r="16" spans="1:25" x14ac:dyDescent="0.2">
      <c r="A16" s="4">
        <f t="shared" si="11"/>
        <v>7</v>
      </c>
      <c r="B16" s="142">
        <f t="shared" si="12"/>
        <v>7</v>
      </c>
      <c r="C16" s="160">
        <v>14</v>
      </c>
      <c r="D16" s="160" t="s">
        <v>78</v>
      </c>
      <c r="E16" s="160">
        <v>99</v>
      </c>
      <c r="F16" s="160">
        <f t="shared" si="1"/>
        <v>0</v>
      </c>
      <c r="G16" s="160">
        <v>2</v>
      </c>
      <c r="H16" s="160">
        <f t="shared" si="2"/>
        <v>0</v>
      </c>
      <c r="I16" s="160">
        <v>2</v>
      </c>
      <c r="J16" s="160">
        <f t="shared" si="3"/>
        <v>0</v>
      </c>
      <c r="K16" s="160">
        <v>1</v>
      </c>
      <c r="L16" s="160">
        <f t="shared" si="4"/>
        <v>1</v>
      </c>
      <c r="M16" s="160">
        <v>1</v>
      </c>
      <c r="N16" s="160">
        <f t="shared" si="5"/>
        <v>1</v>
      </c>
      <c r="O16" s="160">
        <v>2</v>
      </c>
      <c r="P16" s="160">
        <f t="shared" si="6"/>
        <v>0</v>
      </c>
      <c r="Q16" s="160">
        <v>2</v>
      </c>
      <c r="R16" s="160">
        <f t="shared" si="7"/>
        <v>0</v>
      </c>
      <c r="S16" s="160">
        <f t="shared" si="0"/>
        <v>2</v>
      </c>
      <c r="T16" s="4" t="str">
        <f t="shared" si="8"/>
        <v/>
      </c>
      <c r="U16" s="4">
        <f t="shared" si="9"/>
        <v>2</v>
      </c>
      <c r="V16" s="4" t="str">
        <f t="shared" si="10"/>
        <v/>
      </c>
      <c r="W16" s="224">
        <v>6</v>
      </c>
      <c r="X16" s="225">
        <f>COUNTIF($S$10:S$180,"6")</f>
        <v>2</v>
      </c>
    </row>
    <row r="17" spans="1:24" ht="16" thickBot="1" x14ac:dyDescent="0.25">
      <c r="A17" s="4">
        <f t="shared" si="11"/>
        <v>8</v>
      </c>
      <c r="B17" s="142">
        <f t="shared" si="12"/>
        <v>8</v>
      </c>
      <c r="C17" s="163">
        <v>15</v>
      </c>
      <c r="D17" s="163" t="s">
        <v>78</v>
      </c>
      <c r="E17" s="163" t="s">
        <v>34</v>
      </c>
      <c r="F17" s="163">
        <f t="shared" si="1"/>
        <v>0</v>
      </c>
      <c r="G17" s="163">
        <v>2</v>
      </c>
      <c r="H17" s="163">
        <f t="shared" si="2"/>
        <v>0</v>
      </c>
      <c r="I17" s="163">
        <v>2</v>
      </c>
      <c r="J17" s="163">
        <f t="shared" si="3"/>
        <v>0</v>
      </c>
      <c r="K17" s="163">
        <v>1</v>
      </c>
      <c r="L17" s="163">
        <f t="shared" si="4"/>
        <v>1</v>
      </c>
      <c r="M17" s="163">
        <v>1</v>
      </c>
      <c r="N17" s="163">
        <f t="shared" si="5"/>
        <v>1</v>
      </c>
      <c r="O17" s="163">
        <v>2</v>
      </c>
      <c r="P17" s="163">
        <f t="shared" si="6"/>
        <v>0</v>
      </c>
      <c r="Q17" s="163">
        <v>1</v>
      </c>
      <c r="R17" s="163">
        <f t="shared" si="7"/>
        <v>1</v>
      </c>
      <c r="S17" s="163">
        <f t="shared" si="0"/>
        <v>3</v>
      </c>
      <c r="T17" s="4" t="str">
        <f t="shared" si="8"/>
        <v/>
      </c>
      <c r="U17" s="4">
        <f t="shared" si="9"/>
        <v>3</v>
      </c>
      <c r="V17" s="4" t="str">
        <f t="shared" si="10"/>
        <v/>
      </c>
      <c r="W17" s="4"/>
      <c r="X17" s="23">
        <f>(X14+X15+X16)/(X10+X11+X12+X13+X14+X15+X16)</f>
        <v>0.18128654970760233</v>
      </c>
    </row>
    <row r="18" spans="1:24" ht="16" thickBot="1" x14ac:dyDescent="0.25">
      <c r="A18" s="4">
        <f t="shared" si="11"/>
        <v>9</v>
      </c>
      <c r="B18" s="142">
        <f t="shared" si="12"/>
        <v>9</v>
      </c>
      <c r="C18" s="277">
        <v>16</v>
      </c>
      <c r="D18" s="291" t="s">
        <v>78</v>
      </c>
      <c r="E18" s="291" t="s">
        <v>34</v>
      </c>
      <c r="F18" s="291">
        <f t="shared" si="1"/>
        <v>0</v>
      </c>
      <c r="G18" s="291">
        <v>2</v>
      </c>
      <c r="H18" s="291">
        <f t="shared" si="2"/>
        <v>0</v>
      </c>
      <c r="I18" s="291">
        <v>2</v>
      </c>
      <c r="J18" s="291">
        <f t="shared" si="3"/>
        <v>0</v>
      </c>
      <c r="K18" s="291">
        <v>1</v>
      </c>
      <c r="L18" s="291">
        <f t="shared" si="4"/>
        <v>1</v>
      </c>
      <c r="M18" s="291">
        <v>2</v>
      </c>
      <c r="N18" s="291">
        <f t="shared" si="5"/>
        <v>0</v>
      </c>
      <c r="O18" s="291">
        <v>2</v>
      </c>
      <c r="P18" s="291">
        <f t="shared" si="6"/>
        <v>0</v>
      </c>
      <c r="Q18" s="291" t="s">
        <v>34</v>
      </c>
      <c r="R18" s="291">
        <f t="shared" si="7"/>
        <v>0</v>
      </c>
      <c r="S18" s="290">
        <f t="shared" si="0"/>
        <v>1</v>
      </c>
      <c r="T18" s="4" t="str">
        <f t="shared" si="8"/>
        <v/>
      </c>
      <c r="U18" s="4">
        <f t="shared" si="9"/>
        <v>1</v>
      </c>
      <c r="V18" s="4" t="str">
        <f t="shared" si="10"/>
        <v/>
      </c>
      <c r="X18" s="5">
        <f>SUM(X10:X16)</f>
        <v>171</v>
      </c>
    </row>
    <row r="19" spans="1:24" x14ac:dyDescent="0.2">
      <c r="A19" s="4">
        <f t="shared" si="11"/>
        <v>10</v>
      </c>
      <c r="B19" s="142">
        <f t="shared" si="12"/>
        <v>10</v>
      </c>
      <c r="C19" s="161">
        <v>17</v>
      </c>
      <c r="D19" s="161" t="s">
        <v>77</v>
      </c>
      <c r="E19" s="161">
        <v>1</v>
      </c>
      <c r="F19" s="161">
        <f t="shared" si="1"/>
        <v>1</v>
      </c>
      <c r="G19" s="161">
        <v>2</v>
      </c>
      <c r="H19" s="161">
        <f t="shared" si="2"/>
        <v>0</v>
      </c>
      <c r="I19" s="161">
        <v>1</v>
      </c>
      <c r="J19" s="161">
        <f t="shared" si="3"/>
        <v>1</v>
      </c>
      <c r="K19" s="161">
        <v>1</v>
      </c>
      <c r="L19" s="161">
        <f t="shared" si="4"/>
        <v>1</v>
      </c>
      <c r="M19" s="161">
        <v>1</v>
      </c>
      <c r="N19" s="161">
        <f t="shared" si="5"/>
        <v>1</v>
      </c>
      <c r="O19" s="161">
        <v>1</v>
      </c>
      <c r="P19" s="161">
        <f t="shared" si="6"/>
        <v>1</v>
      </c>
      <c r="Q19" s="161">
        <v>1</v>
      </c>
      <c r="R19" s="161">
        <f t="shared" si="7"/>
        <v>1</v>
      </c>
      <c r="S19" s="161">
        <f t="shared" si="0"/>
        <v>6</v>
      </c>
      <c r="T19" s="4">
        <f t="shared" si="8"/>
        <v>6</v>
      </c>
      <c r="U19" s="4" t="str">
        <f t="shared" si="9"/>
        <v/>
      </c>
      <c r="V19" s="4" t="str">
        <f t="shared" si="10"/>
        <v/>
      </c>
    </row>
    <row r="20" spans="1:24" x14ac:dyDescent="0.2">
      <c r="A20" s="4">
        <f t="shared" si="11"/>
        <v>11</v>
      </c>
      <c r="B20" s="142">
        <f t="shared" si="12"/>
        <v>11</v>
      </c>
      <c r="C20" s="167">
        <v>24</v>
      </c>
      <c r="D20" s="160" t="s">
        <v>78</v>
      </c>
      <c r="E20" s="160">
        <v>2</v>
      </c>
      <c r="F20" s="160">
        <f t="shared" si="1"/>
        <v>0</v>
      </c>
      <c r="G20" s="160">
        <v>2</v>
      </c>
      <c r="H20" s="160">
        <f t="shared" si="2"/>
        <v>0</v>
      </c>
      <c r="I20" s="160">
        <v>2</v>
      </c>
      <c r="J20" s="160">
        <f t="shared" si="3"/>
        <v>0</v>
      </c>
      <c r="K20" s="160">
        <v>1</v>
      </c>
      <c r="L20" s="160">
        <f t="shared" si="4"/>
        <v>1</v>
      </c>
      <c r="M20" s="160">
        <v>1</v>
      </c>
      <c r="N20" s="160">
        <f t="shared" si="5"/>
        <v>1</v>
      </c>
      <c r="O20" s="160">
        <v>1</v>
      </c>
      <c r="P20" s="160">
        <f t="shared" si="6"/>
        <v>1</v>
      </c>
      <c r="Q20" s="160">
        <v>1</v>
      </c>
      <c r="R20" s="160">
        <f t="shared" si="7"/>
        <v>1</v>
      </c>
      <c r="S20" s="160">
        <f t="shared" si="0"/>
        <v>4</v>
      </c>
      <c r="T20" s="4" t="str">
        <f t="shared" si="8"/>
        <v/>
      </c>
      <c r="U20" s="4">
        <f t="shared" si="9"/>
        <v>4</v>
      </c>
      <c r="V20" s="4" t="str">
        <f t="shared" si="10"/>
        <v/>
      </c>
    </row>
    <row r="21" spans="1:24" x14ac:dyDescent="0.2">
      <c r="A21" s="4">
        <f t="shared" si="11"/>
        <v>12</v>
      </c>
      <c r="B21" s="142">
        <f t="shared" si="12"/>
        <v>12</v>
      </c>
      <c r="C21" s="162">
        <v>25</v>
      </c>
      <c r="D21" s="162" t="s">
        <v>79</v>
      </c>
      <c r="E21" s="162" t="s">
        <v>34</v>
      </c>
      <c r="F21" s="162">
        <f t="shared" si="1"/>
        <v>0</v>
      </c>
      <c r="G21" s="162">
        <v>2</v>
      </c>
      <c r="H21" s="162">
        <f t="shared" si="2"/>
        <v>0</v>
      </c>
      <c r="I21" s="162">
        <v>2</v>
      </c>
      <c r="J21" s="162">
        <f t="shared" si="3"/>
        <v>0</v>
      </c>
      <c r="K21" s="162">
        <v>1</v>
      </c>
      <c r="L21" s="162">
        <f t="shared" si="4"/>
        <v>1</v>
      </c>
      <c r="M21" s="162">
        <v>2</v>
      </c>
      <c r="N21" s="162">
        <f t="shared" si="5"/>
        <v>0</v>
      </c>
      <c r="O21" s="162">
        <v>2</v>
      </c>
      <c r="P21" s="162">
        <f t="shared" si="6"/>
        <v>0</v>
      </c>
      <c r="Q21" s="162" t="s">
        <v>34</v>
      </c>
      <c r="R21" s="162">
        <f t="shared" si="7"/>
        <v>0</v>
      </c>
      <c r="S21" s="162">
        <f t="shared" si="0"/>
        <v>1</v>
      </c>
      <c r="T21" s="4" t="str">
        <f t="shared" si="8"/>
        <v/>
      </c>
      <c r="U21" s="4" t="str">
        <f t="shared" si="9"/>
        <v/>
      </c>
      <c r="V21" s="4">
        <f t="shared" si="10"/>
        <v>1</v>
      </c>
    </row>
    <row r="22" spans="1:24" x14ac:dyDescent="0.2">
      <c r="A22" s="4">
        <f t="shared" si="11"/>
        <v>13</v>
      </c>
      <c r="B22" s="142">
        <f t="shared" si="12"/>
        <v>13</v>
      </c>
      <c r="C22" s="162">
        <v>27</v>
      </c>
      <c r="D22" s="162" t="s">
        <v>79</v>
      </c>
      <c r="E22" s="162" t="s">
        <v>34</v>
      </c>
      <c r="F22" s="162">
        <f t="shared" si="1"/>
        <v>0</v>
      </c>
      <c r="G22" s="162">
        <v>2</v>
      </c>
      <c r="H22" s="162">
        <f t="shared" si="2"/>
        <v>0</v>
      </c>
      <c r="I22" s="162">
        <v>2</v>
      </c>
      <c r="J22" s="162">
        <f t="shared" si="3"/>
        <v>0</v>
      </c>
      <c r="K22" s="162">
        <v>1</v>
      </c>
      <c r="L22" s="162">
        <f t="shared" si="4"/>
        <v>1</v>
      </c>
      <c r="M22" s="162" t="s">
        <v>34</v>
      </c>
      <c r="N22" s="162">
        <f t="shared" si="5"/>
        <v>0</v>
      </c>
      <c r="O22" s="162" t="s">
        <v>34</v>
      </c>
      <c r="P22" s="162">
        <f t="shared" si="6"/>
        <v>0</v>
      </c>
      <c r="Q22" s="162" t="s">
        <v>34</v>
      </c>
      <c r="R22" s="162">
        <f t="shared" si="7"/>
        <v>0</v>
      </c>
      <c r="S22" s="162">
        <f t="shared" si="0"/>
        <v>1</v>
      </c>
      <c r="T22" s="4" t="str">
        <f t="shared" si="8"/>
        <v/>
      </c>
      <c r="U22" s="4" t="str">
        <f t="shared" si="9"/>
        <v/>
      </c>
      <c r="V22" s="289">
        <f t="shared" si="10"/>
        <v>1</v>
      </c>
    </row>
    <row r="23" spans="1:24" x14ac:dyDescent="0.2">
      <c r="A23" s="4">
        <f t="shared" si="11"/>
        <v>14</v>
      </c>
      <c r="B23" s="142">
        <f t="shared" si="12"/>
        <v>14</v>
      </c>
      <c r="C23" s="162">
        <v>29</v>
      </c>
      <c r="D23" s="162" t="s">
        <v>79</v>
      </c>
      <c r="E23" s="162" t="s">
        <v>34</v>
      </c>
      <c r="F23" s="162">
        <f t="shared" si="1"/>
        <v>0</v>
      </c>
      <c r="G23" s="162">
        <v>2</v>
      </c>
      <c r="H23" s="162">
        <f t="shared" si="2"/>
        <v>0</v>
      </c>
      <c r="I23" s="162">
        <v>2</v>
      </c>
      <c r="J23" s="162">
        <f t="shared" si="3"/>
        <v>0</v>
      </c>
      <c r="K23" s="162">
        <v>1</v>
      </c>
      <c r="L23" s="162">
        <f t="shared" si="4"/>
        <v>1</v>
      </c>
      <c r="M23" s="162">
        <v>1</v>
      </c>
      <c r="N23" s="162">
        <f t="shared" si="5"/>
        <v>1</v>
      </c>
      <c r="O23" s="162">
        <v>2</v>
      </c>
      <c r="P23" s="162">
        <f t="shared" si="6"/>
        <v>0</v>
      </c>
      <c r="Q23" s="162">
        <v>2</v>
      </c>
      <c r="R23" s="162">
        <f t="shared" si="7"/>
        <v>0</v>
      </c>
      <c r="S23" s="162">
        <f t="shared" si="0"/>
        <v>2</v>
      </c>
      <c r="T23" s="4" t="str">
        <f t="shared" si="8"/>
        <v/>
      </c>
      <c r="U23" s="4" t="str">
        <f t="shared" si="9"/>
        <v/>
      </c>
      <c r="V23" s="4">
        <f t="shared" si="10"/>
        <v>2</v>
      </c>
    </row>
    <row r="24" spans="1:24" x14ac:dyDescent="0.2">
      <c r="A24" s="4">
        <f t="shared" si="11"/>
        <v>15</v>
      </c>
      <c r="B24" s="142">
        <f t="shared" si="12"/>
        <v>15</v>
      </c>
      <c r="C24" s="162">
        <v>30</v>
      </c>
      <c r="D24" s="162" t="s">
        <v>79</v>
      </c>
      <c r="E24" s="162" t="s">
        <v>34</v>
      </c>
      <c r="F24" s="162">
        <f t="shared" si="1"/>
        <v>0</v>
      </c>
      <c r="G24" s="162">
        <v>2</v>
      </c>
      <c r="H24" s="162">
        <f t="shared" si="2"/>
        <v>0</v>
      </c>
      <c r="I24" s="162">
        <v>2</v>
      </c>
      <c r="J24" s="162">
        <f t="shared" si="3"/>
        <v>0</v>
      </c>
      <c r="K24" s="162">
        <v>1</v>
      </c>
      <c r="L24" s="162">
        <f t="shared" si="4"/>
        <v>1</v>
      </c>
      <c r="M24" s="162">
        <v>1</v>
      </c>
      <c r="N24" s="162">
        <f t="shared" si="5"/>
        <v>1</v>
      </c>
      <c r="O24" s="162">
        <v>2</v>
      </c>
      <c r="P24" s="162">
        <f t="shared" si="6"/>
        <v>0</v>
      </c>
      <c r="Q24" s="162">
        <v>99</v>
      </c>
      <c r="R24" s="162">
        <f t="shared" si="7"/>
        <v>0</v>
      </c>
      <c r="S24" s="162">
        <f t="shared" si="0"/>
        <v>2</v>
      </c>
      <c r="T24" s="4" t="str">
        <f t="shared" si="8"/>
        <v/>
      </c>
      <c r="U24" s="4" t="str">
        <f t="shared" si="9"/>
        <v/>
      </c>
      <c r="V24" s="289">
        <f t="shared" si="10"/>
        <v>2</v>
      </c>
    </row>
    <row r="25" spans="1:24" x14ac:dyDescent="0.2">
      <c r="A25" s="4">
        <f t="shared" si="11"/>
        <v>16</v>
      </c>
      <c r="B25" s="142">
        <f t="shared" si="12"/>
        <v>16</v>
      </c>
      <c r="C25" s="162">
        <v>32</v>
      </c>
      <c r="D25" s="162" t="s">
        <v>79</v>
      </c>
      <c r="E25" s="162" t="s">
        <v>34</v>
      </c>
      <c r="F25" s="162">
        <f t="shared" si="1"/>
        <v>0</v>
      </c>
      <c r="G25" s="162">
        <v>2</v>
      </c>
      <c r="H25" s="162">
        <f t="shared" si="2"/>
        <v>0</v>
      </c>
      <c r="I25" s="162">
        <v>2</v>
      </c>
      <c r="J25" s="162">
        <f t="shared" si="3"/>
        <v>0</v>
      </c>
      <c r="K25" s="162">
        <v>2</v>
      </c>
      <c r="L25" s="162">
        <f t="shared" si="4"/>
        <v>0</v>
      </c>
      <c r="M25" s="162">
        <v>1</v>
      </c>
      <c r="N25" s="162">
        <f t="shared" si="5"/>
        <v>1</v>
      </c>
      <c r="O25" s="162">
        <v>1</v>
      </c>
      <c r="P25" s="162">
        <f t="shared" si="6"/>
        <v>1</v>
      </c>
      <c r="Q25" s="162" t="s">
        <v>34</v>
      </c>
      <c r="R25" s="162">
        <f t="shared" si="7"/>
        <v>0</v>
      </c>
      <c r="S25" s="162">
        <f t="shared" si="0"/>
        <v>2</v>
      </c>
      <c r="T25" s="4" t="str">
        <f t="shared" si="8"/>
        <v/>
      </c>
      <c r="U25" s="4" t="str">
        <f t="shared" si="9"/>
        <v/>
      </c>
      <c r="V25" s="4">
        <f t="shared" si="10"/>
        <v>2</v>
      </c>
    </row>
    <row r="26" spans="1:24" x14ac:dyDescent="0.2">
      <c r="A26" s="4">
        <f t="shared" si="11"/>
        <v>17</v>
      </c>
      <c r="B26" s="142">
        <f t="shared" si="12"/>
        <v>17</v>
      </c>
      <c r="C26" s="162">
        <v>36</v>
      </c>
      <c r="D26" s="162" t="s">
        <v>79</v>
      </c>
      <c r="E26" s="162" t="s">
        <v>34</v>
      </c>
      <c r="F26" s="162">
        <f t="shared" si="1"/>
        <v>0</v>
      </c>
      <c r="G26" s="162">
        <v>2</v>
      </c>
      <c r="H26" s="162">
        <f t="shared" si="2"/>
        <v>0</v>
      </c>
      <c r="I26" s="162">
        <v>2</v>
      </c>
      <c r="J26" s="162">
        <f t="shared" si="3"/>
        <v>0</v>
      </c>
      <c r="K26" s="162">
        <v>1</v>
      </c>
      <c r="L26" s="162">
        <f t="shared" si="4"/>
        <v>1</v>
      </c>
      <c r="M26" s="162">
        <v>1</v>
      </c>
      <c r="N26" s="162">
        <f t="shared" si="5"/>
        <v>1</v>
      </c>
      <c r="O26" s="162">
        <v>1</v>
      </c>
      <c r="P26" s="162">
        <f t="shared" si="6"/>
        <v>1</v>
      </c>
      <c r="Q26" s="162">
        <v>2</v>
      </c>
      <c r="R26" s="162">
        <f t="shared" si="7"/>
        <v>0</v>
      </c>
      <c r="S26" s="162">
        <f t="shared" si="0"/>
        <v>3</v>
      </c>
      <c r="T26" s="4" t="str">
        <f t="shared" si="8"/>
        <v/>
      </c>
      <c r="U26" s="4" t="str">
        <f t="shared" si="9"/>
        <v/>
      </c>
      <c r="V26" s="4">
        <f t="shared" si="10"/>
        <v>3</v>
      </c>
    </row>
    <row r="27" spans="1:24" x14ac:dyDescent="0.2">
      <c r="A27" s="4">
        <f t="shared" si="11"/>
        <v>18</v>
      </c>
      <c r="B27" s="142">
        <f t="shared" si="12"/>
        <v>18</v>
      </c>
      <c r="C27" s="158">
        <v>38</v>
      </c>
      <c r="D27" s="158" t="s">
        <v>77</v>
      </c>
      <c r="E27" s="158">
        <v>2</v>
      </c>
      <c r="F27" s="158">
        <f t="shared" si="1"/>
        <v>0</v>
      </c>
      <c r="G27" s="158">
        <v>2</v>
      </c>
      <c r="H27" s="158">
        <f t="shared" si="2"/>
        <v>0</v>
      </c>
      <c r="I27" s="158">
        <v>2</v>
      </c>
      <c r="J27" s="158">
        <f t="shared" si="3"/>
        <v>0</v>
      </c>
      <c r="K27" s="158">
        <v>1</v>
      </c>
      <c r="L27" s="158">
        <f t="shared" si="4"/>
        <v>1</v>
      </c>
      <c r="M27" s="158">
        <v>1</v>
      </c>
      <c r="N27" s="158">
        <f t="shared" si="5"/>
        <v>1</v>
      </c>
      <c r="O27" s="158">
        <v>1</v>
      </c>
      <c r="P27" s="158">
        <f t="shared" si="6"/>
        <v>1</v>
      </c>
      <c r="Q27" s="158">
        <v>1</v>
      </c>
      <c r="R27" s="158">
        <f t="shared" si="7"/>
        <v>1</v>
      </c>
      <c r="S27" s="158">
        <f t="shared" si="0"/>
        <v>4</v>
      </c>
      <c r="T27" s="4">
        <f t="shared" si="8"/>
        <v>4</v>
      </c>
      <c r="U27" s="4" t="str">
        <f t="shared" si="9"/>
        <v/>
      </c>
      <c r="V27" s="4" t="str">
        <f t="shared" si="10"/>
        <v/>
      </c>
    </row>
    <row r="28" spans="1:24" x14ac:dyDescent="0.2">
      <c r="A28" s="4">
        <f t="shared" si="11"/>
        <v>19</v>
      </c>
      <c r="B28" s="142">
        <f t="shared" si="12"/>
        <v>19</v>
      </c>
      <c r="C28" s="162">
        <v>41</v>
      </c>
      <c r="D28" s="162" t="s">
        <v>79</v>
      </c>
      <c r="E28" s="162" t="s">
        <v>34</v>
      </c>
      <c r="F28" s="162">
        <f t="shared" si="1"/>
        <v>0</v>
      </c>
      <c r="G28" s="162">
        <v>2</v>
      </c>
      <c r="H28" s="162">
        <f t="shared" si="2"/>
        <v>0</v>
      </c>
      <c r="I28" s="162">
        <v>2</v>
      </c>
      <c r="J28" s="162">
        <f t="shared" si="3"/>
        <v>0</v>
      </c>
      <c r="K28" s="162">
        <v>1</v>
      </c>
      <c r="L28" s="162">
        <f t="shared" si="4"/>
        <v>1</v>
      </c>
      <c r="M28" s="162">
        <v>1</v>
      </c>
      <c r="N28" s="162">
        <f t="shared" si="5"/>
        <v>1</v>
      </c>
      <c r="O28" s="162">
        <v>2</v>
      </c>
      <c r="P28" s="162">
        <f t="shared" si="6"/>
        <v>0</v>
      </c>
      <c r="Q28" s="162">
        <v>2</v>
      </c>
      <c r="R28" s="162">
        <f t="shared" si="7"/>
        <v>0</v>
      </c>
      <c r="S28" s="162">
        <f t="shared" si="0"/>
        <v>2</v>
      </c>
      <c r="T28" s="4" t="str">
        <f t="shared" si="8"/>
        <v/>
      </c>
      <c r="U28" s="4" t="str">
        <f t="shared" si="9"/>
        <v/>
      </c>
      <c r="V28" s="4">
        <f t="shared" si="10"/>
        <v>2</v>
      </c>
    </row>
    <row r="29" spans="1:24" ht="16" thickBot="1" x14ac:dyDescent="0.25">
      <c r="A29" s="4">
        <f t="shared" si="11"/>
        <v>20</v>
      </c>
      <c r="B29" s="142">
        <f t="shared" si="12"/>
        <v>20</v>
      </c>
      <c r="C29" s="163">
        <v>45</v>
      </c>
      <c r="D29" s="163" t="s">
        <v>78</v>
      </c>
      <c r="E29" s="163" t="s">
        <v>34</v>
      </c>
      <c r="F29" s="163">
        <f t="shared" si="1"/>
        <v>0</v>
      </c>
      <c r="G29" s="163">
        <v>2</v>
      </c>
      <c r="H29" s="163">
        <f t="shared" si="2"/>
        <v>0</v>
      </c>
      <c r="I29" s="163">
        <v>1</v>
      </c>
      <c r="J29" s="163">
        <f t="shared" si="3"/>
        <v>1</v>
      </c>
      <c r="K29" s="163">
        <v>2</v>
      </c>
      <c r="L29" s="163">
        <f t="shared" si="4"/>
        <v>0</v>
      </c>
      <c r="M29" s="163" t="s">
        <v>34</v>
      </c>
      <c r="N29" s="163">
        <f t="shared" si="5"/>
        <v>0</v>
      </c>
      <c r="O29" s="163" t="s">
        <v>34</v>
      </c>
      <c r="P29" s="163">
        <f t="shared" si="6"/>
        <v>0</v>
      </c>
      <c r="Q29" s="163" t="s">
        <v>34</v>
      </c>
      <c r="R29" s="163">
        <f t="shared" si="7"/>
        <v>0</v>
      </c>
      <c r="S29" s="163">
        <f t="shared" si="0"/>
        <v>1</v>
      </c>
      <c r="T29" s="4" t="str">
        <f t="shared" si="8"/>
        <v/>
      </c>
      <c r="U29" s="4">
        <f t="shared" si="9"/>
        <v>1</v>
      </c>
      <c r="V29" s="4" t="str">
        <f t="shared" si="10"/>
        <v/>
      </c>
    </row>
    <row r="30" spans="1:24" ht="16" thickBot="1" x14ac:dyDescent="0.25">
      <c r="A30" s="4">
        <f t="shared" si="11"/>
        <v>21</v>
      </c>
      <c r="B30" s="59">
        <f t="shared" si="12"/>
        <v>21</v>
      </c>
      <c r="C30" s="278">
        <v>48</v>
      </c>
      <c r="D30" s="213" t="s">
        <v>78</v>
      </c>
      <c r="E30" s="213" t="s">
        <v>34</v>
      </c>
      <c r="F30" s="213">
        <f t="shared" si="1"/>
        <v>0</v>
      </c>
      <c r="G30" s="213">
        <v>2</v>
      </c>
      <c r="H30" s="213">
        <f t="shared" si="2"/>
        <v>0</v>
      </c>
      <c r="I30" s="213">
        <v>1</v>
      </c>
      <c r="J30" s="213">
        <f t="shared" si="3"/>
        <v>1</v>
      </c>
      <c r="K30" s="213">
        <v>2</v>
      </c>
      <c r="L30" s="213">
        <f t="shared" si="4"/>
        <v>0</v>
      </c>
      <c r="M30" s="213">
        <v>2</v>
      </c>
      <c r="N30" s="213">
        <f t="shared" si="5"/>
        <v>0</v>
      </c>
      <c r="O30" s="213">
        <v>2</v>
      </c>
      <c r="P30" s="213">
        <f t="shared" si="6"/>
        <v>0</v>
      </c>
      <c r="Q30" s="213" t="s">
        <v>34</v>
      </c>
      <c r="R30" s="213">
        <f t="shared" si="7"/>
        <v>0</v>
      </c>
      <c r="S30" s="213">
        <f t="shared" si="0"/>
        <v>1</v>
      </c>
      <c r="T30" s="4" t="str">
        <f t="shared" si="8"/>
        <v/>
      </c>
      <c r="U30" s="4">
        <f t="shared" si="9"/>
        <v>1</v>
      </c>
      <c r="V30" s="4" t="str">
        <f t="shared" si="10"/>
        <v/>
      </c>
    </row>
    <row r="31" spans="1:24" x14ac:dyDescent="0.2">
      <c r="A31" s="4">
        <f t="shared" si="11"/>
        <v>22</v>
      </c>
      <c r="B31" s="142">
        <f t="shared" si="12"/>
        <v>22</v>
      </c>
      <c r="C31" s="215">
        <v>50</v>
      </c>
      <c r="D31" s="192" t="s">
        <v>79</v>
      </c>
      <c r="E31" s="192" t="s">
        <v>34</v>
      </c>
      <c r="F31" s="192">
        <f t="shared" si="1"/>
        <v>0</v>
      </c>
      <c r="G31" s="192">
        <v>2</v>
      </c>
      <c r="H31" s="192">
        <f t="shared" si="2"/>
        <v>0</v>
      </c>
      <c r="I31" s="192">
        <v>2</v>
      </c>
      <c r="J31" s="192">
        <f t="shared" si="3"/>
        <v>0</v>
      </c>
      <c r="K31" s="192">
        <v>1</v>
      </c>
      <c r="L31" s="192">
        <f t="shared" si="4"/>
        <v>1</v>
      </c>
      <c r="M31" s="192">
        <v>2</v>
      </c>
      <c r="N31" s="192">
        <f t="shared" si="5"/>
        <v>0</v>
      </c>
      <c r="O31" s="192">
        <v>2</v>
      </c>
      <c r="P31" s="192">
        <f t="shared" si="6"/>
        <v>0</v>
      </c>
      <c r="Q31" s="192" t="s">
        <v>34</v>
      </c>
      <c r="R31" s="192">
        <f t="shared" si="7"/>
        <v>0</v>
      </c>
      <c r="S31" s="192">
        <f t="shared" si="0"/>
        <v>1</v>
      </c>
      <c r="T31" s="4" t="str">
        <f t="shared" si="8"/>
        <v/>
      </c>
      <c r="U31" s="4" t="str">
        <f t="shared" si="9"/>
        <v/>
      </c>
      <c r="V31" s="289">
        <f t="shared" si="10"/>
        <v>1</v>
      </c>
    </row>
    <row r="32" spans="1:24" x14ac:dyDescent="0.2">
      <c r="A32" s="4">
        <f t="shared" si="11"/>
        <v>23</v>
      </c>
      <c r="B32" s="142">
        <f t="shared" si="12"/>
        <v>23</v>
      </c>
      <c r="C32" s="162">
        <v>51</v>
      </c>
      <c r="D32" s="162" t="s">
        <v>79</v>
      </c>
      <c r="E32" s="162" t="s">
        <v>34</v>
      </c>
      <c r="F32" s="162">
        <f t="shared" si="1"/>
        <v>0</v>
      </c>
      <c r="G32" s="162">
        <v>2</v>
      </c>
      <c r="H32" s="162">
        <f t="shared" si="2"/>
        <v>0</v>
      </c>
      <c r="I32" s="162">
        <v>2</v>
      </c>
      <c r="J32" s="162">
        <f t="shared" si="3"/>
        <v>0</v>
      </c>
      <c r="K32" s="162">
        <v>1</v>
      </c>
      <c r="L32" s="162">
        <f t="shared" si="4"/>
        <v>1</v>
      </c>
      <c r="M32" s="162">
        <v>1</v>
      </c>
      <c r="N32" s="162">
        <f t="shared" si="5"/>
        <v>1</v>
      </c>
      <c r="O32" s="162">
        <v>2</v>
      </c>
      <c r="P32" s="162">
        <f t="shared" si="6"/>
        <v>0</v>
      </c>
      <c r="Q32" s="162" t="s">
        <v>34</v>
      </c>
      <c r="R32" s="162">
        <f t="shared" si="7"/>
        <v>0</v>
      </c>
      <c r="S32" s="162">
        <f t="shared" si="0"/>
        <v>2</v>
      </c>
      <c r="T32" s="4" t="str">
        <f t="shared" si="8"/>
        <v/>
      </c>
      <c r="U32" s="4" t="str">
        <f t="shared" si="9"/>
        <v/>
      </c>
      <c r="V32" s="4">
        <f t="shared" si="10"/>
        <v>2</v>
      </c>
    </row>
    <row r="33" spans="1:22" x14ac:dyDescent="0.2">
      <c r="A33" s="4">
        <f t="shared" si="11"/>
        <v>24</v>
      </c>
      <c r="B33" s="142">
        <f t="shared" si="12"/>
        <v>24</v>
      </c>
      <c r="C33" s="165">
        <v>52</v>
      </c>
      <c r="D33" s="165" t="s">
        <v>79</v>
      </c>
      <c r="E33" s="165" t="s">
        <v>34</v>
      </c>
      <c r="F33" s="165">
        <f t="shared" si="1"/>
        <v>0</v>
      </c>
      <c r="G33" s="165">
        <v>2</v>
      </c>
      <c r="H33" s="165">
        <f t="shared" si="2"/>
        <v>0</v>
      </c>
      <c r="I33" s="165">
        <v>2</v>
      </c>
      <c r="J33" s="165">
        <f t="shared" si="3"/>
        <v>0</v>
      </c>
      <c r="K33" s="165">
        <v>1</v>
      </c>
      <c r="L33" s="165">
        <f t="shared" si="4"/>
        <v>1</v>
      </c>
      <c r="M33" s="165">
        <v>1</v>
      </c>
      <c r="N33" s="165">
        <f t="shared" si="5"/>
        <v>1</v>
      </c>
      <c r="O33" s="165">
        <v>1</v>
      </c>
      <c r="P33" s="165">
        <f t="shared" si="6"/>
        <v>1</v>
      </c>
      <c r="Q33" s="165">
        <v>0</v>
      </c>
      <c r="R33" s="165">
        <f t="shared" si="7"/>
        <v>0</v>
      </c>
      <c r="S33" s="165">
        <f t="shared" si="0"/>
        <v>3</v>
      </c>
      <c r="T33" s="4" t="str">
        <f t="shared" si="8"/>
        <v/>
      </c>
      <c r="U33" s="4" t="str">
        <f t="shared" si="9"/>
        <v/>
      </c>
      <c r="V33" s="4">
        <f t="shared" si="10"/>
        <v>3</v>
      </c>
    </row>
    <row r="34" spans="1:22" x14ac:dyDescent="0.2">
      <c r="A34" s="4">
        <f t="shared" si="11"/>
        <v>25</v>
      </c>
      <c r="B34" s="142">
        <f t="shared" si="12"/>
        <v>25</v>
      </c>
      <c r="C34" s="165">
        <v>55</v>
      </c>
      <c r="D34" s="165" t="s">
        <v>79</v>
      </c>
      <c r="E34" s="165" t="s">
        <v>34</v>
      </c>
      <c r="F34" s="165">
        <f t="shared" si="1"/>
        <v>0</v>
      </c>
      <c r="G34" s="165">
        <v>2</v>
      </c>
      <c r="H34" s="165">
        <f t="shared" si="2"/>
        <v>0</v>
      </c>
      <c r="I34" s="165">
        <v>2</v>
      </c>
      <c r="J34" s="165">
        <f t="shared" si="3"/>
        <v>0</v>
      </c>
      <c r="K34" s="165">
        <v>1</v>
      </c>
      <c r="L34" s="165">
        <f t="shared" si="4"/>
        <v>1</v>
      </c>
      <c r="M34" s="165">
        <v>2</v>
      </c>
      <c r="N34" s="165">
        <f t="shared" si="5"/>
        <v>0</v>
      </c>
      <c r="O34" s="165">
        <v>2</v>
      </c>
      <c r="P34" s="165">
        <f t="shared" si="6"/>
        <v>0</v>
      </c>
      <c r="Q34" s="165" t="s">
        <v>34</v>
      </c>
      <c r="R34" s="165">
        <f t="shared" si="7"/>
        <v>0</v>
      </c>
      <c r="S34" s="165">
        <f t="shared" si="0"/>
        <v>1</v>
      </c>
      <c r="T34" s="4" t="str">
        <f t="shared" si="8"/>
        <v/>
      </c>
      <c r="U34" s="4" t="str">
        <f t="shared" si="9"/>
        <v/>
      </c>
      <c r="V34" s="289">
        <f t="shared" si="10"/>
        <v>1</v>
      </c>
    </row>
    <row r="35" spans="1:22" x14ac:dyDescent="0.2">
      <c r="A35" s="4">
        <f t="shared" si="11"/>
        <v>26</v>
      </c>
      <c r="B35" s="142">
        <f t="shared" si="12"/>
        <v>26</v>
      </c>
      <c r="C35" s="165">
        <v>56</v>
      </c>
      <c r="D35" s="165" t="s">
        <v>79</v>
      </c>
      <c r="E35" s="165" t="s">
        <v>34</v>
      </c>
      <c r="F35" s="165">
        <f t="shared" si="1"/>
        <v>0</v>
      </c>
      <c r="G35" s="165">
        <v>2</v>
      </c>
      <c r="H35" s="165">
        <f t="shared" si="2"/>
        <v>0</v>
      </c>
      <c r="I35" s="165">
        <v>2</v>
      </c>
      <c r="J35" s="165">
        <f t="shared" si="3"/>
        <v>0</v>
      </c>
      <c r="K35" s="165">
        <v>1</v>
      </c>
      <c r="L35" s="165">
        <f t="shared" si="4"/>
        <v>1</v>
      </c>
      <c r="M35" s="165">
        <v>2</v>
      </c>
      <c r="N35" s="165">
        <f t="shared" si="5"/>
        <v>0</v>
      </c>
      <c r="O35" s="165">
        <v>1</v>
      </c>
      <c r="P35" s="165">
        <f t="shared" si="6"/>
        <v>1</v>
      </c>
      <c r="Q35" s="165" t="s">
        <v>34</v>
      </c>
      <c r="R35" s="165">
        <f t="shared" si="7"/>
        <v>0</v>
      </c>
      <c r="S35" s="165">
        <f t="shared" si="0"/>
        <v>2</v>
      </c>
      <c r="T35" s="4" t="str">
        <f t="shared" si="8"/>
        <v/>
      </c>
      <c r="U35" s="4" t="str">
        <f t="shared" si="9"/>
        <v/>
      </c>
      <c r="V35" s="4">
        <f t="shared" si="10"/>
        <v>2</v>
      </c>
    </row>
    <row r="36" spans="1:22" x14ac:dyDescent="0.2">
      <c r="A36" s="4">
        <f t="shared" si="11"/>
        <v>27</v>
      </c>
      <c r="B36" s="142">
        <f t="shared" si="12"/>
        <v>27</v>
      </c>
      <c r="C36" s="165">
        <v>58</v>
      </c>
      <c r="D36" s="165" t="s">
        <v>79</v>
      </c>
      <c r="E36" s="165">
        <v>2</v>
      </c>
      <c r="F36" s="165">
        <f t="shared" si="1"/>
        <v>0</v>
      </c>
      <c r="G36" s="165">
        <v>2</v>
      </c>
      <c r="H36" s="165">
        <f t="shared" si="2"/>
        <v>0</v>
      </c>
      <c r="I36" s="165">
        <v>2</v>
      </c>
      <c r="J36" s="165">
        <f t="shared" si="3"/>
        <v>0</v>
      </c>
      <c r="K36" s="165">
        <v>1</v>
      </c>
      <c r="L36" s="165">
        <f t="shared" si="4"/>
        <v>1</v>
      </c>
      <c r="M36" s="165">
        <v>1</v>
      </c>
      <c r="N36" s="165">
        <f t="shared" si="5"/>
        <v>1</v>
      </c>
      <c r="O36" s="165">
        <v>1</v>
      </c>
      <c r="P36" s="165">
        <f t="shared" si="6"/>
        <v>1</v>
      </c>
      <c r="Q36" s="165">
        <v>1</v>
      </c>
      <c r="R36" s="165">
        <f t="shared" si="7"/>
        <v>1</v>
      </c>
      <c r="S36" s="165">
        <f t="shared" si="0"/>
        <v>4</v>
      </c>
      <c r="T36" s="4" t="str">
        <f t="shared" si="8"/>
        <v/>
      </c>
      <c r="U36" s="4" t="str">
        <f t="shared" si="9"/>
        <v/>
      </c>
      <c r="V36" s="289">
        <f t="shared" si="10"/>
        <v>4</v>
      </c>
    </row>
    <row r="37" spans="1:22" x14ac:dyDescent="0.2">
      <c r="A37" s="4">
        <f t="shared" si="11"/>
        <v>28</v>
      </c>
      <c r="B37" s="142">
        <f t="shared" si="12"/>
        <v>28</v>
      </c>
      <c r="C37" s="165">
        <v>59</v>
      </c>
      <c r="D37" s="165" t="s">
        <v>79</v>
      </c>
      <c r="E37" s="165" t="s">
        <v>34</v>
      </c>
      <c r="F37" s="165">
        <f t="shared" si="1"/>
        <v>0</v>
      </c>
      <c r="G37" s="165">
        <v>2</v>
      </c>
      <c r="H37" s="165">
        <f t="shared" si="2"/>
        <v>0</v>
      </c>
      <c r="I37" s="165">
        <v>2</v>
      </c>
      <c r="J37" s="165">
        <f t="shared" si="3"/>
        <v>0</v>
      </c>
      <c r="K37" s="165">
        <v>2</v>
      </c>
      <c r="L37" s="165">
        <f t="shared" si="4"/>
        <v>0</v>
      </c>
      <c r="M37" s="165">
        <v>2</v>
      </c>
      <c r="N37" s="165">
        <f t="shared" si="5"/>
        <v>0</v>
      </c>
      <c r="O37" s="165">
        <v>2</v>
      </c>
      <c r="P37" s="165">
        <f t="shared" si="6"/>
        <v>0</v>
      </c>
      <c r="Q37" s="165" t="s">
        <v>34</v>
      </c>
      <c r="R37" s="165">
        <f t="shared" si="7"/>
        <v>0</v>
      </c>
      <c r="S37" s="165">
        <f t="shared" si="0"/>
        <v>0</v>
      </c>
      <c r="T37" s="4" t="str">
        <f t="shared" si="8"/>
        <v/>
      </c>
      <c r="U37" s="4" t="str">
        <f t="shared" si="9"/>
        <v/>
      </c>
      <c r="V37" s="4">
        <f t="shared" si="10"/>
        <v>0</v>
      </c>
    </row>
    <row r="38" spans="1:22" x14ac:dyDescent="0.2">
      <c r="A38" s="4">
        <f t="shared" si="11"/>
        <v>29</v>
      </c>
      <c r="B38" s="142">
        <f t="shared" si="12"/>
        <v>29</v>
      </c>
      <c r="C38" s="159">
        <v>67</v>
      </c>
      <c r="D38" s="159" t="s">
        <v>77</v>
      </c>
      <c r="E38" s="159">
        <v>1</v>
      </c>
      <c r="F38" s="159">
        <f t="shared" si="1"/>
        <v>1</v>
      </c>
      <c r="G38" s="159">
        <v>2</v>
      </c>
      <c r="H38" s="159">
        <f t="shared" si="2"/>
        <v>0</v>
      </c>
      <c r="I38" s="159">
        <v>2</v>
      </c>
      <c r="J38" s="159">
        <f t="shared" si="3"/>
        <v>0</v>
      </c>
      <c r="K38" s="159">
        <v>2</v>
      </c>
      <c r="L38" s="159">
        <f t="shared" si="4"/>
        <v>0</v>
      </c>
      <c r="M38" s="159">
        <v>1</v>
      </c>
      <c r="N38" s="159">
        <f t="shared" si="5"/>
        <v>1</v>
      </c>
      <c r="O38" s="159">
        <v>1</v>
      </c>
      <c r="P38" s="159">
        <f t="shared" si="6"/>
        <v>1</v>
      </c>
      <c r="Q38" s="159">
        <v>2</v>
      </c>
      <c r="R38" s="159">
        <f t="shared" si="7"/>
        <v>0</v>
      </c>
      <c r="S38" s="159">
        <f t="shared" si="0"/>
        <v>3</v>
      </c>
      <c r="T38" s="4">
        <f t="shared" si="8"/>
        <v>3</v>
      </c>
      <c r="U38" s="4" t="str">
        <f t="shared" si="9"/>
        <v/>
      </c>
      <c r="V38" s="4" t="str">
        <f t="shared" si="10"/>
        <v/>
      </c>
    </row>
    <row r="39" spans="1:22" x14ac:dyDescent="0.2">
      <c r="A39" s="4">
        <f t="shared" si="11"/>
        <v>30</v>
      </c>
      <c r="B39" s="142">
        <f t="shared" si="12"/>
        <v>30</v>
      </c>
      <c r="C39" s="162">
        <v>68</v>
      </c>
      <c r="D39" s="162" t="s">
        <v>79</v>
      </c>
      <c r="E39" s="162" t="s">
        <v>34</v>
      </c>
      <c r="F39" s="162">
        <f t="shared" si="1"/>
        <v>0</v>
      </c>
      <c r="G39" s="162">
        <v>2</v>
      </c>
      <c r="H39" s="162">
        <f t="shared" si="2"/>
        <v>0</v>
      </c>
      <c r="I39" s="162">
        <v>2</v>
      </c>
      <c r="J39" s="162">
        <f t="shared" si="3"/>
        <v>0</v>
      </c>
      <c r="K39" s="162">
        <v>1</v>
      </c>
      <c r="L39" s="162">
        <f t="shared" si="4"/>
        <v>1</v>
      </c>
      <c r="M39" s="162">
        <v>1</v>
      </c>
      <c r="N39" s="162">
        <f t="shared" si="5"/>
        <v>1</v>
      </c>
      <c r="O39" s="162">
        <v>1</v>
      </c>
      <c r="P39" s="162">
        <f t="shared" si="6"/>
        <v>1</v>
      </c>
      <c r="Q39" s="162" t="s">
        <v>34</v>
      </c>
      <c r="R39" s="162">
        <f t="shared" si="7"/>
        <v>0</v>
      </c>
      <c r="S39" s="162">
        <f t="shared" si="0"/>
        <v>3</v>
      </c>
      <c r="T39" s="4" t="str">
        <f t="shared" si="8"/>
        <v/>
      </c>
      <c r="U39" s="4" t="str">
        <f t="shared" si="9"/>
        <v/>
      </c>
      <c r="V39" s="4">
        <f t="shared" si="10"/>
        <v>3</v>
      </c>
    </row>
    <row r="40" spans="1:22" x14ac:dyDescent="0.2">
      <c r="A40" s="4">
        <f t="shared" si="11"/>
        <v>31</v>
      </c>
      <c r="B40" s="142">
        <f t="shared" si="12"/>
        <v>31</v>
      </c>
      <c r="C40" s="165">
        <v>69</v>
      </c>
      <c r="D40" s="165" t="s">
        <v>79</v>
      </c>
      <c r="E40" s="165" t="s">
        <v>34</v>
      </c>
      <c r="F40" s="165">
        <f t="shared" si="1"/>
        <v>0</v>
      </c>
      <c r="G40" s="165">
        <v>2</v>
      </c>
      <c r="H40" s="165">
        <f t="shared" si="2"/>
        <v>0</v>
      </c>
      <c r="I40" s="165">
        <v>2</v>
      </c>
      <c r="J40" s="165">
        <f t="shared" si="3"/>
        <v>0</v>
      </c>
      <c r="K40" s="165">
        <v>1</v>
      </c>
      <c r="L40" s="165">
        <f t="shared" si="4"/>
        <v>1</v>
      </c>
      <c r="M40" s="165">
        <v>1</v>
      </c>
      <c r="N40" s="165">
        <f t="shared" si="5"/>
        <v>1</v>
      </c>
      <c r="O40" s="165">
        <v>1</v>
      </c>
      <c r="P40" s="165">
        <f t="shared" si="6"/>
        <v>1</v>
      </c>
      <c r="Q40" s="165">
        <v>2</v>
      </c>
      <c r="R40" s="165">
        <f t="shared" si="7"/>
        <v>0</v>
      </c>
      <c r="S40" s="165">
        <f t="shared" si="0"/>
        <v>3</v>
      </c>
      <c r="T40" s="4" t="str">
        <f t="shared" si="8"/>
        <v/>
      </c>
      <c r="U40" s="4" t="str">
        <f t="shared" si="9"/>
        <v/>
      </c>
      <c r="V40" s="4">
        <f t="shared" si="10"/>
        <v>3</v>
      </c>
    </row>
    <row r="41" spans="1:22" x14ac:dyDescent="0.2">
      <c r="A41" s="4">
        <f t="shared" si="11"/>
        <v>32</v>
      </c>
      <c r="B41" s="142">
        <f t="shared" si="12"/>
        <v>32</v>
      </c>
      <c r="C41" s="185">
        <v>70</v>
      </c>
      <c r="D41" s="162" t="s">
        <v>79</v>
      </c>
      <c r="E41" s="162" t="s">
        <v>34</v>
      </c>
      <c r="F41" s="162">
        <f t="shared" si="1"/>
        <v>0</v>
      </c>
      <c r="G41" s="162">
        <v>2</v>
      </c>
      <c r="H41" s="162">
        <f t="shared" si="2"/>
        <v>0</v>
      </c>
      <c r="I41" s="162">
        <v>2</v>
      </c>
      <c r="J41" s="162">
        <f t="shared" si="3"/>
        <v>0</v>
      </c>
      <c r="K41" s="162">
        <v>1</v>
      </c>
      <c r="L41" s="162">
        <f t="shared" si="4"/>
        <v>1</v>
      </c>
      <c r="M41" s="162">
        <v>2</v>
      </c>
      <c r="N41" s="162">
        <f t="shared" si="5"/>
        <v>0</v>
      </c>
      <c r="O41" s="162">
        <v>1</v>
      </c>
      <c r="P41" s="162">
        <f t="shared" si="6"/>
        <v>1</v>
      </c>
      <c r="Q41" s="162">
        <v>2</v>
      </c>
      <c r="R41" s="162">
        <f t="shared" si="7"/>
        <v>0</v>
      </c>
      <c r="S41" s="162">
        <f t="shared" si="0"/>
        <v>2</v>
      </c>
      <c r="T41" s="4" t="str">
        <f t="shared" si="8"/>
        <v/>
      </c>
      <c r="U41" s="4" t="str">
        <f t="shared" si="9"/>
        <v/>
      </c>
      <c r="V41" s="4">
        <f t="shared" si="10"/>
        <v>2</v>
      </c>
    </row>
    <row r="42" spans="1:22" x14ac:dyDescent="0.2">
      <c r="A42" s="4">
        <f t="shared" si="11"/>
        <v>33</v>
      </c>
      <c r="B42" s="142">
        <f t="shared" si="12"/>
        <v>33</v>
      </c>
      <c r="C42" s="213">
        <v>73</v>
      </c>
      <c r="D42" s="160" t="s">
        <v>78</v>
      </c>
      <c r="E42" s="160">
        <v>2</v>
      </c>
      <c r="F42" s="160">
        <f t="shared" si="1"/>
        <v>0</v>
      </c>
      <c r="G42" s="160">
        <v>2</v>
      </c>
      <c r="H42" s="160">
        <f t="shared" si="2"/>
        <v>0</v>
      </c>
      <c r="I42" s="160">
        <v>2</v>
      </c>
      <c r="J42" s="160">
        <f t="shared" si="3"/>
        <v>0</v>
      </c>
      <c r="K42" s="160">
        <v>1</v>
      </c>
      <c r="L42" s="160">
        <f t="shared" si="4"/>
        <v>1</v>
      </c>
      <c r="M42" s="160" t="s">
        <v>34</v>
      </c>
      <c r="N42" s="160">
        <f t="shared" si="5"/>
        <v>0</v>
      </c>
      <c r="O42" s="160" t="s">
        <v>34</v>
      </c>
      <c r="P42" s="160">
        <f t="shared" si="6"/>
        <v>0</v>
      </c>
      <c r="Q42" s="160" t="s">
        <v>34</v>
      </c>
      <c r="R42" s="160">
        <f t="shared" si="7"/>
        <v>0</v>
      </c>
      <c r="S42" s="160">
        <f t="shared" si="0"/>
        <v>1</v>
      </c>
      <c r="T42" s="4" t="str">
        <f t="shared" si="8"/>
        <v/>
      </c>
      <c r="U42" s="4">
        <f t="shared" si="9"/>
        <v>1</v>
      </c>
      <c r="V42" s="4" t="str">
        <f t="shared" si="10"/>
        <v/>
      </c>
    </row>
    <row r="43" spans="1:22" x14ac:dyDescent="0.2">
      <c r="A43" s="4">
        <f t="shared" si="11"/>
        <v>34</v>
      </c>
      <c r="B43" s="142">
        <f t="shared" si="12"/>
        <v>34</v>
      </c>
      <c r="C43" s="185">
        <v>76</v>
      </c>
      <c r="D43" s="165" t="s">
        <v>79</v>
      </c>
      <c r="E43" s="165" t="s">
        <v>34</v>
      </c>
      <c r="F43" s="165">
        <f t="shared" si="1"/>
        <v>0</v>
      </c>
      <c r="G43" s="165">
        <v>2</v>
      </c>
      <c r="H43" s="165">
        <f t="shared" si="2"/>
        <v>0</v>
      </c>
      <c r="I43" s="165">
        <v>2</v>
      </c>
      <c r="J43" s="165">
        <f t="shared" si="3"/>
        <v>0</v>
      </c>
      <c r="K43" s="165">
        <v>2</v>
      </c>
      <c r="L43" s="165">
        <f t="shared" si="4"/>
        <v>0</v>
      </c>
      <c r="M43" s="165">
        <v>2</v>
      </c>
      <c r="N43" s="165">
        <f t="shared" si="5"/>
        <v>0</v>
      </c>
      <c r="O43" s="165">
        <v>1</v>
      </c>
      <c r="P43" s="165">
        <f t="shared" si="6"/>
        <v>1</v>
      </c>
      <c r="Q43" s="165">
        <v>2</v>
      </c>
      <c r="R43" s="165">
        <f t="shared" si="7"/>
        <v>0</v>
      </c>
      <c r="S43" s="165">
        <f t="shared" si="0"/>
        <v>1</v>
      </c>
      <c r="T43" s="4" t="str">
        <f t="shared" si="8"/>
        <v/>
      </c>
      <c r="U43" s="4" t="str">
        <f t="shared" si="9"/>
        <v/>
      </c>
      <c r="V43" s="288">
        <f t="shared" si="10"/>
        <v>1</v>
      </c>
    </row>
    <row r="44" spans="1:22" x14ac:dyDescent="0.2">
      <c r="A44" s="4">
        <f t="shared" si="11"/>
        <v>35</v>
      </c>
      <c r="B44" s="142">
        <f t="shared" si="12"/>
        <v>35</v>
      </c>
      <c r="C44" s="161">
        <v>80</v>
      </c>
      <c r="D44" s="158" t="s">
        <v>77</v>
      </c>
      <c r="E44" s="158">
        <v>1</v>
      </c>
      <c r="F44" s="158">
        <f t="shared" si="1"/>
        <v>1</v>
      </c>
      <c r="G44" s="158">
        <v>2</v>
      </c>
      <c r="H44" s="158">
        <f t="shared" si="2"/>
        <v>0</v>
      </c>
      <c r="I44" s="158">
        <v>2</v>
      </c>
      <c r="J44" s="158">
        <f t="shared" si="3"/>
        <v>0</v>
      </c>
      <c r="K44" s="158">
        <v>1</v>
      </c>
      <c r="L44" s="158">
        <f t="shared" si="4"/>
        <v>1</v>
      </c>
      <c r="M44" s="158">
        <v>1</v>
      </c>
      <c r="N44" s="158">
        <f t="shared" si="5"/>
        <v>1</v>
      </c>
      <c r="O44" s="158">
        <v>1</v>
      </c>
      <c r="P44" s="158">
        <f t="shared" si="6"/>
        <v>1</v>
      </c>
      <c r="Q44" s="158">
        <v>2</v>
      </c>
      <c r="R44" s="158">
        <f t="shared" si="7"/>
        <v>0</v>
      </c>
      <c r="S44" s="158">
        <f t="shared" si="0"/>
        <v>4</v>
      </c>
      <c r="T44" s="4">
        <f t="shared" si="8"/>
        <v>4</v>
      </c>
      <c r="U44" s="4" t="str">
        <f t="shared" si="9"/>
        <v/>
      </c>
      <c r="V44" s="4" t="str">
        <f t="shared" si="10"/>
        <v/>
      </c>
    </row>
    <row r="45" spans="1:22" x14ac:dyDescent="0.2">
      <c r="A45" s="4">
        <f t="shared" si="11"/>
        <v>36</v>
      </c>
      <c r="B45" s="142">
        <f t="shared" si="12"/>
        <v>36</v>
      </c>
      <c r="C45" s="162">
        <v>82</v>
      </c>
      <c r="D45" s="162" t="s">
        <v>79</v>
      </c>
      <c r="E45" s="162" t="s">
        <v>34</v>
      </c>
      <c r="F45" s="162">
        <f t="shared" si="1"/>
        <v>0</v>
      </c>
      <c r="G45" s="162">
        <v>2</v>
      </c>
      <c r="H45" s="162">
        <f t="shared" si="2"/>
        <v>0</v>
      </c>
      <c r="I45" s="162">
        <v>2</v>
      </c>
      <c r="J45" s="162">
        <f t="shared" si="3"/>
        <v>0</v>
      </c>
      <c r="K45" s="162">
        <v>2</v>
      </c>
      <c r="L45" s="162">
        <f t="shared" si="4"/>
        <v>0</v>
      </c>
      <c r="M45" s="162">
        <v>2</v>
      </c>
      <c r="N45" s="162">
        <f t="shared" si="5"/>
        <v>0</v>
      </c>
      <c r="O45" s="162">
        <v>2</v>
      </c>
      <c r="P45" s="162">
        <f t="shared" si="6"/>
        <v>0</v>
      </c>
      <c r="Q45" s="162" t="s">
        <v>34</v>
      </c>
      <c r="R45" s="162">
        <f t="shared" si="7"/>
        <v>0</v>
      </c>
      <c r="S45" s="162">
        <f t="shared" si="0"/>
        <v>0</v>
      </c>
      <c r="T45" s="4" t="str">
        <f t="shared" si="8"/>
        <v/>
      </c>
      <c r="U45" s="4" t="str">
        <f t="shared" si="9"/>
        <v/>
      </c>
      <c r="V45" s="4">
        <f t="shared" si="10"/>
        <v>0</v>
      </c>
    </row>
    <row r="46" spans="1:22" x14ac:dyDescent="0.2">
      <c r="A46" s="4">
        <f t="shared" si="11"/>
        <v>37</v>
      </c>
      <c r="B46" s="142">
        <f t="shared" si="12"/>
        <v>37</v>
      </c>
      <c r="C46" s="162">
        <v>85</v>
      </c>
      <c r="D46" s="162" t="s">
        <v>79</v>
      </c>
      <c r="E46" s="162" t="s">
        <v>34</v>
      </c>
      <c r="F46" s="162">
        <f t="shared" si="1"/>
        <v>0</v>
      </c>
      <c r="G46" s="162">
        <v>2</v>
      </c>
      <c r="H46" s="162">
        <f t="shared" si="2"/>
        <v>0</v>
      </c>
      <c r="I46" s="162">
        <v>2</v>
      </c>
      <c r="J46" s="162">
        <f t="shared" si="3"/>
        <v>0</v>
      </c>
      <c r="K46" s="162">
        <v>1</v>
      </c>
      <c r="L46" s="162">
        <f t="shared" si="4"/>
        <v>1</v>
      </c>
      <c r="M46" s="162">
        <v>2</v>
      </c>
      <c r="N46" s="162">
        <f t="shared" si="5"/>
        <v>0</v>
      </c>
      <c r="O46" s="162">
        <v>2</v>
      </c>
      <c r="P46" s="162">
        <f t="shared" si="6"/>
        <v>0</v>
      </c>
      <c r="Q46" s="162" t="s">
        <v>34</v>
      </c>
      <c r="R46" s="162">
        <f t="shared" si="7"/>
        <v>0</v>
      </c>
      <c r="S46" s="162">
        <f t="shared" si="0"/>
        <v>1</v>
      </c>
      <c r="T46" s="4" t="str">
        <f t="shared" si="8"/>
        <v/>
      </c>
      <c r="U46" s="4" t="str">
        <f t="shared" si="9"/>
        <v/>
      </c>
      <c r="V46" s="288">
        <f t="shared" si="10"/>
        <v>1</v>
      </c>
    </row>
    <row r="47" spans="1:22" x14ac:dyDescent="0.2">
      <c r="A47" s="4">
        <f t="shared" si="11"/>
        <v>38</v>
      </c>
      <c r="B47" s="142">
        <f t="shared" si="12"/>
        <v>38</v>
      </c>
      <c r="C47" s="160">
        <v>86</v>
      </c>
      <c r="D47" s="160" t="s">
        <v>78</v>
      </c>
      <c r="E47" s="160" t="s">
        <v>34</v>
      </c>
      <c r="F47" s="160">
        <f t="shared" si="1"/>
        <v>0</v>
      </c>
      <c r="G47" s="160">
        <v>2</v>
      </c>
      <c r="H47" s="160">
        <f t="shared" si="2"/>
        <v>0</v>
      </c>
      <c r="I47" s="160">
        <v>1</v>
      </c>
      <c r="J47" s="160">
        <f t="shared" si="3"/>
        <v>1</v>
      </c>
      <c r="K47" s="160">
        <v>1</v>
      </c>
      <c r="L47" s="160">
        <f t="shared" si="4"/>
        <v>1</v>
      </c>
      <c r="M47" s="160">
        <v>1</v>
      </c>
      <c r="N47" s="160">
        <f t="shared" si="5"/>
        <v>1</v>
      </c>
      <c r="O47" s="160">
        <v>1</v>
      </c>
      <c r="P47" s="160">
        <f t="shared" si="6"/>
        <v>1</v>
      </c>
      <c r="Q47" s="160">
        <v>1</v>
      </c>
      <c r="R47" s="160">
        <f t="shared" si="7"/>
        <v>1</v>
      </c>
      <c r="S47" s="160">
        <f t="shared" si="0"/>
        <v>5</v>
      </c>
      <c r="T47" s="4" t="str">
        <f t="shared" si="8"/>
        <v/>
      </c>
      <c r="U47" s="4">
        <f t="shared" si="9"/>
        <v>5</v>
      </c>
      <c r="V47" s="4" t="str">
        <f t="shared" si="10"/>
        <v/>
      </c>
    </row>
    <row r="48" spans="1:22" x14ac:dyDescent="0.2">
      <c r="A48" s="4">
        <f t="shared" si="11"/>
        <v>39</v>
      </c>
      <c r="B48" s="142">
        <f t="shared" si="12"/>
        <v>39</v>
      </c>
      <c r="C48" s="160">
        <v>89</v>
      </c>
      <c r="D48" s="160" t="s">
        <v>78</v>
      </c>
      <c r="E48" s="160" t="s">
        <v>34</v>
      </c>
      <c r="F48" s="160">
        <f t="shared" si="1"/>
        <v>0</v>
      </c>
      <c r="G48" s="160">
        <v>2</v>
      </c>
      <c r="H48" s="160">
        <f t="shared" si="2"/>
        <v>0</v>
      </c>
      <c r="I48" s="160">
        <v>2</v>
      </c>
      <c r="J48" s="160">
        <f t="shared" si="3"/>
        <v>0</v>
      </c>
      <c r="K48" s="160">
        <v>1</v>
      </c>
      <c r="L48" s="160">
        <f t="shared" si="4"/>
        <v>1</v>
      </c>
      <c r="M48" s="160">
        <v>2</v>
      </c>
      <c r="N48" s="160">
        <f t="shared" si="5"/>
        <v>0</v>
      </c>
      <c r="O48" s="160">
        <v>2</v>
      </c>
      <c r="P48" s="160">
        <f t="shared" si="6"/>
        <v>0</v>
      </c>
      <c r="Q48" s="160">
        <v>2</v>
      </c>
      <c r="R48" s="160">
        <f t="shared" si="7"/>
        <v>0</v>
      </c>
      <c r="S48" s="160">
        <f t="shared" si="0"/>
        <v>1</v>
      </c>
      <c r="T48" s="4" t="str">
        <f t="shared" si="8"/>
        <v/>
      </c>
      <c r="U48" s="4">
        <f t="shared" si="9"/>
        <v>1</v>
      </c>
      <c r="V48" s="4" t="str">
        <f t="shared" si="10"/>
        <v/>
      </c>
    </row>
    <row r="49" spans="1:22" x14ac:dyDescent="0.2">
      <c r="A49" s="4">
        <f t="shared" si="11"/>
        <v>40</v>
      </c>
      <c r="B49" s="142">
        <f t="shared" si="12"/>
        <v>40</v>
      </c>
      <c r="C49" s="165">
        <v>112</v>
      </c>
      <c r="D49" s="165" t="s">
        <v>79</v>
      </c>
      <c r="E49" s="165" t="s">
        <v>34</v>
      </c>
      <c r="F49" s="165">
        <f t="shared" si="1"/>
        <v>0</v>
      </c>
      <c r="G49" s="165">
        <v>2</v>
      </c>
      <c r="H49" s="165">
        <f t="shared" si="2"/>
        <v>0</v>
      </c>
      <c r="I49" s="165">
        <v>2</v>
      </c>
      <c r="J49" s="165">
        <f t="shared" si="3"/>
        <v>0</v>
      </c>
      <c r="K49" s="165">
        <v>2</v>
      </c>
      <c r="L49" s="165">
        <f t="shared" si="4"/>
        <v>0</v>
      </c>
      <c r="M49" s="165">
        <v>1</v>
      </c>
      <c r="N49" s="165">
        <f t="shared" si="5"/>
        <v>1</v>
      </c>
      <c r="O49" s="165">
        <v>2</v>
      </c>
      <c r="P49" s="165">
        <f t="shared" si="6"/>
        <v>0</v>
      </c>
      <c r="Q49" s="165">
        <v>2</v>
      </c>
      <c r="R49" s="165">
        <f t="shared" si="7"/>
        <v>0</v>
      </c>
      <c r="S49" s="165">
        <f t="shared" si="0"/>
        <v>1</v>
      </c>
      <c r="T49" s="4" t="str">
        <f t="shared" si="8"/>
        <v/>
      </c>
      <c r="U49" s="4" t="str">
        <f t="shared" si="9"/>
        <v/>
      </c>
      <c r="V49" s="288">
        <f t="shared" si="10"/>
        <v>1</v>
      </c>
    </row>
    <row r="50" spans="1:22" x14ac:dyDescent="0.2">
      <c r="A50" s="4">
        <f t="shared" si="11"/>
        <v>41</v>
      </c>
      <c r="B50" s="142">
        <f t="shared" si="12"/>
        <v>41</v>
      </c>
      <c r="C50" s="160">
        <v>117</v>
      </c>
      <c r="D50" s="160" t="s">
        <v>78</v>
      </c>
      <c r="E50" s="160" t="s">
        <v>34</v>
      </c>
      <c r="F50" s="160">
        <f t="shared" si="1"/>
        <v>0</v>
      </c>
      <c r="G50" s="160">
        <v>2</v>
      </c>
      <c r="H50" s="160">
        <f t="shared" si="2"/>
        <v>0</v>
      </c>
      <c r="I50" s="160">
        <v>2</v>
      </c>
      <c r="J50" s="160">
        <f t="shared" si="3"/>
        <v>0</v>
      </c>
      <c r="K50" s="160">
        <v>1</v>
      </c>
      <c r="L50" s="160">
        <f t="shared" si="4"/>
        <v>1</v>
      </c>
      <c r="M50" s="160">
        <v>1</v>
      </c>
      <c r="N50" s="160">
        <f t="shared" si="5"/>
        <v>1</v>
      </c>
      <c r="O50" s="160">
        <v>1</v>
      </c>
      <c r="P50" s="160">
        <f t="shared" si="6"/>
        <v>1</v>
      </c>
      <c r="Q50" s="160">
        <v>2</v>
      </c>
      <c r="R50" s="160">
        <f t="shared" si="7"/>
        <v>0</v>
      </c>
      <c r="S50" s="160">
        <f t="shared" si="0"/>
        <v>3</v>
      </c>
      <c r="T50" s="4" t="str">
        <f t="shared" si="8"/>
        <v/>
      </c>
      <c r="U50" s="4">
        <f t="shared" si="9"/>
        <v>3</v>
      </c>
      <c r="V50" s="4" t="str">
        <f t="shared" si="10"/>
        <v/>
      </c>
    </row>
    <row r="51" spans="1:22" x14ac:dyDescent="0.2">
      <c r="A51" s="4">
        <f t="shared" si="11"/>
        <v>42</v>
      </c>
      <c r="B51" s="142">
        <f t="shared" si="12"/>
        <v>42</v>
      </c>
      <c r="C51" s="165">
        <v>118</v>
      </c>
      <c r="D51" s="165" t="s">
        <v>79</v>
      </c>
      <c r="E51" s="165" t="s">
        <v>34</v>
      </c>
      <c r="F51" s="165">
        <f t="shared" si="1"/>
        <v>0</v>
      </c>
      <c r="G51" s="165">
        <v>2</v>
      </c>
      <c r="H51" s="165">
        <f t="shared" si="2"/>
        <v>0</v>
      </c>
      <c r="I51" s="165">
        <v>2</v>
      </c>
      <c r="J51" s="165">
        <f t="shared" si="3"/>
        <v>0</v>
      </c>
      <c r="K51" s="165">
        <v>2</v>
      </c>
      <c r="L51" s="165">
        <f t="shared" si="4"/>
        <v>0</v>
      </c>
      <c r="M51" s="165" t="s">
        <v>34</v>
      </c>
      <c r="N51" s="165">
        <f t="shared" si="5"/>
        <v>0</v>
      </c>
      <c r="O51" s="165" t="s">
        <v>34</v>
      </c>
      <c r="P51" s="165">
        <f t="shared" si="6"/>
        <v>0</v>
      </c>
      <c r="Q51" s="165" t="s">
        <v>34</v>
      </c>
      <c r="R51" s="165">
        <f t="shared" si="7"/>
        <v>0</v>
      </c>
      <c r="S51" s="165">
        <f t="shared" si="0"/>
        <v>0</v>
      </c>
      <c r="T51" s="4" t="str">
        <f t="shared" si="8"/>
        <v/>
      </c>
      <c r="U51" s="4" t="str">
        <f t="shared" si="9"/>
        <v/>
      </c>
      <c r="V51" s="4">
        <f t="shared" si="10"/>
        <v>0</v>
      </c>
    </row>
    <row r="52" spans="1:22" ht="16" thickBot="1" x14ac:dyDescent="0.25">
      <c r="A52" s="4">
        <f t="shared" si="11"/>
        <v>43</v>
      </c>
      <c r="B52" s="142">
        <f t="shared" si="12"/>
        <v>43</v>
      </c>
      <c r="C52" s="166">
        <v>120</v>
      </c>
      <c r="D52" s="166" t="s">
        <v>79</v>
      </c>
      <c r="E52" s="166" t="s">
        <v>34</v>
      </c>
      <c r="F52" s="166">
        <f t="shared" si="1"/>
        <v>0</v>
      </c>
      <c r="G52" s="166">
        <v>2</v>
      </c>
      <c r="H52" s="166">
        <f t="shared" si="2"/>
        <v>0</v>
      </c>
      <c r="I52" s="166">
        <v>2</v>
      </c>
      <c r="J52" s="166">
        <f t="shared" si="3"/>
        <v>0</v>
      </c>
      <c r="K52" s="166">
        <v>2</v>
      </c>
      <c r="L52" s="166">
        <f t="shared" si="4"/>
        <v>0</v>
      </c>
      <c r="M52" s="166">
        <v>2</v>
      </c>
      <c r="N52" s="166">
        <f t="shared" si="5"/>
        <v>0</v>
      </c>
      <c r="O52" s="166">
        <v>2</v>
      </c>
      <c r="P52" s="166">
        <f t="shared" si="6"/>
        <v>0</v>
      </c>
      <c r="Q52" s="166">
        <v>2</v>
      </c>
      <c r="R52" s="166">
        <f t="shared" si="7"/>
        <v>0</v>
      </c>
      <c r="S52" s="166">
        <f t="shared" si="0"/>
        <v>0</v>
      </c>
      <c r="T52" s="4" t="str">
        <f t="shared" si="8"/>
        <v/>
      </c>
      <c r="U52" s="4" t="str">
        <f t="shared" si="9"/>
        <v/>
      </c>
      <c r="V52" s="4">
        <f t="shared" si="10"/>
        <v>0</v>
      </c>
    </row>
    <row r="53" spans="1:22" ht="16" thickBot="1" x14ac:dyDescent="0.25">
      <c r="A53" s="4">
        <f t="shared" si="11"/>
        <v>44</v>
      </c>
      <c r="B53" s="59">
        <f t="shared" si="12"/>
        <v>44</v>
      </c>
      <c r="C53" s="278">
        <v>121</v>
      </c>
      <c r="D53" s="213" t="s">
        <v>78</v>
      </c>
      <c r="E53" s="213">
        <v>99</v>
      </c>
      <c r="F53" s="213">
        <f t="shared" si="1"/>
        <v>0</v>
      </c>
      <c r="G53" s="213">
        <v>2</v>
      </c>
      <c r="H53" s="213">
        <f t="shared" si="2"/>
        <v>0</v>
      </c>
      <c r="I53" s="213">
        <v>2</v>
      </c>
      <c r="J53" s="213">
        <f t="shared" si="3"/>
        <v>0</v>
      </c>
      <c r="K53" s="213">
        <v>2</v>
      </c>
      <c r="L53" s="213">
        <f t="shared" si="4"/>
        <v>0</v>
      </c>
      <c r="M53" s="213">
        <v>1</v>
      </c>
      <c r="N53" s="213">
        <f t="shared" si="5"/>
        <v>1</v>
      </c>
      <c r="O53" s="213">
        <v>1</v>
      </c>
      <c r="P53" s="213">
        <f t="shared" si="6"/>
        <v>1</v>
      </c>
      <c r="Q53" s="213">
        <v>99</v>
      </c>
      <c r="R53" s="213">
        <f t="shared" si="7"/>
        <v>0</v>
      </c>
      <c r="S53" s="213">
        <f t="shared" si="0"/>
        <v>2</v>
      </c>
      <c r="T53" s="4" t="str">
        <f t="shared" si="8"/>
        <v/>
      </c>
      <c r="U53" s="4">
        <f t="shared" si="9"/>
        <v>2</v>
      </c>
      <c r="V53" s="4" t="str">
        <f t="shared" si="10"/>
        <v/>
      </c>
    </row>
    <row r="54" spans="1:22" x14ac:dyDescent="0.2">
      <c r="A54" s="4">
        <f t="shared" si="11"/>
        <v>45</v>
      </c>
      <c r="B54" s="142">
        <f t="shared" si="12"/>
        <v>45</v>
      </c>
      <c r="C54" s="162">
        <v>123</v>
      </c>
      <c r="D54" s="162" t="s">
        <v>79</v>
      </c>
      <c r="E54" s="162" t="s">
        <v>34</v>
      </c>
      <c r="F54" s="162">
        <f t="shared" si="1"/>
        <v>0</v>
      </c>
      <c r="G54" s="162">
        <v>2</v>
      </c>
      <c r="H54" s="162">
        <f t="shared" si="2"/>
        <v>0</v>
      </c>
      <c r="I54" s="162">
        <v>2</v>
      </c>
      <c r="J54" s="162">
        <f t="shared" si="3"/>
        <v>0</v>
      </c>
      <c r="K54" s="162">
        <v>2</v>
      </c>
      <c r="L54" s="162">
        <f t="shared" si="4"/>
        <v>0</v>
      </c>
      <c r="M54" s="162">
        <v>2</v>
      </c>
      <c r="N54" s="162">
        <f t="shared" si="5"/>
        <v>0</v>
      </c>
      <c r="O54" s="162">
        <v>1</v>
      </c>
      <c r="P54" s="162">
        <f t="shared" si="6"/>
        <v>1</v>
      </c>
      <c r="Q54" s="162">
        <v>2</v>
      </c>
      <c r="R54" s="162">
        <f t="shared" si="7"/>
        <v>0</v>
      </c>
      <c r="S54" s="162">
        <f t="shared" si="0"/>
        <v>1</v>
      </c>
      <c r="T54" s="4" t="str">
        <f t="shared" si="8"/>
        <v/>
      </c>
      <c r="U54" s="4" t="str">
        <f t="shared" si="9"/>
        <v/>
      </c>
      <c r="V54" s="4">
        <f t="shared" si="10"/>
        <v>1</v>
      </c>
    </row>
    <row r="55" spans="1:22" x14ac:dyDescent="0.2">
      <c r="A55" s="4">
        <f t="shared" si="11"/>
        <v>46</v>
      </c>
      <c r="B55" s="142">
        <f t="shared" si="12"/>
        <v>46</v>
      </c>
      <c r="C55" s="163">
        <v>130</v>
      </c>
      <c r="D55" s="163" t="s">
        <v>78</v>
      </c>
      <c r="E55" s="163" t="s">
        <v>34</v>
      </c>
      <c r="F55" s="163">
        <f t="shared" si="1"/>
        <v>0</v>
      </c>
      <c r="G55" s="163">
        <v>2</v>
      </c>
      <c r="H55" s="163">
        <f t="shared" si="2"/>
        <v>0</v>
      </c>
      <c r="I55" s="163">
        <v>2</v>
      </c>
      <c r="J55" s="163">
        <f t="shared" si="3"/>
        <v>0</v>
      </c>
      <c r="K55" s="163">
        <v>1</v>
      </c>
      <c r="L55" s="163">
        <f t="shared" si="4"/>
        <v>1</v>
      </c>
      <c r="M55" s="163" t="s">
        <v>34</v>
      </c>
      <c r="N55" s="163">
        <f t="shared" si="5"/>
        <v>0</v>
      </c>
      <c r="O55" s="163" t="s">
        <v>34</v>
      </c>
      <c r="P55" s="163">
        <f t="shared" si="6"/>
        <v>0</v>
      </c>
      <c r="Q55" s="163" t="s">
        <v>34</v>
      </c>
      <c r="R55" s="163">
        <f t="shared" si="7"/>
        <v>0</v>
      </c>
      <c r="S55" s="163">
        <f t="shared" si="0"/>
        <v>1</v>
      </c>
      <c r="T55" s="4" t="str">
        <f t="shared" si="8"/>
        <v/>
      </c>
      <c r="U55" s="4">
        <f t="shared" si="9"/>
        <v>1</v>
      </c>
      <c r="V55" s="4" t="str">
        <f t="shared" si="10"/>
        <v/>
      </c>
    </row>
    <row r="56" spans="1:22" x14ac:dyDescent="0.2">
      <c r="A56" s="4">
        <f t="shared" si="11"/>
        <v>47</v>
      </c>
      <c r="B56" s="142">
        <f t="shared" si="12"/>
        <v>47</v>
      </c>
      <c r="C56" s="158">
        <v>132</v>
      </c>
      <c r="D56" s="158" t="s">
        <v>77</v>
      </c>
      <c r="E56" s="158" t="s">
        <v>34</v>
      </c>
      <c r="F56" s="158">
        <f t="shared" si="1"/>
        <v>0</v>
      </c>
      <c r="G56" s="158">
        <v>2</v>
      </c>
      <c r="H56" s="158">
        <f t="shared" si="2"/>
        <v>0</v>
      </c>
      <c r="I56" s="158">
        <v>2</v>
      </c>
      <c r="J56" s="158">
        <f t="shared" si="3"/>
        <v>0</v>
      </c>
      <c r="K56" s="158">
        <v>2</v>
      </c>
      <c r="L56" s="158">
        <f t="shared" si="4"/>
        <v>0</v>
      </c>
      <c r="M56" s="158">
        <v>1</v>
      </c>
      <c r="N56" s="158">
        <f t="shared" si="5"/>
        <v>1</v>
      </c>
      <c r="O56" s="158">
        <v>1</v>
      </c>
      <c r="P56" s="158">
        <f t="shared" si="6"/>
        <v>1</v>
      </c>
      <c r="Q56" s="158" t="s">
        <v>34</v>
      </c>
      <c r="R56" s="158">
        <f t="shared" si="7"/>
        <v>0</v>
      </c>
      <c r="S56" s="158">
        <f t="shared" si="0"/>
        <v>2</v>
      </c>
      <c r="T56" s="4">
        <f t="shared" si="8"/>
        <v>2</v>
      </c>
      <c r="U56" s="4" t="str">
        <f t="shared" si="9"/>
        <v/>
      </c>
      <c r="V56" s="4" t="str">
        <f t="shared" si="10"/>
        <v/>
      </c>
    </row>
    <row r="57" spans="1:22" x14ac:dyDescent="0.2">
      <c r="A57" s="4">
        <f t="shared" si="11"/>
        <v>48</v>
      </c>
      <c r="B57" s="59">
        <f t="shared" si="12"/>
        <v>48</v>
      </c>
      <c r="C57" s="163">
        <v>136</v>
      </c>
      <c r="D57" s="163" t="s">
        <v>78</v>
      </c>
      <c r="E57" s="163" t="s">
        <v>34</v>
      </c>
      <c r="F57" s="163">
        <f t="shared" si="1"/>
        <v>0</v>
      </c>
      <c r="G57" s="163">
        <v>2</v>
      </c>
      <c r="H57" s="163">
        <f t="shared" si="2"/>
        <v>0</v>
      </c>
      <c r="I57" s="163">
        <v>2</v>
      </c>
      <c r="J57" s="163">
        <f t="shared" si="3"/>
        <v>0</v>
      </c>
      <c r="K57" s="163">
        <v>1</v>
      </c>
      <c r="L57" s="163">
        <f t="shared" si="4"/>
        <v>1</v>
      </c>
      <c r="M57" s="163">
        <v>1</v>
      </c>
      <c r="N57" s="163">
        <f t="shared" si="5"/>
        <v>1</v>
      </c>
      <c r="O57" s="163">
        <v>1</v>
      </c>
      <c r="P57" s="163">
        <f t="shared" si="6"/>
        <v>1</v>
      </c>
      <c r="Q57" s="163" t="s">
        <v>34</v>
      </c>
      <c r="R57" s="163">
        <f t="shared" si="7"/>
        <v>0</v>
      </c>
      <c r="S57" s="163">
        <f t="shared" si="0"/>
        <v>3</v>
      </c>
      <c r="T57" s="4" t="str">
        <f t="shared" si="8"/>
        <v/>
      </c>
      <c r="U57" s="4">
        <f t="shared" si="9"/>
        <v>3</v>
      </c>
      <c r="V57" s="4" t="str">
        <f t="shared" si="10"/>
        <v/>
      </c>
    </row>
    <row r="58" spans="1:22" x14ac:dyDescent="0.2">
      <c r="A58" s="4">
        <f t="shared" si="11"/>
        <v>49</v>
      </c>
      <c r="B58" s="142">
        <f t="shared" si="12"/>
        <v>49</v>
      </c>
      <c r="C58" s="160">
        <v>138</v>
      </c>
      <c r="D58" s="167" t="s">
        <v>78</v>
      </c>
      <c r="E58" s="167" t="s">
        <v>34</v>
      </c>
      <c r="F58" s="167">
        <f t="shared" si="1"/>
        <v>0</v>
      </c>
      <c r="G58" s="167">
        <v>2</v>
      </c>
      <c r="H58" s="167">
        <f t="shared" si="2"/>
        <v>0</v>
      </c>
      <c r="I58" s="167">
        <v>2</v>
      </c>
      <c r="J58" s="167">
        <f t="shared" si="3"/>
        <v>0</v>
      </c>
      <c r="K58" s="167">
        <v>1</v>
      </c>
      <c r="L58" s="167">
        <f t="shared" si="4"/>
        <v>1</v>
      </c>
      <c r="M58" s="167">
        <v>2</v>
      </c>
      <c r="N58" s="167">
        <f t="shared" si="5"/>
        <v>0</v>
      </c>
      <c r="O58" s="167">
        <v>2</v>
      </c>
      <c r="P58" s="167">
        <f t="shared" si="6"/>
        <v>0</v>
      </c>
      <c r="Q58" s="167" t="s">
        <v>34</v>
      </c>
      <c r="R58" s="167">
        <f t="shared" si="7"/>
        <v>0</v>
      </c>
      <c r="S58" s="167">
        <f t="shared" si="0"/>
        <v>1</v>
      </c>
      <c r="T58" s="4" t="str">
        <f t="shared" si="8"/>
        <v/>
      </c>
      <c r="U58" s="4">
        <f t="shared" si="9"/>
        <v>1</v>
      </c>
      <c r="V58" s="4" t="str">
        <f t="shared" si="10"/>
        <v/>
      </c>
    </row>
    <row r="59" spans="1:22" x14ac:dyDescent="0.2">
      <c r="A59" s="4">
        <f t="shared" si="11"/>
        <v>50</v>
      </c>
      <c r="B59" s="142">
        <f t="shared" si="12"/>
        <v>50</v>
      </c>
      <c r="C59" s="160">
        <v>142</v>
      </c>
      <c r="D59" s="160" t="s">
        <v>78</v>
      </c>
      <c r="E59" s="160" t="s">
        <v>34</v>
      </c>
      <c r="F59" s="160">
        <f t="shared" si="1"/>
        <v>0</v>
      </c>
      <c r="G59" s="160">
        <v>2</v>
      </c>
      <c r="H59" s="160">
        <f t="shared" si="2"/>
        <v>0</v>
      </c>
      <c r="I59" s="160">
        <v>2</v>
      </c>
      <c r="J59" s="160">
        <f t="shared" si="3"/>
        <v>0</v>
      </c>
      <c r="K59" s="160">
        <v>1</v>
      </c>
      <c r="L59" s="160">
        <f t="shared" si="4"/>
        <v>1</v>
      </c>
      <c r="M59" s="160" t="s">
        <v>34</v>
      </c>
      <c r="N59" s="160">
        <f t="shared" si="5"/>
        <v>0</v>
      </c>
      <c r="O59" s="160" t="s">
        <v>34</v>
      </c>
      <c r="P59" s="160">
        <f t="shared" si="6"/>
        <v>0</v>
      </c>
      <c r="Q59" s="160" t="s">
        <v>34</v>
      </c>
      <c r="R59" s="160">
        <f t="shared" si="7"/>
        <v>0</v>
      </c>
      <c r="S59" s="160">
        <f t="shared" si="0"/>
        <v>1</v>
      </c>
      <c r="T59" s="4" t="str">
        <f t="shared" si="8"/>
        <v/>
      </c>
      <c r="U59" s="4">
        <f t="shared" si="9"/>
        <v>1</v>
      </c>
      <c r="V59" s="4" t="str">
        <f t="shared" si="10"/>
        <v/>
      </c>
    </row>
    <row r="60" spans="1:22" x14ac:dyDescent="0.2">
      <c r="A60" s="4">
        <f t="shared" si="11"/>
        <v>51</v>
      </c>
      <c r="B60" s="142">
        <f t="shared" si="12"/>
        <v>51</v>
      </c>
      <c r="C60" s="160">
        <v>148</v>
      </c>
      <c r="D60" s="160" t="s">
        <v>78</v>
      </c>
      <c r="E60" s="160" t="s">
        <v>34</v>
      </c>
      <c r="F60" s="160">
        <f t="shared" si="1"/>
        <v>0</v>
      </c>
      <c r="G60" s="160">
        <v>2</v>
      </c>
      <c r="H60" s="160">
        <f t="shared" si="2"/>
        <v>0</v>
      </c>
      <c r="I60" s="160">
        <v>2</v>
      </c>
      <c r="J60" s="160">
        <f t="shared" si="3"/>
        <v>0</v>
      </c>
      <c r="K60" s="160">
        <v>1</v>
      </c>
      <c r="L60" s="160">
        <f t="shared" si="4"/>
        <v>1</v>
      </c>
      <c r="M60" s="160">
        <v>1</v>
      </c>
      <c r="N60" s="160">
        <f t="shared" si="5"/>
        <v>1</v>
      </c>
      <c r="O60" s="160">
        <v>2</v>
      </c>
      <c r="P60" s="160">
        <f t="shared" si="6"/>
        <v>0</v>
      </c>
      <c r="Q60" s="160">
        <v>1</v>
      </c>
      <c r="R60" s="160">
        <f t="shared" si="7"/>
        <v>1</v>
      </c>
      <c r="S60" s="160">
        <f t="shared" si="0"/>
        <v>3</v>
      </c>
      <c r="T60" s="4" t="str">
        <f t="shared" si="8"/>
        <v/>
      </c>
      <c r="U60" s="4">
        <f t="shared" si="9"/>
        <v>3</v>
      </c>
      <c r="V60" s="4" t="str">
        <f t="shared" si="10"/>
        <v/>
      </c>
    </row>
    <row r="61" spans="1:22" x14ac:dyDescent="0.2">
      <c r="A61" s="4">
        <f t="shared" si="11"/>
        <v>52</v>
      </c>
      <c r="B61" s="142">
        <f t="shared" si="12"/>
        <v>52</v>
      </c>
      <c r="C61" s="160">
        <v>149</v>
      </c>
      <c r="D61" s="160" t="s">
        <v>78</v>
      </c>
      <c r="E61" s="160" t="s">
        <v>34</v>
      </c>
      <c r="F61" s="160">
        <f t="shared" si="1"/>
        <v>0</v>
      </c>
      <c r="G61" s="160">
        <v>2</v>
      </c>
      <c r="H61" s="160">
        <f t="shared" si="2"/>
        <v>0</v>
      </c>
      <c r="I61" s="160">
        <v>2</v>
      </c>
      <c r="J61" s="160">
        <f t="shared" si="3"/>
        <v>0</v>
      </c>
      <c r="K61" s="160">
        <v>2</v>
      </c>
      <c r="L61" s="160">
        <f t="shared" si="4"/>
        <v>0</v>
      </c>
      <c r="M61" s="160">
        <v>1</v>
      </c>
      <c r="N61" s="160">
        <f t="shared" si="5"/>
        <v>1</v>
      </c>
      <c r="O61" s="160">
        <v>1</v>
      </c>
      <c r="P61" s="160">
        <f t="shared" si="6"/>
        <v>1</v>
      </c>
      <c r="Q61" s="160">
        <v>2</v>
      </c>
      <c r="R61" s="160">
        <f t="shared" si="7"/>
        <v>0</v>
      </c>
      <c r="S61" s="160">
        <f t="shared" si="0"/>
        <v>2</v>
      </c>
      <c r="T61" s="4" t="str">
        <f t="shared" si="8"/>
        <v/>
      </c>
      <c r="U61" s="4">
        <f t="shared" si="9"/>
        <v>2</v>
      </c>
      <c r="V61" s="4" t="str">
        <f t="shared" si="10"/>
        <v/>
      </c>
    </row>
    <row r="62" spans="1:22" x14ac:dyDescent="0.2">
      <c r="A62" s="4">
        <f t="shared" si="11"/>
        <v>53</v>
      </c>
      <c r="B62" s="142">
        <f t="shared" si="12"/>
        <v>53</v>
      </c>
      <c r="C62" s="160">
        <v>154</v>
      </c>
      <c r="D62" s="160" t="s">
        <v>78</v>
      </c>
      <c r="E62" s="160" t="s">
        <v>34</v>
      </c>
      <c r="F62" s="160">
        <f t="shared" si="1"/>
        <v>0</v>
      </c>
      <c r="G62" s="160">
        <v>2</v>
      </c>
      <c r="H62" s="160">
        <f t="shared" si="2"/>
        <v>0</v>
      </c>
      <c r="I62" s="160">
        <v>2</v>
      </c>
      <c r="J62" s="160">
        <f t="shared" si="3"/>
        <v>0</v>
      </c>
      <c r="K62" s="160">
        <v>1</v>
      </c>
      <c r="L62" s="160">
        <f t="shared" si="4"/>
        <v>1</v>
      </c>
      <c r="M62" s="160">
        <v>2</v>
      </c>
      <c r="N62" s="160">
        <f t="shared" si="5"/>
        <v>0</v>
      </c>
      <c r="O62" s="160">
        <v>2</v>
      </c>
      <c r="P62" s="160">
        <f t="shared" si="6"/>
        <v>0</v>
      </c>
      <c r="Q62" s="160">
        <v>1</v>
      </c>
      <c r="R62" s="160">
        <f t="shared" si="7"/>
        <v>1</v>
      </c>
      <c r="S62" s="160">
        <f t="shared" si="0"/>
        <v>2</v>
      </c>
      <c r="T62" s="4" t="str">
        <f t="shared" si="8"/>
        <v/>
      </c>
      <c r="U62" s="4">
        <f t="shared" si="9"/>
        <v>2</v>
      </c>
      <c r="V62" s="4" t="str">
        <f t="shared" si="10"/>
        <v/>
      </c>
    </row>
    <row r="63" spans="1:22" x14ac:dyDescent="0.2">
      <c r="A63" s="4">
        <f t="shared" si="11"/>
        <v>54</v>
      </c>
      <c r="B63" s="142">
        <f t="shared" si="12"/>
        <v>54</v>
      </c>
      <c r="C63" s="160">
        <v>155</v>
      </c>
      <c r="D63" s="160" t="s">
        <v>78</v>
      </c>
      <c r="E63" s="160">
        <v>99</v>
      </c>
      <c r="F63" s="160">
        <f t="shared" si="1"/>
        <v>0</v>
      </c>
      <c r="G63" s="160">
        <v>2</v>
      </c>
      <c r="H63" s="160">
        <f t="shared" si="2"/>
        <v>0</v>
      </c>
      <c r="I63" s="160">
        <v>1</v>
      </c>
      <c r="J63" s="160">
        <f t="shared" si="3"/>
        <v>1</v>
      </c>
      <c r="K63" s="160">
        <v>1</v>
      </c>
      <c r="L63" s="160">
        <f t="shared" si="4"/>
        <v>1</v>
      </c>
      <c r="M63" s="160">
        <v>1</v>
      </c>
      <c r="N63" s="160">
        <f t="shared" si="5"/>
        <v>1</v>
      </c>
      <c r="O63" s="160">
        <v>2</v>
      </c>
      <c r="P63" s="160">
        <f t="shared" si="6"/>
        <v>0</v>
      </c>
      <c r="Q63" s="160">
        <v>1</v>
      </c>
      <c r="R63" s="160">
        <f t="shared" si="7"/>
        <v>1</v>
      </c>
      <c r="S63" s="160">
        <f t="shared" si="0"/>
        <v>4</v>
      </c>
      <c r="T63" s="4" t="str">
        <f t="shared" si="8"/>
        <v/>
      </c>
      <c r="U63" s="4">
        <f t="shared" si="9"/>
        <v>4</v>
      </c>
      <c r="V63" s="4" t="str">
        <f t="shared" si="10"/>
        <v/>
      </c>
    </row>
    <row r="64" spans="1:22" x14ac:dyDescent="0.2">
      <c r="A64" s="4">
        <f t="shared" si="11"/>
        <v>55</v>
      </c>
      <c r="B64" s="142">
        <f t="shared" si="12"/>
        <v>55</v>
      </c>
      <c r="C64" s="158">
        <v>160</v>
      </c>
      <c r="D64" s="158" t="s">
        <v>77</v>
      </c>
      <c r="E64" s="158">
        <v>2</v>
      </c>
      <c r="F64" s="158">
        <f t="shared" si="1"/>
        <v>0</v>
      </c>
      <c r="G64" s="158">
        <v>2</v>
      </c>
      <c r="H64" s="158">
        <f t="shared" si="2"/>
        <v>0</v>
      </c>
      <c r="I64" s="158">
        <v>2</v>
      </c>
      <c r="J64" s="158">
        <f t="shared" si="3"/>
        <v>0</v>
      </c>
      <c r="K64" s="158">
        <v>1</v>
      </c>
      <c r="L64" s="158">
        <f t="shared" si="4"/>
        <v>1</v>
      </c>
      <c r="M64" s="158">
        <v>2</v>
      </c>
      <c r="N64" s="158">
        <f t="shared" si="5"/>
        <v>0</v>
      </c>
      <c r="O64" s="158">
        <v>1</v>
      </c>
      <c r="P64" s="158">
        <f t="shared" si="6"/>
        <v>1</v>
      </c>
      <c r="Q64" s="158">
        <v>1</v>
      </c>
      <c r="R64" s="158">
        <f t="shared" si="7"/>
        <v>1</v>
      </c>
      <c r="S64" s="158">
        <f t="shared" si="0"/>
        <v>3</v>
      </c>
      <c r="T64" s="4">
        <f t="shared" ref="T64:T71" si="13">IF($D64="CF",COUNTIFS($D64:$R64,"1")/2,"")</f>
        <v>3</v>
      </c>
      <c r="U64" s="4" t="str">
        <f t="shared" ref="U64:U71" si="14">IF($D64="CFNR",COUNTIFS($D64:$R64,"1")/2,"")</f>
        <v/>
      </c>
      <c r="V64" s="4" t="str">
        <f t="shared" ref="V64:V71" si="15">IF($D64="CONT",COUNTIFS($D64:$R64,"1")/2,"")</f>
        <v/>
      </c>
    </row>
    <row r="65" spans="1:22" x14ac:dyDescent="0.2">
      <c r="A65" s="4">
        <f t="shared" si="11"/>
        <v>56</v>
      </c>
      <c r="B65" s="142">
        <f t="shared" si="12"/>
        <v>56</v>
      </c>
      <c r="C65" s="163">
        <v>166</v>
      </c>
      <c r="D65" s="163" t="s">
        <v>78</v>
      </c>
      <c r="E65" s="163" t="s">
        <v>34</v>
      </c>
      <c r="F65" s="163">
        <f t="shared" si="1"/>
        <v>0</v>
      </c>
      <c r="G65" s="163">
        <v>2</v>
      </c>
      <c r="H65" s="163">
        <f t="shared" si="2"/>
        <v>0</v>
      </c>
      <c r="I65" s="163">
        <v>2</v>
      </c>
      <c r="J65" s="163">
        <f t="shared" si="3"/>
        <v>0</v>
      </c>
      <c r="K65" s="163">
        <v>1</v>
      </c>
      <c r="L65" s="163">
        <f t="shared" si="4"/>
        <v>1</v>
      </c>
      <c r="M65" s="163">
        <v>1</v>
      </c>
      <c r="N65" s="163">
        <f t="shared" si="5"/>
        <v>1</v>
      </c>
      <c r="O65" s="163">
        <v>2</v>
      </c>
      <c r="P65" s="163">
        <f t="shared" si="6"/>
        <v>0</v>
      </c>
      <c r="Q65" s="163">
        <v>2</v>
      </c>
      <c r="R65" s="163">
        <f t="shared" si="7"/>
        <v>0</v>
      </c>
      <c r="S65" s="163">
        <f t="shared" si="0"/>
        <v>2</v>
      </c>
      <c r="T65" s="4" t="str">
        <f t="shared" si="13"/>
        <v/>
      </c>
      <c r="U65" s="4">
        <f t="shared" si="14"/>
        <v>2</v>
      </c>
      <c r="V65" s="4" t="str">
        <f t="shared" si="15"/>
        <v/>
      </c>
    </row>
    <row r="66" spans="1:22" x14ac:dyDescent="0.2">
      <c r="A66" s="4">
        <f t="shared" si="11"/>
        <v>57</v>
      </c>
      <c r="B66" s="142">
        <f t="shared" si="12"/>
        <v>57</v>
      </c>
      <c r="C66" s="158">
        <v>167</v>
      </c>
      <c r="D66" s="158" t="s">
        <v>77</v>
      </c>
      <c r="E66" s="158">
        <v>2</v>
      </c>
      <c r="F66" s="158">
        <f t="shared" si="1"/>
        <v>0</v>
      </c>
      <c r="G66" s="158">
        <v>1</v>
      </c>
      <c r="H66" s="158">
        <f t="shared" si="2"/>
        <v>1</v>
      </c>
      <c r="I66" s="158">
        <v>2</v>
      </c>
      <c r="J66" s="158">
        <f t="shared" si="3"/>
        <v>0</v>
      </c>
      <c r="K66" s="158">
        <v>2</v>
      </c>
      <c r="L66" s="158">
        <f t="shared" si="4"/>
        <v>0</v>
      </c>
      <c r="M66" s="158">
        <v>2</v>
      </c>
      <c r="N66" s="158">
        <f t="shared" si="5"/>
        <v>0</v>
      </c>
      <c r="O66" s="158">
        <v>2</v>
      </c>
      <c r="P66" s="158">
        <f t="shared" si="6"/>
        <v>0</v>
      </c>
      <c r="Q66" s="158">
        <v>99</v>
      </c>
      <c r="R66" s="158">
        <f t="shared" si="7"/>
        <v>0</v>
      </c>
      <c r="S66" s="158">
        <f t="shared" si="0"/>
        <v>1</v>
      </c>
      <c r="T66" s="4">
        <f t="shared" si="13"/>
        <v>1</v>
      </c>
      <c r="U66" s="4" t="str">
        <f t="shared" si="14"/>
        <v/>
      </c>
      <c r="V66" s="4" t="str">
        <f t="shared" si="15"/>
        <v/>
      </c>
    </row>
    <row r="67" spans="1:22" x14ac:dyDescent="0.2">
      <c r="A67" s="4">
        <f t="shared" si="11"/>
        <v>58</v>
      </c>
      <c r="B67" s="142">
        <f t="shared" si="12"/>
        <v>58</v>
      </c>
      <c r="C67" s="158">
        <v>170</v>
      </c>
      <c r="D67" s="158" t="s">
        <v>77</v>
      </c>
      <c r="E67" s="158">
        <v>2</v>
      </c>
      <c r="F67" s="158">
        <f t="shared" si="1"/>
        <v>0</v>
      </c>
      <c r="G67" s="158">
        <v>2</v>
      </c>
      <c r="H67" s="158">
        <f t="shared" si="2"/>
        <v>0</v>
      </c>
      <c r="I67" s="158">
        <v>1</v>
      </c>
      <c r="J67" s="158">
        <f t="shared" si="3"/>
        <v>1</v>
      </c>
      <c r="K67" s="158">
        <v>2</v>
      </c>
      <c r="L67" s="158">
        <f t="shared" si="4"/>
        <v>0</v>
      </c>
      <c r="M67" s="158" t="s">
        <v>34</v>
      </c>
      <c r="N67" s="158">
        <f t="shared" si="5"/>
        <v>0</v>
      </c>
      <c r="O67" s="158" t="s">
        <v>34</v>
      </c>
      <c r="P67" s="158">
        <f t="shared" si="6"/>
        <v>0</v>
      </c>
      <c r="Q67" s="158" t="s">
        <v>34</v>
      </c>
      <c r="R67" s="158">
        <f t="shared" si="7"/>
        <v>0</v>
      </c>
      <c r="S67" s="158">
        <f t="shared" si="0"/>
        <v>1</v>
      </c>
      <c r="T67" s="4">
        <f t="shared" si="13"/>
        <v>1</v>
      </c>
      <c r="U67" s="4" t="str">
        <f t="shared" si="14"/>
        <v/>
      </c>
      <c r="V67" s="4" t="str">
        <f t="shared" si="15"/>
        <v/>
      </c>
    </row>
    <row r="68" spans="1:22" x14ac:dyDescent="0.2">
      <c r="A68" s="4">
        <f t="shared" si="11"/>
        <v>59</v>
      </c>
      <c r="B68" s="142">
        <f t="shared" si="12"/>
        <v>59</v>
      </c>
      <c r="C68" s="163">
        <v>203</v>
      </c>
      <c r="D68" s="163" t="s">
        <v>78</v>
      </c>
      <c r="E68" s="163">
        <v>2</v>
      </c>
      <c r="F68" s="163">
        <f t="shared" si="1"/>
        <v>0</v>
      </c>
      <c r="G68" s="163">
        <v>2</v>
      </c>
      <c r="H68" s="163">
        <f t="shared" si="2"/>
        <v>0</v>
      </c>
      <c r="I68" s="163">
        <v>2</v>
      </c>
      <c r="J68" s="163">
        <f t="shared" si="3"/>
        <v>0</v>
      </c>
      <c r="K68" s="163">
        <v>1</v>
      </c>
      <c r="L68" s="163">
        <f t="shared" si="4"/>
        <v>1</v>
      </c>
      <c r="M68" s="163">
        <v>2</v>
      </c>
      <c r="N68" s="163">
        <f t="shared" si="5"/>
        <v>0</v>
      </c>
      <c r="O68" s="163">
        <v>2</v>
      </c>
      <c r="P68" s="163">
        <f t="shared" si="6"/>
        <v>0</v>
      </c>
      <c r="Q68" s="163">
        <v>2</v>
      </c>
      <c r="R68" s="163">
        <f t="shared" si="7"/>
        <v>0</v>
      </c>
      <c r="S68" s="163">
        <f t="shared" si="0"/>
        <v>1</v>
      </c>
      <c r="T68" s="4" t="str">
        <f t="shared" si="13"/>
        <v/>
      </c>
      <c r="U68" s="4">
        <f t="shared" si="14"/>
        <v>1</v>
      </c>
      <c r="V68" s="4" t="str">
        <f t="shared" si="15"/>
        <v/>
      </c>
    </row>
    <row r="69" spans="1:22" x14ac:dyDescent="0.2">
      <c r="A69" s="4">
        <f t="shared" si="11"/>
        <v>60</v>
      </c>
      <c r="B69" s="142">
        <f t="shared" si="12"/>
        <v>60</v>
      </c>
      <c r="C69" s="167">
        <v>204</v>
      </c>
      <c r="D69" s="167" t="s">
        <v>78</v>
      </c>
      <c r="E69" s="167" t="s">
        <v>34</v>
      </c>
      <c r="F69" s="167">
        <f t="shared" si="1"/>
        <v>0</v>
      </c>
      <c r="G69" s="167">
        <v>2</v>
      </c>
      <c r="H69" s="167">
        <f t="shared" si="2"/>
        <v>0</v>
      </c>
      <c r="I69" s="167">
        <v>2</v>
      </c>
      <c r="J69" s="167">
        <f t="shared" si="3"/>
        <v>0</v>
      </c>
      <c r="K69" s="167">
        <v>1</v>
      </c>
      <c r="L69" s="167">
        <f t="shared" si="4"/>
        <v>1</v>
      </c>
      <c r="M69" s="167">
        <v>2</v>
      </c>
      <c r="N69" s="167">
        <f t="shared" si="5"/>
        <v>0</v>
      </c>
      <c r="O69" s="167">
        <v>1</v>
      </c>
      <c r="P69" s="167">
        <f t="shared" si="6"/>
        <v>1</v>
      </c>
      <c r="Q69" s="167">
        <v>1</v>
      </c>
      <c r="R69" s="167">
        <f t="shared" si="7"/>
        <v>1</v>
      </c>
      <c r="S69" s="167">
        <f t="shared" si="0"/>
        <v>3</v>
      </c>
      <c r="T69" s="4" t="str">
        <f t="shared" si="13"/>
        <v/>
      </c>
      <c r="U69" s="4">
        <f t="shared" si="14"/>
        <v>3</v>
      </c>
      <c r="V69" s="4" t="str">
        <f t="shared" si="15"/>
        <v/>
      </c>
    </row>
    <row r="70" spans="1:22" ht="16" thickBot="1" x14ac:dyDescent="0.25">
      <c r="A70" s="4">
        <f t="shared" si="11"/>
        <v>61</v>
      </c>
      <c r="B70" s="142">
        <f t="shared" si="12"/>
        <v>61</v>
      </c>
      <c r="C70" s="206">
        <v>205</v>
      </c>
      <c r="D70" s="206" t="s">
        <v>78</v>
      </c>
      <c r="E70" s="206" t="s">
        <v>34</v>
      </c>
      <c r="F70" s="206">
        <f t="shared" si="1"/>
        <v>0</v>
      </c>
      <c r="G70" s="206">
        <v>2</v>
      </c>
      <c r="H70" s="206">
        <f t="shared" si="2"/>
        <v>0</v>
      </c>
      <c r="I70" s="206">
        <v>2</v>
      </c>
      <c r="J70" s="206">
        <f t="shared" si="3"/>
        <v>0</v>
      </c>
      <c r="K70" s="206">
        <v>1</v>
      </c>
      <c r="L70" s="206">
        <f t="shared" si="4"/>
        <v>1</v>
      </c>
      <c r="M70" s="206">
        <v>2</v>
      </c>
      <c r="N70" s="206">
        <f t="shared" si="5"/>
        <v>0</v>
      </c>
      <c r="O70" s="206">
        <v>2</v>
      </c>
      <c r="P70" s="206">
        <f t="shared" si="6"/>
        <v>0</v>
      </c>
      <c r="Q70" s="206">
        <v>1</v>
      </c>
      <c r="R70" s="206">
        <f t="shared" si="7"/>
        <v>1</v>
      </c>
      <c r="S70" s="206">
        <f t="shared" si="0"/>
        <v>2</v>
      </c>
      <c r="T70" s="4" t="str">
        <f t="shared" si="13"/>
        <v/>
      </c>
      <c r="U70" s="4">
        <f t="shared" si="14"/>
        <v>2</v>
      </c>
      <c r="V70" s="4" t="str">
        <f t="shared" si="15"/>
        <v/>
      </c>
    </row>
    <row r="71" spans="1:22" ht="16" thickBot="1" x14ac:dyDescent="0.25">
      <c r="A71" s="4">
        <f t="shared" si="11"/>
        <v>62</v>
      </c>
      <c r="B71" s="142">
        <f t="shared" si="12"/>
        <v>62</v>
      </c>
      <c r="C71" s="278">
        <v>208</v>
      </c>
      <c r="D71" s="291" t="s">
        <v>78</v>
      </c>
      <c r="E71" s="291">
        <v>2</v>
      </c>
      <c r="F71" s="291">
        <f t="shared" si="1"/>
        <v>0</v>
      </c>
      <c r="G71" s="291">
        <v>2</v>
      </c>
      <c r="H71" s="291">
        <f t="shared" si="2"/>
        <v>0</v>
      </c>
      <c r="I71" s="291">
        <v>1</v>
      </c>
      <c r="J71" s="291">
        <f t="shared" si="3"/>
        <v>1</v>
      </c>
      <c r="K71" s="291">
        <v>2</v>
      </c>
      <c r="L71" s="291">
        <f t="shared" si="4"/>
        <v>0</v>
      </c>
      <c r="M71" s="291" t="s">
        <v>34</v>
      </c>
      <c r="N71" s="291">
        <f t="shared" si="5"/>
        <v>0</v>
      </c>
      <c r="O71" s="291" t="s">
        <v>34</v>
      </c>
      <c r="P71" s="291">
        <f t="shared" si="6"/>
        <v>0</v>
      </c>
      <c r="Q71" s="291" t="s">
        <v>34</v>
      </c>
      <c r="R71" s="291">
        <f t="shared" si="7"/>
        <v>0</v>
      </c>
      <c r="S71" s="290">
        <f t="shared" si="0"/>
        <v>1</v>
      </c>
      <c r="T71" s="4" t="str">
        <f t="shared" si="13"/>
        <v/>
      </c>
      <c r="U71" s="4">
        <f t="shared" si="14"/>
        <v>1</v>
      </c>
      <c r="V71" s="4" t="str">
        <f t="shared" si="15"/>
        <v/>
      </c>
    </row>
    <row r="72" spans="1:22" x14ac:dyDescent="0.2">
      <c r="A72" s="4">
        <f t="shared" si="11"/>
        <v>63</v>
      </c>
      <c r="B72" s="59">
        <f t="shared" si="12"/>
        <v>63</v>
      </c>
      <c r="C72" s="162">
        <v>210</v>
      </c>
      <c r="D72" s="162" t="s">
        <v>79</v>
      </c>
      <c r="E72" s="162" t="s">
        <v>34</v>
      </c>
      <c r="F72" s="162">
        <f t="shared" si="1"/>
        <v>0</v>
      </c>
      <c r="G72" s="162">
        <v>2</v>
      </c>
      <c r="H72" s="162">
        <f t="shared" si="2"/>
        <v>0</v>
      </c>
      <c r="I72" s="162">
        <v>2</v>
      </c>
      <c r="J72" s="162">
        <f t="shared" si="3"/>
        <v>0</v>
      </c>
      <c r="K72" s="162">
        <v>2</v>
      </c>
      <c r="L72" s="162">
        <f t="shared" si="4"/>
        <v>0</v>
      </c>
      <c r="M72" s="162">
        <v>1</v>
      </c>
      <c r="N72" s="162">
        <f t="shared" si="5"/>
        <v>1</v>
      </c>
      <c r="O72" s="162">
        <v>1</v>
      </c>
      <c r="P72" s="162">
        <f t="shared" si="6"/>
        <v>1</v>
      </c>
      <c r="Q72" s="162" t="s">
        <v>34</v>
      </c>
      <c r="R72" s="162">
        <f t="shared" si="7"/>
        <v>0</v>
      </c>
      <c r="S72" s="162">
        <f t="shared" si="0"/>
        <v>2</v>
      </c>
      <c r="T72" s="4" t="str">
        <f t="shared" ref="T72:T90" si="16">IF($D72="CF",COUNTIFS($D72:$R72,"1")/2,"")</f>
        <v/>
      </c>
      <c r="U72" s="4" t="str">
        <f t="shared" ref="U72:U90" si="17">IF($D72="CFNR",COUNTIFS($D72:$R72,"1")/2,"")</f>
        <v/>
      </c>
      <c r="V72" s="4">
        <f t="shared" ref="V72:V90" si="18">IF($D72="CONT",COUNTIFS($D72:$R72,"1")/2,"")</f>
        <v>2</v>
      </c>
    </row>
    <row r="73" spans="1:22" x14ac:dyDescent="0.2">
      <c r="A73" s="4">
        <f t="shared" si="11"/>
        <v>64</v>
      </c>
      <c r="B73" s="142">
        <f t="shared" si="12"/>
        <v>64</v>
      </c>
      <c r="C73" s="162">
        <v>211</v>
      </c>
      <c r="D73" s="162" t="s">
        <v>79</v>
      </c>
      <c r="E73" s="162" t="s">
        <v>34</v>
      </c>
      <c r="F73" s="162">
        <f t="shared" si="1"/>
        <v>0</v>
      </c>
      <c r="G73" s="162">
        <v>2</v>
      </c>
      <c r="H73" s="162">
        <f t="shared" si="2"/>
        <v>0</v>
      </c>
      <c r="I73" s="162">
        <v>2</v>
      </c>
      <c r="J73" s="162">
        <f t="shared" si="3"/>
        <v>0</v>
      </c>
      <c r="K73" s="162">
        <v>1</v>
      </c>
      <c r="L73" s="162">
        <f t="shared" si="4"/>
        <v>1</v>
      </c>
      <c r="M73" s="162">
        <v>1</v>
      </c>
      <c r="N73" s="162">
        <f t="shared" si="5"/>
        <v>1</v>
      </c>
      <c r="O73" s="162">
        <v>1</v>
      </c>
      <c r="P73" s="162">
        <f t="shared" si="6"/>
        <v>1</v>
      </c>
      <c r="Q73" s="162">
        <v>1</v>
      </c>
      <c r="R73" s="162">
        <f t="shared" si="7"/>
        <v>1</v>
      </c>
      <c r="S73" s="162">
        <f t="shared" ref="S73:S93" si="19">COUNTIFS($D73:$R73,"1")/2</f>
        <v>4</v>
      </c>
      <c r="T73" s="4" t="str">
        <f t="shared" si="16"/>
        <v/>
      </c>
      <c r="U73" s="4" t="str">
        <f t="shared" si="17"/>
        <v/>
      </c>
      <c r="V73" s="4">
        <f t="shared" si="18"/>
        <v>4</v>
      </c>
    </row>
    <row r="74" spans="1:22" x14ac:dyDescent="0.2">
      <c r="A74" s="4">
        <f t="shared" si="11"/>
        <v>65</v>
      </c>
      <c r="B74" s="142">
        <f t="shared" si="12"/>
        <v>65</v>
      </c>
      <c r="C74" s="162">
        <v>214</v>
      </c>
      <c r="D74" s="162" t="s">
        <v>79</v>
      </c>
      <c r="E74" s="162" t="s">
        <v>34</v>
      </c>
      <c r="F74" s="162">
        <f t="shared" si="1"/>
        <v>0</v>
      </c>
      <c r="G74" s="162">
        <v>2</v>
      </c>
      <c r="H74" s="162">
        <f t="shared" si="2"/>
        <v>0</v>
      </c>
      <c r="I74" s="162">
        <v>2</v>
      </c>
      <c r="J74" s="162">
        <f t="shared" si="3"/>
        <v>0</v>
      </c>
      <c r="K74" s="162">
        <v>2</v>
      </c>
      <c r="L74" s="162">
        <f t="shared" si="4"/>
        <v>0</v>
      </c>
      <c r="M74" s="162">
        <v>1</v>
      </c>
      <c r="N74" s="162">
        <f t="shared" si="5"/>
        <v>1</v>
      </c>
      <c r="O74" s="162">
        <v>2</v>
      </c>
      <c r="P74" s="162">
        <f t="shared" si="6"/>
        <v>0</v>
      </c>
      <c r="Q74" s="162">
        <v>2</v>
      </c>
      <c r="R74" s="162">
        <f t="shared" si="7"/>
        <v>0</v>
      </c>
      <c r="S74" s="162">
        <f t="shared" si="19"/>
        <v>1</v>
      </c>
      <c r="T74" s="4" t="str">
        <f t="shared" si="16"/>
        <v/>
      </c>
      <c r="U74" s="4" t="str">
        <f t="shared" si="17"/>
        <v/>
      </c>
      <c r="V74" s="4">
        <f t="shared" si="18"/>
        <v>1</v>
      </c>
    </row>
    <row r="75" spans="1:22" x14ac:dyDescent="0.2">
      <c r="A75" s="4">
        <f t="shared" ref="A75:A93" si="20">A74+1</f>
        <v>66</v>
      </c>
      <c r="B75" s="142">
        <f t="shared" ref="B75:B93" si="21">B74+1</f>
        <v>66</v>
      </c>
      <c r="C75" s="163">
        <v>215</v>
      </c>
      <c r="D75" s="163" t="s">
        <v>78</v>
      </c>
      <c r="E75" s="163" t="s">
        <v>34</v>
      </c>
      <c r="F75" s="163">
        <f t="shared" ref="F75:F138" si="22">IF(E75=1,1,0)</f>
        <v>0</v>
      </c>
      <c r="G75" s="163">
        <v>1</v>
      </c>
      <c r="H75" s="163">
        <f t="shared" ref="H75:H93" si="23">IF(G75=1,1,0)</f>
        <v>1</v>
      </c>
      <c r="I75" s="163">
        <v>2</v>
      </c>
      <c r="J75" s="163">
        <f t="shared" ref="J75:J93" si="24">IF(I75=1,1,0)</f>
        <v>0</v>
      </c>
      <c r="K75" s="163">
        <v>1</v>
      </c>
      <c r="L75" s="163">
        <f t="shared" ref="L75:L93" si="25">IF(K75=1,1,0)</f>
        <v>1</v>
      </c>
      <c r="M75" s="163">
        <v>1</v>
      </c>
      <c r="N75" s="163">
        <f t="shared" ref="N75:N93" si="26">IF(M75=1,1,0)</f>
        <v>1</v>
      </c>
      <c r="O75" s="163">
        <v>2</v>
      </c>
      <c r="P75" s="163">
        <f t="shared" ref="P75:P93" si="27">IF(O75=1,1,0)</f>
        <v>0</v>
      </c>
      <c r="Q75" s="163">
        <v>2</v>
      </c>
      <c r="R75" s="163">
        <f t="shared" ref="R75:R93" si="28">IF(Q75=1,1,0)</f>
        <v>0</v>
      </c>
      <c r="S75" s="163">
        <f t="shared" si="19"/>
        <v>3</v>
      </c>
      <c r="T75" s="4" t="str">
        <f t="shared" si="16"/>
        <v/>
      </c>
      <c r="U75" s="4">
        <f t="shared" si="17"/>
        <v>3</v>
      </c>
      <c r="V75" s="4" t="str">
        <f t="shared" si="18"/>
        <v/>
      </c>
    </row>
    <row r="76" spans="1:22" x14ac:dyDescent="0.2">
      <c r="A76" s="4">
        <f t="shared" si="20"/>
        <v>67</v>
      </c>
      <c r="B76" s="142">
        <f t="shared" si="21"/>
        <v>67</v>
      </c>
      <c r="C76" s="167">
        <v>218</v>
      </c>
      <c r="D76" s="167" t="s">
        <v>78</v>
      </c>
      <c r="E76" s="167" t="s">
        <v>34</v>
      </c>
      <c r="F76" s="167">
        <f t="shared" si="22"/>
        <v>0</v>
      </c>
      <c r="G76" s="167">
        <v>2</v>
      </c>
      <c r="H76" s="167">
        <f t="shared" si="23"/>
        <v>0</v>
      </c>
      <c r="I76" s="167">
        <v>2</v>
      </c>
      <c r="J76" s="167">
        <f t="shared" si="24"/>
        <v>0</v>
      </c>
      <c r="K76" s="167">
        <v>1</v>
      </c>
      <c r="L76" s="167">
        <f t="shared" si="25"/>
        <v>1</v>
      </c>
      <c r="M76" s="167">
        <v>1</v>
      </c>
      <c r="N76" s="167">
        <f t="shared" si="26"/>
        <v>1</v>
      </c>
      <c r="O76" s="167">
        <v>2</v>
      </c>
      <c r="P76" s="167">
        <f t="shared" si="27"/>
        <v>0</v>
      </c>
      <c r="Q76" s="167">
        <v>1</v>
      </c>
      <c r="R76" s="167">
        <f t="shared" si="28"/>
        <v>1</v>
      </c>
      <c r="S76" s="167">
        <f t="shared" si="19"/>
        <v>3</v>
      </c>
      <c r="T76" s="4" t="str">
        <f t="shared" si="16"/>
        <v/>
      </c>
      <c r="U76" s="4">
        <f t="shared" si="17"/>
        <v>3</v>
      </c>
      <c r="V76" s="4" t="str">
        <f t="shared" si="18"/>
        <v/>
      </c>
    </row>
    <row r="77" spans="1:22" x14ac:dyDescent="0.2">
      <c r="A77" s="4">
        <f t="shared" si="20"/>
        <v>68</v>
      </c>
      <c r="B77" s="142">
        <f t="shared" si="21"/>
        <v>68</v>
      </c>
      <c r="C77" s="162">
        <v>219</v>
      </c>
      <c r="D77" s="162" t="s">
        <v>79</v>
      </c>
      <c r="E77" s="162" t="s">
        <v>34</v>
      </c>
      <c r="F77" s="162">
        <f t="shared" si="22"/>
        <v>0</v>
      </c>
      <c r="G77" s="162">
        <v>2</v>
      </c>
      <c r="H77" s="162">
        <f t="shared" si="23"/>
        <v>0</v>
      </c>
      <c r="I77" s="162">
        <v>2</v>
      </c>
      <c r="J77" s="162">
        <f t="shared" si="24"/>
        <v>0</v>
      </c>
      <c r="K77" s="162">
        <v>2</v>
      </c>
      <c r="L77" s="162">
        <f t="shared" si="25"/>
        <v>0</v>
      </c>
      <c r="M77" s="162">
        <v>2</v>
      </c>
      <c r="N77" s="162">
        <f t="shared" si="26"/>
        <v>0</v>
      </c>
      <c r="O77" s="162">
        <v>1</v>
      </c>
      <c r="P77" s="162">
        <f t="shared" si="27"/>
        <v>1</v>
      </c>
      <c r="Q77" s="162" t="s">
        <v>34</v>
      </c>
      <c r="R77" s="162">
        <f t="shared" si="28"/>
        <v>0</v>
      </c>
      <c r="S77" s="162">
        <f t="shared" si="19"/>
        <v>1</v>
      </c>
      <c r="T77" s="4" t="str">
        <f t="shared" si="16"/>
        <v/>
      </c>
      <c r="U77" s="4" t="str">
        <f t="shared" si="17"/>
        <v/>
      </c>
      <c r="V77" s="4">
        <f t="shared" si="18"/>
        <v>1</v>
      </c>
    </row>
    <row r="78" spans="1:22" x14ac:dyDescent="0.2">
      <c r="A78" s="4">
        <f t="shared" si="20"/>
        <v>69</v>
      </c>
      <c r="B78" s="142">
        <f t="shared" si="21"/>
        <v>69</v>
      </c>
      <c r="C78" s="162">
        <v>221</v>
      </c>
      <c r="D78" s="162" t="s">
        <v>79</v>
      </c>
      <c r="E78" s="162">
        <v>2</v>
      </c>
      <c r="F78" s="162">
        <f t="shared" si="22"/>
        <v>0</v>
      </c>
      <c r="G78" s="162">
        <v>2</v>
      </c>
      <c r="H78" s="162">
        <f t="shared" si="23"/>
        <v>0</v>
      </c>
      <c r="I78" s="162">
        <v>2</v>
      </c>
      <c r="J78" s="162">
        <f t="shared" si="24"/>
        <v>0</v>
      </c>
      <c r="K78" s="162">
        <v>1</v>
      </c>
      <c r="L78" s="162">
        <f t="shared" si="25"/>
        <v>1</v>
      </c>
      <c r="M78" s="162">
        <v>1</v>
      </c>
      <c r="N78" s="162">
        <f t="shared" si="26"/>
        <v>1</v>
      </c>
      <c r="O78" s="162">
        <v>2</v>
      </c>
      <c r="P78" s="162">
        <f t="shared" si="27"/>
        <v>0</v>
      </c>
      <c r="Q78" s="162">
        <v>1</v>
      </c>
      <c r="R78" s="162">
        <f t="shared" si="28"/>
        <v>1</v>
      </c>
      <c r="S78" s="162">
        <f t="shared" si="19"/>
        <v>3</v>
      </c>
      <c r="T78" s="4" t="str">
        <f t="shared" si="16"/>
        <v/>
      </c>
      <c r="U78" s="4" t="str">
        <f t="shared" si="17"/>
        <v/>
      </c>
      <c r="V78" s="4">
        <f t="shared" si="18"/>
        <v>3</v>
      </c>
    </row>
    <row r="79" spans="1:22" x14ac:dyDescent="0.2">
      <c r="A79" s="4">
        <f t="shared" si="20"/>
        <v>70</v>
      </c>
      <c r="B79" s="142">
        <f t="shared" si="21"/>
        <v>70</v>
      </c>
      <c r="C79" s="162">
        <v>222</v>
      </c>
      <c r="D79" s="162" t="s">
        <v>79</v>
      </c>
      <c r="E79" s="162" t="s">
        <v>34</v>
      </c>
      <c r="F79" s="162">
        <f t="shared" si="22"/>
        <v>0</v>
      </c>
      <c r="G79" s="162">
        <v>2</v>
      </c>
      <c r="H79" s="162">
        <f t="shared" si="23"/>
        <v>0</v>
      </c>
      <c r="I79" s="162">
        <v>2</v>
      </c>
      <c r="J79" s="162">
        <f t="shared" si="24"/>
        <v>0</v>
      </c>
      <c r="K79" s="162">
        <v>1</v>
      </c>
      <c r="L79" s="162">
        <f t="shared" si="25"/>
        <v>1</v>
      </c>
      <c r="M79" s="162">
        <v>1</v>
      </c>
      <c r="N79" s="162">
        <f t="shared" si="26"/>
        <v>1</v>
      </c>
      <c r="O79" s="162">
        <v>1</v>
      </c>
      <c r="P79" s="162">
        <f t="shared" si="27"/>
        <v>1</v>
      </c>
      <c r="Q79" s="162">
        <v>2</v>
      </c>
      <c r="R79" s="162">
        <f t="shared" si="28"/>
        <v>0</v>
      </c>
      <c r="S79" s="162">
        <f t="shared" si="19"/>
        <v>3</v>
      </c>
      <c r="T79" s="4" t="str">
        <f t="shared" si="16"/>
        <v/>
      </c>
      <c r="U79" s="4" t="str">
        <f t="shared" si="17"/>
        <v/>
      </c>
      <c r="V79" s="4">
        <f t="shared" si="18"/>
        <v>3</v>
      </c>
    </row>
    <row r="80" spans="1:22" x14ac:dyDescent="0.2">
      <c r="A80" s="4">
        <f t="shared" si="20"/>
        <v>71</v>
      </c>
      <c r="B80" s="142">
        <f t="shared" si="21"/>
        <v>71</v>
      </c>
      <c r="C80" s="163">
        <v>223</v>
      </c>
      <c r="D80" s="163" t="s">
        <v>78</v>
      </c>
      <c r="E80" s="163" t="s">
        <v>34</v>
      </c>
      <c r="F80" s="163">
        <f t="shared" si="22"/>
        <v>0</v>
      </c>
      <c r="G80" s="163">
        <v>2</v>
      </c>
      <c r="H80" s="163">
        <f t="shared" si="23"/>
        <v>0</v>
      </c>
      <c r="I80" s="163">
        <v>2</v>
      </c>
      <c r="J80" s="163">
        <f t="shared" si="24"/>
        <v>0</v>
      </c>
      <c r="K80" s="163">
        <v>2</v>
      </c>
      <c r="L80" s="163">
        <f t="shared" si="25"/>
        <v>0</v>
      </c>
      <c r="M80" s="163" t="s">
        <v>34</v>
      </c>
      <c r="N80" s="163">
        <f t="shared" si="26"/>
        <v>0</v>
      </c>
      <c r="O80" s="163" t="s">
        <v>34</v>
      </c>
      <c r="P80" s="163">
        <f t="shared" si="27"/>
        <v>0</v>
      </c>
      <c r="Q80" s="163" t="s">
        <v>34</v>
      </c>
      <c r="R80" s="163">
        <f t="shared" si="28"/>
        <v>0</v>
      </c>
      <c r="S80" s="163">
        <f t="shared" si="19"/>
        <v>0</v>
      </c>
      <c r="T80" s="4" t="str">
        <f t="shared" si="16"/>
        <v/>
      </c>
      <c r="U80" s="4">
        <f t="shared" si="17"/>
        <v>0</v>
      </c>
      <c r="V80" s="4" t="str">
        <f t="shared" si="18"/>
        <v/>
      </c>
    </row>
    <row r="81" spans="1:68" x14ac:dyDescent="0.2">
      <c r="A81" s="4">
        <f t="shared" si="20"/>
        <v>72</v>
      </c>
      <c r="B81" s="142">
        <f t="shared" si="21"/>
        <v>72</v>
      </c>
      <c r="C81" s="162">
        <v>224</v>
      </c>
      <c r="D81" s="162" t="s">
        <v>79</v>
      </c>
      <c r="E81" s="162" t="s">
        <v>34</v>
      </c>
      <c r="F81" s="162">
        <f t="shared" si="22"/>
        <v>0</v>
      </c>
      <c r="G81" s="162">
        <v>2</v>
      </c>
      <c r="H81" s="162">
        <f t="shared" si="23"/>
        <v>0</v>
      </c>
      <c r="I81" s="162">
        <v>2</v>
      </c>
      <c r="J81" s="162">
        <f t="shared" si="24"/>
        <v>0</v>
      </c>
      <c r="K81" s="162">
        <v>1</v>
      </c>
      <c r="L81" s="162">
        <f t="shared" si="25"/>
        <v>1</v>
      </c>
      <c r="M81" s="162">
        <v>1</v>
      </c>
      <c r="N81" s="162">
        <f t="shared" si="26"/>
        <v>1</v>
      </c>
      <c r="O81" s="162">
        <v>2</v>
      </c>
      <c r="P81" s="162">
        <f t="shared" si="27"/>
        <v>0</v>
      </c>
      <c r="Q81" s="162">
        <v>2</v>
      </c>
      <c r="R81" s="162">
        <f t="shared" si="28"/>
        <v>0</v>
      </c>
      <c r="S81" s="162">
        <f t="shared" si="19"/>
        <v>2</v>
      </c>
      <c r="T81" s="4" t="str">
        <f t="shared" si="16"/>
        <v/>
      </c>
      <c r="U81" s="4" t="str">
        <f t="shared" si="17"/>
        <v/>
      </c>
      <c r="V81" s="4">
        <f t="shared" si="18"/>
        <v>2</v>
      </c>
    </row>
    <row r="82" spans="1:68" x14ac:dyDescent="0.2">
      <c r="A82" s="4">
        <f t="shared" si="20"/>
        <v>73</v>
      </c>
      <c r="B82" s="142">
        <f t="shared" si="21"/>
        <v>73</v>
      </c>
      <c r="C82" s="158">
        <v>226</v>
      </c>
      <c r="D82" s="158" t="s">
        <v>77</v>
      </c>
      <c r="E82" s="158">
        <v>2</v>
      </c>
      <c r="F82" s="158">
        <f t="shared" si="22"/>
        <v>0</v>
      </c>
      <c r="G82" s="158">
        <v>2</v>
      </c>
      <c r="H82" s="158">
        <f t="shared" si="23"/>
        <v>0</v>
      </c>
      <c r="I82" s="158">
        <v>2</v>
      </c>
      <c r="J82" s="158">
        <f t="shared" si="24"/>
        <v>0</v>
      </c>
      <c r="K82" s="158">
        <v>2</v>
      </c>
      <c r="L82" s="158">
        <f t="shared" si="25"/>
        <v>0</v>
      </c>
      <c r="M82" s="158">
        <v>1</v>
      </c>
      <c r="N82" s="158">
        <f t="shared" si="26"/>
        <v>1</v>
      </c>
      <c r="O82" s="158">
        <v>1</v>
      </c>
      <c r="P82" s="158">
        <f t="shared" si="27"/>
        <v>1</v>
      </c>
      <c r="Q82" s="158" t="s">
        <v>34</v>
      </c>
      <c r="R82" s="158">
        <f t="shared" si="28"/>
        <v>0</v>
      </c>
      <c r="S82" s="158">
        <f t="shared" si="19"/>
        <v>2</v>
      </c>
      <c r="T82" s="4">
        <f t="shared" si="16"/>
        <v>2</v>
      </c>
      <c r="U82" s="4" t="str">
        <f t="shared" si="17"/>
        <v/>
      </c>
      <c r="V82" s="4" t="str">
        <f t="shared" si="18"/>
        <v/>
      </c>
    </row>
    <row r="83" spans="1:68" x14ac:dyDescent="0.2">
      <c r="A83" s="4">
        <f t="shared" si="20"/>
        <v>74</v>
      </c>
      <c r="B83" s="142">
        <f t="shared" si="21"/>
        <v>74</v>
      </c>
      <c r="C83" s="163">
        <v>227</v>
      </c>
      <c r="D83" s="163" t="s">
        <v>78</v>
      </c>
      <c r="E83" s="163" t="s">
        <v>34</v>
      </c>
      <c r="F83" s="163">
        <f t="shared" si="22"/>
        <v>0</v>
      </c>
      <c r="G83" s="163">
        <v>2</v>
      </c>
      <c r="H83" s="163">
        <f t="shared" si="23"/>
        <v>0</v>
      </c>
      <c r="I83" s="163">
        <v>2</v>
      </c>
      <c r="J83" s="163">
        <f t="shared" si="24"/>
        <v>0</v>
      </c>
      <c r="K83" s="163">
        <v>1</v>
      </c>
      <c r="L83" s="163">
        <f t="shared" si="25"/>
        <v>1</v>
      </c>
      <c r="M83" s="163">
        <v>2</v>
      </c>
      <c r="N83" s="163">
        <f t="shared" si="26"/>
        <v>0</v>
      </c>
      <c r="O83" s="163">
        <v>2</v>
      </c>
      <c r="P83" s="163">
        <f t="shared" si="27"/>
        <v>0</v>
      </c>
      <c r="Q83" s="163">
        <v>1</v>
      </c>
      <c r="R83" s="163">
        <f t="shared" si="28"/>
        <v>1</v>
      </c>
      <c r="S83" s="163">
        <f t="shared" si="19"/>
        <v>2</v>
      </c>
      <c r="T83" s="4" t="str">
        <f t="shared" si="16"/>
        <v/>
      </c>
      <c r="U83" s="4">
        <f t="shared" si="17"/>
        <v>2</v>
      </c>
      <c r="V83" s="4" t="str">
        <f t="shared" si="18"/>
        <v/>
      </c>
    </row>
    <row r="84" spans="1:68" x14ac:dyDescent="0.2">
      <c r="A84" s="4">
        <f t="shared" si="20"/>
        <v>75</v>
      </c>
      <c r="B84" s="142">
        <f t="shared" si="21"/>
        <v>75</v>
      </c>
      <c r="C84" s="162">
        <v>229</v>
      </c>
      <c r="D84" s="162" t="s">
        <v>79</v>
      </c>
      <c r="E84" s="162">
        <v>2</v>
      </c>
      <c r="F84" s="162">
        <f t="shared" si="22"/>
        <v>0</v>
      </c>
      <c r="G84" s="162">
        <v>1</v>
      </c>
      <c r="H84" s="162">
        <f t="shared" si="23"/>
        <v>1</v>
      </c>
      <c r="I84" s="162">
        <v>2</v>
      </c>
      <c r="J84" s="162">
        <f t="shared" si="24"/>
        <v>0</v>
      </c>
      <c r="K84" s="162">
        <v>1</v>
      </c>
      <c r="L84" s="162">
        <f t="shared" si="25"/>
        <v>1</v>
      </c>
      <c r="M84" s="162">
        <v>2</v>
      </c>
      <c r="N84" s="162">
        <f t="shared" si="26"/>
        <v>0</v>
      </c>
      <c r="O84" s="162">
        <v>2</v>
      </c>
      <c r="P84" s="162">
        <f t="shared" si="27"/>
        <v>0</v>
      </c>
      <c r="Q84" s="162">
        <v>2</v>
      </c>
      <c r="R84" s="162">
        <f t="shared" si="28"/>
        <v>0</v>
      </c>
      <c r="S84" s="162">
        <f t="shared" si="19"/>
        <v>2</v>
      </c>
      <c r="T84" s="4" t="str">
        <f t="shared" si="16"/>
        <v/>
      </c>
      <c r="U84" s="4" t="str">
        <f t="shared" si="17"/>
        <v/>
      </c>
      <c r="V84" s="4">
        <f t="shared" si="18"/>
        <v>2</v>
      </c>
    </row>
    <row r="85" spans="1:68" x14ac:dyDescent="0.2">
      <c r="A85" s="4">
        <f t="shared" si="20"/>
        <v>76</v>
      </c>
      <c r="B85" s="142">
        <f t="shared" si="21"/>
        <v>76</v>
      </c>
      <c r="C85" s="158">
        <v>230</v>
      </c>
      <c r="D85" s="158" t="s">
        <v>77</v>
      </c>
      <c r="E85" s="158">
        <v>1</v>
      </c>
      <c r="F85" s="158">
        <f t="shared" si="22"/>
        <v>1</v>
      </c>
      <c r="G85" s="158">
        <v>1</v>
      </c>
      <c r="H85" s="158">
        <f t="shared" si="23"/>
        <v>1</v>
      </c>
      <c r="I85" s="158">
        <v>1</v>
      </c>
      <c r="J85" s="158">
        <f t="shared" si="24"/>
        <v>1</v>
      </c>
      <c r="K85" s="158">
        <v>1</v>
      </c>
      <c r="L85" s="158">
        <f t="shared" si="25"/>
        <v>1</v>
      </c>
      <c r="M85" s="158">
        <v>1</v>
      </c>
      <c r="N85" s="158">
        <f t="shared" si="26"/>
        <v>1</v>
      </c>
      <c r="O85" s="158">
        <v>1</v>
      </c>
      <c r="P85" s="158">
        <f t="shared" si="27"/>
        <v>1</v>
      </c>
      <c r="Q85" s="158" t="s">
        <v>34</v>
      </c>
      <c r="R85" s="158">
        <f t="shared" si="28"/>
        <v>0</v>
      </c>
      <c r="S85" s="158">
        <f t="shared" si="19"/>
        <v>6</v>
      </c>
      <c r="T85" s="4">
        <f t="shared" si="16"/>
        <v>6</v>
      </c>
      <c r="U85" s="4" t="str">
        <f t="shared" si="17"/>
        <v/>
      </c>
      <c r="V85" s="4" t="str">
        <f t="shared" si="18"/>
        <v/>
      </c>
    </row>
    <row r="86" spans="1:68" x14ac:dyDescent="0.2">
      <c r="A86" s="4">
        <f t="shared" si="20"/>
        <v>77</v>
      </c>
      <c r="B86" s="142">
        <f t="shared" si="21"/>
        <v>77</v>
      </c>
      <c r="C86" s="163">
        <v>232</v>
      </c>
      <c r="D86" s="163" t="s">
        <v>78</v>
      </c>
      <c r="E86" s="163" t="s">
        <v>34</v>
      </c>
      <c r="F86" s="163">
        <f t="shared" si="22"/>
        <v>0</v>
      </c>
      <c r="G86" s="163">
        <v>2</v>
      </c>
      <c r="H86" s="163">
        <f t="shared" si="23"/>
        <v>0</v>
      </c>
      <c r="I86" s="163">
        <v>2</v>
      </c>
      <c r="J86" s="163">
        <f t="shared" si="24"/>
        <v>0</v>
      </c>
      <c r="K86" s="163">
        <v>1</v>
      </c>
      <c r="L86" s="163">
        <f t="shared" si="25"/>
        <v>1</v>
      </c>
      <c r="M86" s="163">
        <v>1</v>
      </c>
      <c r="N86" s="163">
        <f t="shared" si="26"/>
        <v>1</v>
      </c>
      <c r="O86" s="163">
        <v>2</v>
      </c>
      <c r="P86" s="163">
        <f t="shared" si="27"/>
        <v>0</v>
      </c>
      <c r="Q86" s="163">
        <v>2</v>
      </c>
      <c r="R86" s="163">
        <f t="shared" si="28"/>
        <v>0</v>
      </c>
      <c r="S86" s="163">
        <f t="shared" si="19"/>
        <v>2</v>
      </c>
      <c r="T86" s="4" t="str">
        <f t="shared" si="16"/>
        <v/>
      </c>
      <c r="U86" s="4">
        <f t="shared" si="17"/>
        <v>2</v>
      </c>
      <c r="V86" s="4" t="str">
        <f t="shared" si="18"/>
        <v/>
      </c>
    </row>
    <row r="87" spans="1:68" x14ac:dyDescent="0.2">
      <c r="A87" s="4">
        <f t="shared" si="20"/>
        <v>78</v>
      </c>
      <c r="B87" s="142">
        <f t="shared" si="21"/>
        <v>78</v>
      </c>
      <c r="C87" s="162">
        <v>238</v>
      </c>
      <c r="D87" s="162" t="s">
        <v>79</v>
      </c>
      <c r="E87" s="162">
        <v>99</v>
      </c>
      <c r="F87" s="162">
        <f t="shared" si="22"/>
        <v>0</v>
      </c>
      <c r="G87" s="162">
        <v>2</v>
      </c>
      <c r="H87" s="162">
        <f t="shared" si="23"/>
        <v>0</v>
      </c>
      <c r="I87" s="162">
        <v>2</v>
      </c>
      <c r="J87" s="162">
        <f t="shared" si="24"/>
        <v>0</v>
      </c>
      <c r="K87" s="162">
        <v>2</v>
      </c>
      <c r="L87" s="162">
        <f t="shared" si="25"/>
        <v>0</v>
      </c>
      <c r="M87" s="162" t="s">
        <v>34</v>
      </c>
      <c r="N87" s="162">
        <f t="shared" si="26"/>
        <v>0</v>
      </c>
      <c r="O87" s="162" t="s">
        <v>34</v>
      </c>
      <c r="P87" s="162">
        <f t="shared" si="27"/>
        <v>0</v>
      </c>
      <c r="Q87" s="162" t="s">
        <v>34</v>
      </c>
      <c r="R87" s="162">
        <f t="shared" si="28"/>
        <v>0</v>
      </c>
      <c r="S87" s="162">
        <f t="shared" si="19"/>
        <v>0</v>
      </c>
      <c r="T87" s="4" t="str">
        <f t="shared" si="16"/>
        <v/>
      </c>
      <c r="U87" s="4" t="str">
        <f t="shared" si="17"/>
        <v/>
      </c>
      <c r="V87" s="4">
        <f t="shared" si="18"/>
        <v>0</v>
      </c>
    </row>
    <row r="88" spans="1:68" x14ac:dyDescent="0.2">
      <c r="A88" s="4">
        <f t="shared" si="20"/>
        <v>79</v>
      </c>
      <c r="B88" s="142">
        <f t="shared" si="21"/>
        <v>79</v>
      </c>
      <c r="C88" s="162">
        <v>240</v>
      </c>
      <c r="D88" s="162" t="s">
        <v>79</v>
      </c>
      <c r="E88" s="162" t="s">
        <v>34</v>
      </c>
      <c r="F88" s="162">
        <f t="shared" si="22"/>
        <v>0</v>
      </c>
      <c r="G88" s="162">
        <v>2</v>
      </c>
      <c r="H88" s="162">
        <f t="shared" si="23"/>
        <v>0</v>
      </c>
      <c r="I88" s="162">
        <v>2</v>
      </c>
      <c r="J88" s="162">
        <f t="shared" si="24"/>
        <v>0</v>
      </c>
      <c r="K88" s="162">
        <v>2</v>
      </c>
      <c r="L88" s="162">
        <f t="shared" si="25"/>
        <v>0</v>
      </c>
      <c r="M88" s="162">
        <v>1</v>
      </c>
      <c r="N88" s="162">
        <f t="shared" si="26"/>
        <v>1</v>
      </c>
      <c r="O88" s="162">
        <v>1</v>
      </c>
      <c r="P88" s="162">
        <f t="shared" si="27"/>
        <v>1</v>
      </c>
      <c r="Q88" s="162" t="s">
        <v>34</v>
      </c>
      <c r="R88" s="162">
        <f t="shared" si="28"/>
        <v>0</v>
      </c>
      <c r="S88" s="162">
        <f t="shared" si="19"/>
        <v>2</v>
      </c>
      <c r="T88" s="4" t="str">
        <f t="shared" si="16"/>
        <v/>
      </c>
      <c r="U88" s="4" t="str">
        <f t="shared" si="17"/>
        <v/>
      </c>
      <c r="V88" s="4">
        <f t="shared" si="18"/>
        <v>2</v>
      </c>
    </row>
    <row r="89" spans="1:68" x14ac:dyDescent="0.2">
      <c r="A89" s="4">
        <f t="shared" si="20"/>
        <v>80</v>
      </c>
      <c r="B89" s="142">
        <f t="shared" si="21"/>
        <v>80</v>
      </c>
      <c r="C89" s="162">
        <v>242</v>
      </c>
      <c r="D89" s="162" t="s">
        <v>79</v>
      </c>
      <c r="E89" s="162">
        <v>2</v>
      </c>
      <c r="F89" s="162">
        <f t="shared" si="22"/>
        <v>0</v>
      </c>
      <c r="G89" s="162">
        <v>2</v>
      </c>
      <c r="H89" s="162">
        <f t="shared" si="23"/>
        <v>0</v>
      </c>
      <c r="I89" s="162">
        <v>2</v>
      </c>
      <c r="J89" s="162">
        <f t="shared" si="24"/>
        <v>0</v>
      </c>
      <c r="K89" s="162">
        <v>2</v>
      </c>
      <c r="L89" s="162">
        <f t="shared" si="25"/>
        <v>0</v>
      </c>
      <c r="M89" s="162" t="s">
        <v>34</v>
      </c>
      <c r="N89" s="162">
        <f t="shared" si="26"/>
        <v>0</v>
      </c>
      <c r="O89" s="162" t="s">
        <v>34</v>
      </c>
      <c r="P89" s="162">
        <f t="shared" si="27"/>
        <v>0</v>
      </c>
      <c r="Q89" s="162" t="s">
        <v>34</v>
      </c>
      <c r="R89" s="162">
        <f t="shared" si="28"/>
        <v>0</v>
      </c>
      <c r="S89" s="162">
        <f t="shared" si="19"/>
        <v>0</v>
      </c>
      <c r="T89" s="4" t="str">
        <f t="shared" si="16"/>
        <v/>
      </c>
      <c r="U89" s="4" t="str">
        <f t="shared" si="17"/>
        <v/>
      </c>
      <c r="V89" s="4">
        <f t="shared" si="18"/>
        <v>0</v>
      </c>
    </row>
    <row r="90" spans="1:68" x14ac:dyDescent="0.2">
      <c r="A90" s="4">
        <f t="shared" si="20"/>
        <v>81</v>
      </c>
      <c r="B90" s="142">
        <f t="shared" si="21"/>
        <v>81</v>
      </c>
      <c r="C90" s="162">
        <v>243</v>
      </c>
      <c r="D90" s="162" t="s">
        <v>79</v>
      </c>
      <c r="E90" s="162" t="s">
        <v>34</v>
      </c>
      <c r="F90" s="162">
        <f t="shared" si="22"/>
        <v>0</v>
      </c>
      <c r="G90" s="162">
        <v>2</v>
      </c>
      <c r="H90" s="162">
        <f t="shared" si="23"/>
        <v>0</v>
      </c>
      <c r="I90" s="162">
        <v>2</v>
      </c>
      <c r="J90" s="162">
        <f t="shared" si="24"/>
        <v>0</v>
      </c>
      <c r="K90" s="162">
        <v>1</v>
      </c>
      <c r="L90" s="162">
        <f t="shared" si="25"/>
        <v>1</v>
      </c>
      <c r="M90" s="162">
        <v>1</v>
      </c>
      <c r="N90" s="162">
        <f t="shared" si="26"/>
        <v>1</v>
      </c>
      <c r="O90" s="162">
        <v>1</v>
      </c>
      <c r="P90" s="162">
        <f t="shared" si="27"/>
        <v>1</v>
      </c>
      <c r="Q90" s="162">
        <v>1</v>
      </c>
      <c r="R90" s="162">
        <f t="shared" si="28"/>
        <v>1</v>
      </c>
      <c r="S90" s="162">
        <f t="shared" si="19"/>
        <v>4</v>
      </c>
      <c r="T90" s="4" t="str">
        <f t="shared" si="16"/>
        <v/>
      </c>
      <c r="U90" s="4" t="str">
        <f t="shared" si="17"/>
        <v/>
      </c>
      <c r="V90" s="4">
        <f t="shared" si="18"/>
        <v>4</v>
      </c>
    </row>
    <row r="91" spans="1:68" x14ac:dyDescent="0.2">
      <c r="A91" s="4">
        <f t="shared" si="20"/>
        <v>82</v>
      </c>
      <c r="B91" s="142">
        <f t="shared" si="21"/>
        <v>82</v>
      </c>
      <c r="C91" s="163">
        <v>252</v>
      </c>
      <c r="D91" s="163" t="s">
        <v>78</v>
      </c>
      <c r="E91" s="163" t="s">
        <v>34</v>
      </c>
      <c r="F91" s="163">
        <f t="shared" si="22"/>
        <v>0</v>
      </c>
      <c r="G91" s="163">
        <v>1</v>
      </c>
      <c r="H91" s="163">
        <f t="shared" si="23"/>
        <v>1</v>
      </c>
      <c r="I91" s="163">
        <v>2</v>
      </c>
      <c r="J91" s="163">
        <f t="shared" si="24"/>
        <v>0</v>
      </c>
      <c r="K91" s="163">
        <v>2</v>
      </c>
      <c r="L91" s="163">
        <f t="shared" si="25"/>
        <v>0</v>
      </c>
      <c r="M91" s="163" t="s">
        <v>34</v>
      </c>
      <c r="N91" s="163">
        <f t="shared" si="26"/>
        <v>0</v>
      </c>
      <c r="O91" s="163" t="s">
        <v>34</v>
      </c>
      <c r="P91" s="163">
        <f t="shared" si="27"/>
        <v>0</v>
      </c>
      <c r="Q91" s="163" t="s">
        <v>34</v>
      </c>
      <c r="R91" s="163">
        <f t="shared" si="28"/>
        <v>0</v>
      </c>
      <c r="S91" s="163">
        <f t="shared" si="19"/>
        <v>1</v>
      </c>
      <c r="T91" s="4" t="str">
        <f t="shared" ref="T91:T154" si="29">IF($D91="CF",COUNTIFS($D91:$R91,"1")/2,"")</f>
        <v/>
      </c>
      <c r="U91" s="4">
        <f t="shared" ref="U91:U154" si="30">IF($D91="CFNR",COUNTIFS($D91:$R91,"1")/2,"")</f>
        <v>1</v>
      </c>
      <c r="V91" s="4" t="str">
        <f t="shared" ref="V91:V154" si="31">IF($D91="CONT",COUNTIFS($D91:$R91,"1")/2,"")</f>
        <v/>
      </c>
    </row>
    <row r="92" spans="1:68" x14ac:dyDescent="0.2">
      <c r="A92" s="4">
        <f t="shared" si="20"/>
        <v>83</v>
      </c>
      <c r="B92" s="142">
        <f t="shared" si="21"/>
        <v>83</v>
      </c>
      <c r="C92" s="162">
        <v>254</v>
      </c>
      <c r="D92" s="162" t="s">
        <v>79</v>
      </c>
      <c r="E92" s="162" t="s">
        <v>34</v>
      </c>
      <c r="F92" s="162">
        <f t="shared" si="22"/>
        <v>0</v>
      </c>
      <c r="G92" s="162">
        <v>2</v>
      </c>
      <c r="H92" s="162">
        <f t="shared" si="23"/>
        <v>0</v>
      </c>
      <c r="I92" s="162">
        <v>2</v>
      </c>
      <c r="J92" s="162">
        <f t="shared" si="24"/>
        <v>0</v>
      </c>
      <c r="K92" s="162">
        <v>1</v>
      </c>
      <c r="L92" s="162">
        <f t="shared" si="25"/>
        <v>1</v>
      </c>
      <c r="M92" s="162">
        <v>1</v>
      </c>
      <c r="N92" s="162">
        <f t="shared" si="26"/>
        <v>1</v>
      </c>
      <c r="O92" s="162">
        <v>1</v>
      </c>
      <c r="P92" s="162">
        <f t="shared" si="27"/>
        <v>1</v>
      </c>
      <c r="Q92" s="162">
        <v>1</v>
      </c>
      <c r="R92" s="162">
        <f t="shared" si="28"/>
        <v>1</v>
      </c>
      <c r="S92" s="162">
        <f t="shared" si="19"/>
        <v>4</v>
      </c>
      <c r="T92" s="4" t="str">
        <f t="shared" si="29"/>
        <v/>
      </c>
      <c r="U92" s="4" t="str">
        <f t="shared" si="30"/>
        <v/>
      </c>
      <c r="V92" s="4">
        <f t="shared" si="31"/>
        <v>4</v>
      </c>
    </row>
    <row r="93" spans="1:68" ht="16" thickBot="1" x14ac:dyDescent="0.25">
      <c r="A93" s="4">
        <f t="shared" si="20"/>
        <v>84</v>
      </c>
      <c r="B93" s="142">
        <f t="shared" si="21"/>
        <v>84</v>
      </c>
      <c r="C93" s="162">
        <v>255</v>
      </c>
      <c r="D93" s="162" t="s">
        <v>79</v>
      </c>
      <c r="E93" s="162" t="s">
        <v>34</v>
      </c>
      <c r="F93" s="162">
        <f t="shared" si="22"/>
        <v>0</v>
      </c>
      <c r="G93" s="162">
        <v>2</v>
      </c>
      <c r="H93" s="162">
        <f t="shared" si="23"/>
        <v>0</v>
      </c>
      <c r="I93" s="162">
        <v>2</v>
      </c>
      <c r="J93" s="162">
        <f t="shared" si="24"/>
        <v>0</v>
      </c>
      <c r="K93" s="162">
        <v>1</v>
      </c>
      <c r="L93" s="162">
        <f t="shared" si="25"/>
        <v>1</v>
      </c>
      <c r="M93" s="162">
        <v>1</v>
      </c>
      <c r="N93" s="162">
        <f t="shared" si="26"/>
        <v>1</v>
      </c>
      <c r="O93" s="162">
        <v>2</v>
      </c>
      <c r="P93" s="162">
        <f t="shared" si="27"/>
        <v>0</v>
      </c>
      <c r="Q93" s="162">
        <v>2</v>
      </c>
      <c r="R93" s="162">
        <f t="shared" si="28"/>
        <v>0</v>
      </c>
      <c r="S93" s="162">
        <f t="shared" si="19"/>
        <v>2</v>
      </c>
      <c r="T93" s="4" t="str">
        <f t="shared" si="29"/>
        <v/>
      </c>
      <c r="U93" s="4" t="str">
        <f t="shared" si="30"/>
        <v/>
      </c>
      <c r="V93" s="4">
        <f t="shared" si="31"/>
        <v>2</v>
      </c>
    </row>
    <row r="94" spans="1:68" s="126" customFormat="1" ht="25.5" customHeight="1" thickBot="1" x14ac:dyDescent="0.25">
      <c r="A94" s="5">
        <f>A93+1</f>
        <v>85</v>
      </c>
      <c r="B94" s="168">
        <f>B93+1</f>
        <v>85</v>
      </c>
      <c r="C94" s="160">
        <v>3</v>
      </c>
      <c r="D94" s="291" t="s">
        <v>78</v>
      </c>
      <c r="E94" s="291">
        <v>2</v>
      </c>
      <c r="F94" s="291">
        <f t="shared" si="22"/>
        <v>0</v>
      </c>
      <c r="G94" s="291">
        <v>2</v>
      </c>
      <c r="H94" s="291">
        <f>IF(G94=1,1,0)</f>
        <v>0</v>
      </c>
      <c r="I94" s="291">
        <v>2</v>
      </c>
      <c r="J94" s="291">
        <f>IF(I94=1,1,0)</f>
        <v>0</v>
      </c>
      <c r="K94" s="291">
        <v>1</v>
      </c>
      <c r="L94" s="291">
        <f>IF(K94=1,1,0)</f>
        <v>1</v>
      </c>
      <c r="M94" s="291">
        <v>1</v>
      </c>
      <c r="N94" s="291">
        <f>IF(M94=1,1,0)</f>
        <v>1</v>
      </c>
      <c r="O94" s="291">
        <v>2</v>
      </c>
      <c r="P94" s="291">
        <f>IF(O94=1,1,0)</f>
        <v>0</v>
      </c>
      <c r="Q94" s="291">
        <v>2</v>
      </c>
      <c r="R94" s="291">
        <f>IF(Q94=1,1,0)</f>
        <v>0</v>
      </c>
      <c r="S94" s="290">
        <f>COUNTIFS($D94:$R94,"1")/2</f>
        <v>2</v>
      </c>
      <c r="T94" s="4" t="str">
        <f t="shared" si="29"/>
        <v/>
      </c>
      <c r="U94" s="4">
        <f t="shared" si="30"/>
        <v>2</v>
      </c>
      <c r="V94" s="4" t="str">
        <f t="shared" si="31"/>
        <v/>
      </c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</row>
    <row r="95" spans="1:68" s="126" customFormat="1" x14ac:dyDescent="0.2">
      <c r="A95" s="5">
        <f t="shared" ref="A95:A158" si="32">A94+1</f>
        <v>86</v>
      </c>
      <c r="B95" s="169">
        <f>B94+1</f>
        <v>86</v>
      </c>
      <c r="C95" s="160">
        <v>6</v>
      </c>
      <c r="D95" s="167" t="s">
        <v>78</v>
      </c>
      <c r="E95" s="167" t="s">
        <v>34</v>
      </c>
      <c r="F95" s="167">
        <f t="shared" si="22"/>
        <v>0</v>
      </c>
      <c r="G95" s="167">
        <v>2</v>
      </c>
      <c r="H95" s="167">
        <f t="shared" ref="H95:H158" si="33">IF(G95=1,1,0)</f>
        <v>0</v>
      </c>
      <c r="I95" s="167">
        <v>2</v>
      </c>
      <c r="J95" s="167">
        <f t="shared" ref="J95:J158" si="34">IF(I95=1,1,0)</f>
        <v>0</v>
      </c>
      <c r="K95" s="167">
        <v>1</v>
      </c>
      <c r="L95" s="167">
        <f t="shared" ref="L95:L158" si="35">IF(K95=1,1,0)</f>
        <v>1</v>
      </c>
      <c r="M95" s="167">
        <v>1</v>
      </c>
      <c r="N95" s="167">
        <f t="shared" ref="N95:N158" si="36">IF(M95=1,1,0)</f>
        <v>1</v>
      </c>
      <c r="O95" s="167">
        <v>1</v>
      </c>
      <c r="P95" s="167">
        <f t="shared" ref="P95:P158" si="37">IF(O95=1,1,0)</f>
        <v>1</v>
      </c>
      <c r="Q95" s="167">
        <v>1</v>
      </c>
      <c r="R95" s="167">
        <f t="shared" ref="R95:R158" si="38">IF(Q95=1,1,0)</f>
        <v>1</v>
      </c>
      <c r="S95" s="167">
        <f>COUNTIFS($D95:$R95,"1")/2</f>
        <v>4</v>
      </c>
      <c r="T95" s="4" t="str">
        <f t="shared" si="29"/>
        <v/>
      </c>
      <c r="U95" s="4">
        <f t="shared" si="30"/>
        <v>4</v>
      </c>
      <c r="V95" s="4" t="str">
        <f t="shared" si="31"/>
        <v/>
      </c>
      <c r="W95"/>
      <c r="X95"/>
      <c r="Y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</row>
    <row r="96" spans="1:68" s="126" customFormat="1" ht="16" thickBot="1" x14ac:dyDescent="0.25">
      <c r="A96" s="5">
        <f t="shared" si="32"/>
        <v>87</v>
      </c>
      <c r="B96" s="169">
        <f t="shared" ref="B96:B159" si="39">B95+1</f>
        <v>87</v>
      </c>
      <c r="C96" s="160">
        <v>8</v>
      </c>
      <c r="D96" s="163" t="s">
        <v>78</v>
      </c>
      <c r="E96" s="163" t="s">
        <v>34</v>
      </c>
      <c r="F96" s="163">
        <f t="shared" si="22"/>
        <v>0</v>
      </c>
      <c r="G96" s="163">
        <v>2</v>
      </c>
      <c r="H96" s="163">
        <f t="shared" si="33"/>
        <v>0</v>
      </c>
      <c r="I96" s="163">
        <v>2</v>
      </c>
      <c r="J96" s="163">
        <f t="shared" si="34"/>
        <v>0</v>
      </c>
      <c r="K96" s="163">
        <v>1</v>
      </c>
      <c r="L96" s="163">
        <f t="shared" si="35"/>
        <v>1</v>
      </c>
      <c r="M96" s="163">
        <v>2</v>
      </c>
      <c r="N96" s="163">
        <f t="shared" si="36"/>
        <v>0</v>
      </c>
      <c r="O96" s="163">
        <v>1</v>
      </c>
      <c r="P96" s="163">
        <f t="shared" si="37"/>
        <v>1</v>
      </c>
      <c r="Q96" s="163">
        <v>2</v>
      </c>
      <c r="R96" s="163">
        <f t="shared" si="38"/>
        <v>0</v>
      </c>
      <c r="S96" s="163">
        <f t="shared" ref="S96:S159" si="40">COUNTIFS($D96:$R96,"1")/2</f>
        <v>2</v>
      </c>
      <c r="T96" s="4" t="str">
        <f t="shared" si="29"/>
        <v/>
      </c>
      <c r="U96" s="4">
        <f t="shared" si="30"/>
        <v>2</v>
      </c>
      <c r="V96" s="4" t="str">
        <f t="shared" si="31"/>
        <v/>
      </c>
      <c r="W96"/>
      <c r="X96"/>
      <c r="Y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</row>
    <row r="97" spans="1:68" s="126" customFormat="1" ht="16" thickBot="1" x14ac:dyDescent="0.25">
      <c r="A97" s="5">
        <f t="shared" si="32"/>
        <v>88</v>
      </c>
      <c r="B97" s="169">
        <f t="shared" si="39"/>
        <v>88</v>
      </c>
      <c r="C97" s="160">
        <v>10</v>
      </c>
      <c r="D97" s="291" t="s">
        <v>78</v>
      </c>
      <c r="E97" s="291" t="s">
        <v>34</v>
      </c>
      <c r="F97" s="291">
        <f t="shared" si="22"/>
        <v>0</v>
      </c>
      <c r="G97" s="291">
        <v>2</v>
      </c>
      <c r="H97" s="291">
        <f t="shared" si="33"/>
        <v>0</v>
      </c>
      <c r="I97" s="291">
        <v>2</v>
      </c>
      <c r="J97" s="291">
        <f t="shared" si="34"/>
        <v>0</v>
      </c>
      <c r="K97" s="291">
        <v>1</v>
      </c>
      <c r="L97" s="291">
        <f t="shared" si="35"/>
        <v>1</v>
      </c>
      <c r="M97" s="291">
        <v>1</v>
      </c>
      <c r="N97" s="291">
        <f t="shared" si="36"/>
        <v>1</v>
      </c>
      <c r="O97" s="291">
        <v>2</v>
      </c>
      <c r="P97" s="291">
        <f t="shared" si="37"/>
        <v>0</v>
      </c>
      <c r="Q97" s="291">
        <v>1</v>
      </c>
      <c r="R97" s="291">
        <f t="shared" si="38"/>
        <v>1</v>
      </c>
      <c r="S97" s="290">
        <f t="shared" si="40"/>
        <v>3</v>
      </c>
      <c r="T97" s="4" t="str">
        <f t="shared" si="29"/>
        <v/>
      </c>
      <c r="U97" s="4">
        <f t="shared" si="30"/>
        <v>3</v>
      </c>
      <c r="V97" s="4" t="str">
        <f t="shared" si="31"/>
        <v/>
      </c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</row>
    <row r="98" spans="1:68" x14ac:dyDescent="0.2">
      <c r="A98" s="5">
        <f t="shared" si="32"/>
        <v>89</v>
      </c>
      <c r="B98" s="169">
        <f t="shared" si="39"/>
        <v>89</v>
      </c>
      <c r="C98" s="161">
        <v>11</v>
      </c>
      <c r="D98" s="161" t="s">
        <v>77</v>
      </c>
      <c r="E98" s="161">
        <v>2</v>
      </c>
      <c r="F98" s="161">
        <f t="shared" si="22"/>
        <v>0</v>
      </c>
      <c r="G98" s="161">
        <v>2</v>
      </c>
      <c r="H98" s="161">
        <f t="shared" si="33"/>
        <v>0</v>
      </c>
      <c r="I98" s="161">
        <v>2</v>
      </c>
      <c r="J98" s="161">
        <f t="shared" si="34"/>
        <v>0</v>
      </c>
      <c r="K98" s="161">
        <v>1</v>
      </c>
      <c r="L98" s="161">
        <f t="shared" si="35"/>
        <v>1</v>
      </c>
      <c r="M98" s="161">
        <v>1</v>
      </c>
      <c r="N98" s="161">
        <f t="shared" si="36"/>
        <v>1</v>
      </c>
      <c r="O98" s="161">
        <v>2</v>
      </c>
      <c r="P98" s="161">
        <f t="shared" si="37"/>
        <v>0</v>
      </c>
      <c r="Q98" s="161">
        <v>1</v>
      </c>
      <c r="R98" s="161">
        <f t="shared" si="38"/>
        <v>1</v>
      </c>
      <c r="S98" s="161">
        <f t="shared" si="40"/>
        <v>3</v>
      </c>
      <c r="T98" s="4">
        <f t="shared" si="29"/>
        <v>3</v>
      </c>
      <c r="U98" s="4" t="str">
        <f t="shared" si="30"/>
        <v/>
      </c>
      <c r="V98" s="4" t="str">
        <f t="shared" si="31"/>
        <v/>
      </c>
    </row>
    <row r="99" spans="1:68" x14ac:dyDescent="0.2">
      <c r="A99" s="5">
        <f t="shared" si="32"/>
        <v>90</v>
      </c>
      <c r="B99" s="169">
        <f t="shared" si="39"/>
        <v>90</v>
      </c>
      <c r="C99" s="160">
        <v>13</v>
      </c>
      <c r="D99" s="160" t="s">
        <v>78</v>
      </c>
      <c r="E99" s="160" t="s">
        <v>34</v>
      </c>
      <c r="F99" s="160">
        <f t="shared" si="22"/>
        <v>0</v>
      </c>
      <c r="G99" s="160">
        <v>2</v>
      </c>
      <c r="H99" s="160">
        <f t="shared" si="33"/>
        <v>0</v>
      </c>
      <c r="I99" s="160">
        <v>2</v>
      </c>
      <c r="J99" s="160">
        <f t="shared" si="34"/>
        <v>0</v>
      </c>
      <c r="K99" s="160">
        <v>1</v>
      </c>
      <c r="L99" s="160">
        <f t="shared" si="35"/>
        <v>1</v>
      </c>
      <c r="M99" s="160">
        <v>1</v>
      </c>
      <c r="N99" s="160">
        <f t="shared" si="36"/>
        <v>1</v>
      </c>
      <c r="O99" s="160">
        <v>2</v>
      </c>
      <c r="P99" s="160">
        <f t="shared" si="37"/>
        <v>0</v>
      </c>
      <c r="Q99" s="160">
        <v>1</v>
      </c>
      <c r="R99" s="160">
        <f t="shared" si="38"/>
        <v>1</v>
      </c>
      <c r="S99" s="160">
        <f t="shared" si="40"/>
        <v>3</v>
      </c>
      <c r="T99" s="4" t="str">
        <f t="shared" si="29"/>
        <v/>
      </c>
      <c r="U99" s="4">
        <f t="shared" si="30"/>
        <v>3</v>
      </c>
      <c r="V99" s="4" t="str">
        <f t="shared" si="31"/>
        <v/>
      </c>
    </row>
    <row r="100" spans="1:68" x14ac:dyDescent="0.2">
      <c r="A100" s="5">
        <f t="shared" si="32"/>
        <v>91</v>
      </c>
      <c r="B100" s="169">
        <f t="shared" si="39"/>
        <v>91</v>
      </c>
      <c r="C100" s="160">
        <v>19</v>
      </c>
      <c r="D100" s="160" t="s">
        <v>78</v>
      </c>
      <c r="E100" s="160">
        <v>2</v>
      </c>
      <c r="F100" s="160">
        <f t="shared" si="22"/>
        <v>0</v>
      </c>
      <c r="G100" s="160">
        <v>1</v>
      </c>
      <c r="H100" s="160">
        <f t="shared" si="33"/>
        <v>1</v>
      </c>
      <c r="I100" s="160">
        <v>2</v>
      </c>
      <c r="J100" s="160">
        <f t="shared" si="34"/>
        <v>0</v>
      </c>
      <c r="K100" s="160">
        <v>2</v>
      </c>
      <c r="L100" s="160">
        <f t="shared" si="35"/>
        <v>0</v>
      </c>
      <c r="M100" s="160" t="s">
        <v>34</v>
      </c>
      <c r="N100" s="160">
        <f t="shared" si="36"/>
        <v>0</v>
      </c>
      <c r="O100" s="160" t="s">
        <v>34</v>
      </c>
      <c r="P100" s="160">
        <f t="shared" si="37"/>
        <v>0</v>
      </c>
      <c r="Q100" s="160" t="s">
        <v>34</v>
      </c>
      <c r="R100" s="160">
        <f t="shared" si="38"/>
        <v>0</v>
      </c>
      <c r="S100" s="160">
        <f t="shared" si="40"/>
        <v>1</v>
      </c>
      <c r="T100" s="4" t="str">
        <f t="shared" si="29"/>
        <v/>
      </c>
      <c r="U100" s="4">
        <f t="shared" si="30"/>
        <v>1</v>
      </c>
      <c r="V100" s="4" t="str">
        <f t="shared" si="31"/>
        <v/>
      </c>
    </row>
    <row r="101" spans="1:68" x14ac:dyDescent="0.2">
      <c r="A101" s="5">
        <f t="shared" si="32"/>
        <v>92</v>
      </c>
      <c r="B101" s="169">
        <f t="shared" si="39"/>
        <v>92</v>
      </c>
      <c r="C101" s="160">
        <v>20</v>
      </c>
      <c r="D101" s="160" t="s">
        <v>78</v>
      </c>
      <c r="E101" s="160" t="s">
        <v>34</v>
      </c>
      <c r="F101" s="160">
        <f t="shared" si="22"/>
        <v>0</v>
      </c>
      <c r="G101" s="160">
        <v>2</v>
      </c>
      <c r="H101" s="160">
        <f t="shared" si="33"/>
        <v>0</v>
      </c>
      <c r="I101" s="160">
        <v>2</v>
      </c>
      <c r="J101" s="160">
        <f t="shared" si="34"/>
        <v>0</v>
      </c>
      <c r="K101" s="160">
        <v>1</v>
      </c>
      <c r="L101" s="160">
        <f t="shared" si="35"/>
        <v>1</v>
      </c>
      <c r="M101" s="160">
        <v>2</v>
      </c>
      <c r="N101" s="160">
        <f t="shared" si="36"/>
        <v>0</v>
      </c>
      <c r="O101" s="160">
        <v>1</v>
      </c>
      <c r="P101" s="160">
        <f t="shared" si="37"/>
        <v>1</v>
      </c>
      <c r="Q101" s="160">
        <v>2</v>
      </c>
      <c r="R101" s="160">
        <f t="shared" si="38"/>
        <v>0</v>
      </c>
      <c r="S101" s="160">
        <f t="shared" si="40"/>
        <v>2</v>
      </c>
      <c r="T101" s="4" t="str">
        <f t="shared" si="29"/>
        <v/>
      </c>
      <c r="U101" s="4">
        <f t="shared" si="30"/>
        <v>2</v>
      </c>
      <c r="V101" s="4" t="str">
        <f t="shared" si="31"/>
        <v/>
      </c>
      <c r="W101" s="4"/>
      <c r="X101" s="5"/>
    </row>
    <row r="102" spans="1:68" x14ac:dyDescent="0.2">
      <c r="A102" s="5">
        <f t="shared" si="32"/>
        <v>93</v>
      </c>
      <c r="B102" s="169">
        <f t="shared" si="39"/>
        <v>93</v>
      </c>
      <c r="C102" s="161">
        <v>21</v>
      </c>
      <c r="D102" s="161" t="s">
        <v>77</v>
      </c>
      <c r="E102" s="161">
        <v>2</v>
      </c>
      <c r="F102" s="161">
        <f t="shared" si="22"/>
        <v>0</v>
      </c>
      <c r="G102" s="161">
        <v>2</v>
      </c>
      <c r="H102" s="161">
        <f t="shared" si="33"/>
        <v>0</v>
      </c>
      <c r="I102" s="161">
        <v>2</v>
      </c>
      <c r="J102" s="161">
        <f t="shared" si="34"/>
        <v>0</v>
      </c>
      <c r="K102" s="161">
        <v>1</v>
      </c>
      <c r="L102" s="161">
        <f t="shared" si="35"/>
        <v>1</v>
      </c>
      <c r="M102" s="161">
        <v>1</v>
      </c>
      <c r="N102" s="161">
        <f t="shared" si="36"/>
        <v>1</v>
      </c>
      <c r="O102" s="161">
        <v>2</v>
      </c>
      <c r="P102" s="161">
        <f t="shared" si="37"/>
        <v>0</v>
      </c>
      <c r="Q102" s="161">
        <v>1</v>
      </c>
      <c r="R102" s="161">
        <f t="shared" si="38"/>
        <v>1</v>
      </c>
      <c r="S102" s="161">
        <f t="shared" si="40"/>
        <v>3</v>
      </c>
      <c r="T102" s="4">
        <f t="shared" si="29"/>
        <v>3</v>
      </c>
      <c r="U102" s="4" t="str">
        <f t="shared" si="30"/>
        <v/>
      </c>
      <c r="V102" s="4" t="str">
        <f t="shared" si="31"/>
        <v/>
      </c>
    </row>
    <row r="103" spans="1:68" x14ac:dyDescent="0.2">
      <c r="A103" s="5">
        <f t="shared" si="32"/>
        <v>94</v>
      </c>
      <c r="B103" s="169">
        <f t="shared" si="39"/>
        <v>94</v>
      </c>
      <c r="C103" s="161">
        <v>23</v>
      </c>
      <c r="D103" s="161" t="s">
        <v>77</v>
      </c>
      <c r="E103" s="161">
        <v>1</v>
      </c>
      <c r="F103" s="161">
        <f t="shared" si="22"/>
        <v>1</v>
      </c>
      <c r="G103" s="161">
        <v>2</v>
      </c>
      <c r="H103" s="161">
        <f t="shared" si="33"/>
        <v>0</v>
      </c>
      <c r="I103" s="161">
        <v>2</v>
      </c>
      <c r="J103" s="161">
        <f t="shared" si="34"/>
        <v>0</v>
      </c>
      <c r="K103" s="161">
        <v>2</v>
      </c>
      <c r="L103" s="161">
        <f t="shared" si="35"/>
        <v>0</v>
      </c>
      <c r="M103" s="161">
        <v>1</v>
      </c>
      <c r="N103" s="161">
        <f t="shared" si="36"/>
        <v>1</v>
      </c>
      <c r="O103" s="161">
        <v>2</v>
      </c>
      <c r="P103" s="161">
        <f t="shared" si="37"/>
        <v>0</v>
      </c>
      <c r="Q103" s="161" t="s">
        <v>34</v>
      </c>
      <c r="R103" s="161">
        <f t="shared" si="38"/>
        <v>0</v>
      </c>
      <c r="S103" s="161">
        <f t="shared" si="40"/>
        <v>2</v>
      </c>
      <c r="T103" s="4">
        <f t="shared" si="29"/>
        <v>2</v>
      </c>
      <c r="U103" s="4" t="str">
        <f t="shared" si="30"/>
        <v/>
      </c>
      <c r="V103" s="4" t="str">
        <f t="shared" si="31"/>
        <v/>
      </c>
    </row>
    <row r="104" spans="1:68" x14ac:dyDescent="0.2">
      <c r="A104" s="5">
        <f t="shared" si="32"/>
        <v>95</v>
      </c>
      <c r="B104" s="169">
        <f t="shared" si="39"/>
        <v>95</v>
      </c>
      <c r="C104" s="162">
        <v>28</v>
      </c>
      <c r="D104" s="162" t="s">
        <v>79</v>
      </c>
      <c r="E104" s="162" t="s">
        <v>34</v>
      </c>
      <c r="F104" s="162">
        <f t="shared" si="22"/>
        <v>0</v>
      </c>
      <c r="G104" s="162">
        <v>2</v>
      </c>
      <c r="H104" s="162">
        <f t="shared" si="33"/>
        <v>0</v>
      </c>
      <c r="I104" s="162">
        <v>2</v>
      </c>
      <c r="J104" s="162">
        <f t="shared" si="34"/>
        <v>0</v>
      </c>
      <c r="K104" s="162">
        <v>1</v>
      </c>
      <c r="L104" s="162">
        <f t="shared" si="35"/>
        <v>1</v>
      </c>
      <c r="M104" s="162">
        <v>1</v>
      </c>
      <c r="N104" s="162">
        <f t="shared" si="36"/>
        <v>1</v>
      </c>
      <c r="O104" s="162">
        <v>2</v>
      </c>
      <c r="P104" s="162">
        <f t="shared" si="37"/>
        <v>0</v>
      </c>
      <c r="Q104" s="162">
        <v>2</v>
      </c>
      <c r="R104" s="162">
        <f t="shared" si="38"/>
        <v>0</v>
      </c>
      <c r="S104" s="162">
        <f t="shared" si="40"/>
        <v>2</v>
      </c>
      <c r="T104" s="4" t="str">
        <f t="shared" si="29"/>
        <v/>
      </c>
      <c r="U104" s="4" t="str">
        <f t="shared" si="30"/>
        <v/>
      </c>
      <c r="V104" s="4">
        <f t="shared" si="31"/>
        <v>2</v>
      </c>
    </row>
    <row r="105" spans="1:68" x14ac:dyDescent="0.2">
      <c r="A105" s="5">
        <f t="shared" si="32"/>
        <v>96</v>
      </c>
      <c r="B105" s="169">
        <f t="shared" si="39"/>
        <v>96</v>
      </c>
      <c r="C105" s="162">
        <v>31</v>
      </c>
      <c r="D105" s="162" t="s">
        <v>79</v>
      </c>
      <c r="E105" s="162" t="s">
        <v>34</v>
      </c>
      <c r="F105" s="162">
        <f t="shared" si="22"/>
        <v>0</v>
      </c>
      <c r="G105" s="162">
        <v>2</v>
      </c>
      <c r="H105" s="162">
        <f t="shared" si="33"/>
        <v>0</v>
      </c>
      <c r="I105" s="162">
        <v>2</v>
      </c>
      <c r="J105" s="162">
        <f t="shared" si="34"/>
        <v>0</v>
      </c>
      <c r="K105" s="162">
        <v>1</v>
      </c>
      <c r="L105" s="162">
        <f t="shared" si="35"/>
        <v>1</v>
      </c>
      <c r="M105" s="162">
        <v>1</v>
      </c>
      <c r="N105" s="162">
        <f t="shared" si="36"/>
        <v>1</v>
      </c>
      <c r="O105" s="162">
        <v>1</v>
      </c>
      <c r="P105" s="162">
        <f t="shared" si="37"/>
        <v>1</v>
      </c>
      <c r="Q105" s="162">
        <v>2</v>
      </c>
      <c r="R105" s="162">
        <f t="shared" si="38"/>
        <v>0</v>
      </c>
      <c r="S105" s="162">
        <f t="shared" si="40"/>
        <v>3</v>
      </c>
      <c r="T105" s="4" t="str">
        <f t="shared" si="29"/>
        <v/>
      </c>
      <c r="U105" s="4" t="str">
        <f t="shared" si="30"/>
        <v/>
      </c>
      <c r="V105" s="4">
        <f t="shared" si="31"/>
        <v>3</v>
      </c>
    </row>
    <row r="106" spans="1:68" x14ac:dyDescent="0.2">
      <c r="A106" s="5">
        <f t="shared" si="32"/>
        <v>97</v>
      </c>
      <c r="B106" s="169">
        <f t="shared" si="39"/>
        <v>97</v>
      </c>
      <c r="C106" s="161">
        <v>34</v>
      </c>
      <c r="D106" s="161" t="s">
        <v>77</v>
      </c>
      <c r="E106" s="161" t="s">
        <v>34</v>
      </c>
      <c r="F106" s="161">
        <f t="shared" si="22"/>
        <v>0</v>
      </c>
      <c r="G106" s="161">
        <v>2</v>
      </c>
      <c r="H106" s="161">
        <f t="shared" si="33"/>
        <v>0</v>
      </c>
      <c r="I106" s="161">
        <v>2</v>
      </c>
      <c r="J106" s="161">
        <f t="shared" si="34"/>
        <v>0</v>
      </c>
      <c r="K106" s="161">
        <v>1</v>
      </c>
      <c r="L106" s="161">
        <f t="shared" si="35"/>
        <v>1</v>
      </c>
      <c r="M106" s="161">
        <v>1</v>
      </c>
      <c r="N106" s="161">
        <f t="shared" si="36"/>
        <v>1</v>
      </c>
      <c r="O106" s="161">
        <v>2</v>
      </c>
      <c r="P106" s="161">
        <f t="shared" si="37"/>
        <v>0</v>
      </c>
      <c r="Q106" s="161" t="s">
        <v>34</v>
      </c>
      <c r="R106" s="161">
        <f t="shared" si="38"/>
        <v>0</v>
      </c>
      <c r="S106" s="161">
        <f t="shared" si="40"/>
        <v>2</v>
      </c>
      <c r="T106" s="4">
        <f t="shared" si="29"/>
        <v>2</v>
      </c>
      <c r="U106" s="4" t="str">
        <f t="shared" si="30"/>
        <v/>
      </c>
      <c r="V106" s="4" t="str">
        <f t="shared" si="31"/>
        <v/>
      </c>
    </row>
    <row r="107" spans="1:68" x14ac:dyDescent="0.2">
      <c r="A107" s="5">
        <f t="shared" si="32"/>
        <v>98</v>
      </c>
      <c r="B107" s="169">
        <f t="shared" si="39"/>
        <v>98</v>
      </c>
      <c r="C107" s="160">
        <v>35</v>
      </c>
      <c r="D107" s="160" t="s">
        <v>78</v>
      </c>
      <c r="E107" s="160">
        <v>2</v>
      </c>
      <c r="F107" s="160">
        <f t="shared" si="22"/>
        <v>0</v>
      </c>
      <c r="G107" s="160">
        <v>2</v>
      </c>
      <c r="H107" s="160">
        <f t="shared" si="33"/>
        <v>0</v>
      </c>
      <c r="I107" s="160">
        <v>2</v>
      </c>
      <c r="J107" s="160">
        <f t="shared" si="34"/>
        <v>0</v>
      </c>
      <c r="K107" s="160">
        <v>1</v>
      </c>
      <c r="L107" s="160">
        <f t="shared" si="35"/>
        <v>1</v>
      </c>
      <c r="M107" s="160">
        <v>1</v>
      </c>
      <c r="N107" s="160">
        <f t="shared" si="36"/>
        <v>1</v>
      </c>
      <c r="O107" s="160">
        <v>1</v>
      </c>
      <c r="P107" s="160">
        <f t="shared" si="37"/>
        <v>1</v>
      </c>
      <c r="Q107" s="160">
        <v>1</v>
      </c>
      <c r="R107" s="160">
        <f t="shared" si="38"/>
        <v>1</v>
      </c>
      <c r="S107" s="160">
        <f t="shared" si="40"/>
        <v>4</v>
      </c>
      <c r="T107" s="4" t="str">
        <f t="shared" si="29"/>
        <v/>
      </c>
      <c r="U107" s="4">
        <f t="shared" si="30"/>
        <v>4</v>
      </c>
      <c r="V107" s="4" t="str">
        <f t="shared" si="31"/>
        <v/>
      </c>
    </row>
    <row r="108" spans="1:68" x14ac:dyDescent="0.2">
      <c r="A108" s="5">
        <f t="shared" si="32"/>
        <v>99</v>
      </c>
      <c r="B108" s="169">
        <f t="shared" si="39"/>
        <v>99</v>
      </c>
      <c r="C108" s="162">
        <v>42</v>
      </c>
      <c r="D108" s="162" t="s">
        <v>79</v>
      </c>
      <c r="E108" s="162" t="s">
        <v>34</v>
      </c>
      <c r="F108" s="162">
        <f t="shared" si="22"/>
        <v>0</v>
      </c>
      <c r="G108" s="162">
        <v>2</v>
      </c>
      <c r="H108" s="162">
        <f t="shared" si="33"/>
        <v>0</v>
      </c>
      <c r="I108" s="162">
        <v>2</v>
      </c>
      <c r="J108" s="162">
        <f t="shared" si="34"/>
        <v>0</v>
      </c>
      <c r="K108" s="162">
        <v>1</v>
      </c>
      <c r="L108" s="162">
        <f t="shared" si="35"/>
        <v>1</v>
      </c>
      <c r="M108" s="162">
        <v>1</v>
      </c>
      <c r="N108" s="162">
        <f t="shared" si="36"/>
        <v>1</v>
      </c>
      <c r="O108" s="162">
        <v>2</v>
      </c>
      <c r="P108" s="162">
        <f t="shared" si="37"/>
        <v>0</v>
      </c>
      <c r="Q108" s="162" t="s">
        <v>34</v>
      </c>
      <c r="R108" s="162">
        <f t="shared" si="38"/>
        <v>0</v>
      </c>
      <c r="S108" s="162">
        <f t="shared" si="40"/>
        <v>2</v>
      </c>
      <c r="T108" s="4" t="str">
        <f t="shared" si="29"/>
        <v/>
      </c>
      <c r="U108" s="4" t="str">
        <f t="shared" si="30"/>
        <v/>
      </c>
      <c r="V108" s="289">
        <f t="shared" si="31"/>
        <v>2</v>
      </c>
    </row>
    <row r="109" spans="1:68" x14ac:dyDescent="0.2">
      <c r="A109" s="5">
        <f t="shared" si="32"/>
        <v>100</v>
      </c>
      <c r="B109" s="169">
        <f t="shared" si="39"/>
        <v>100</v>
      </c>
      <c r="C109" s="162">
        <v>49</v>
      </c>
      <c r="D109" s="162" t="s">
        <v>79</v>
      </c>
      <c r="E109" s="162" t="s">
        <v>34</v>
      </c>
      <c r="F109" s="162">
        <f t="shared" si="22"/>
        <v>0</v>
      </c>
      <c r="G109" s="162">
        <v>2</v>
      </c>
      <c r="H109" s="162">
        <f t="shared" si="33"/>
        <v>0</v>
      </c>
      <c r="I109" s="162">
        <v>2</v>
      </c>
      <c r="J109" s="162">
        <f t="shared" si="34"/>
        <v>0</v>
      </c>
      <c r="K109" s="162">
        <v>1</v>
      </c>
      <c r="L109" s="162">
        <f t="shared" si="35"/>
        <v>1</v>
      </c>
      <c r="M109" s="162">
        <v>2</v>
      </c>
      <c r="N109" s="162">
        <f t="shared" si="36"/>
        <v>0</v>
      </c>
      <c r="O109" s="162">
        <v>2</v>
      </c>
      <c r="P109" s="162">
        <f t="shared" si="37"/>
        <v>0</v>
      </c>
      <c r="Q109" s="162" t="s">
        <v>34</v>
      </c>
      <c r="R109" s="162">
        <f t="shared" si="38"/>
        <v>0</v>
      </c>
      <c r="S109" s="162">
        <f t="shared" si="40"/>
        <v>1</v>
      </c>
      <c r="T109" s="4" t="str">
        <f t="shared" si="29"/>
        <v/>
      </c>
      <c r="U109" s="4" t="str">
        <f t="shared" si="30"/>
        <v/>
      </c>
      <c r="V109" s="176">
        <f t="shared" si="31"/>
        <v>1</v>
      </c>
    </row>
    <row r="110" spans="1:68" ht="16" thickBot="1" x14ac:dyDescent="0.25">
      <c r="A110" s="5">
        <f t="shared" si="32"/>
        <v>101</v>
      </c>
      <c r="B110" s="169">
        <f t="shared" si="39"/>
        <v>101</v>
      </c>
      <c r="C110" s="161">
        <v>62</v>
      </c>
      <c r="D110" s="161" t="s">
        <v>77</v>
      </c>
      <c r="E110" s="161">
        <v>2</v>
      </c>
      <c r="F110" s="161">
        <f t="shared" si="22"/>
        <v>0</v>
      </c>
      <c r="G110" s="161">
        <v>2</v>
      </c>
      <c r="H110" s="161">
        <f t="shared" si="33"/>
        <v>0</v>
      </c>
      <c r="I110" s="161">
        <v>1</v>
      </c>
      <c r="J110" s="161">
        <f t="shared" si="34"/>
        <v>1</v>
      </c>
      <c r="K110" s="161">
        <v>1</v>
      </c>
      <c r="L110" s="161">
        <f t="shared" si="35"/>
        <v>1</v>
      </c>
      <c r="M110" s="161">
        <v>1</v>
      </c>
      <c r="N110" s="161">
        <f t="shared" si="36"/>
        <v>1</v>
      </c>
      <c r="O110" s="161">
        <v>1</v>
      </c>
      <c r="P110" s="161">
        <f t="shared" si="37"/>
        <v>1</v>
      </c>
      <c r="Q110" s="161">
        <v>1</v>
      </c>
      <c r="R110" s="161">
        <f t="shared" si="38"/>
        <v>1</v>
      </c>
      <c r="S110" s="161">
        <f t="shared" si="40"/>
        <v>5</v>
      </c>
      <c r="T110" s="4">
        <f t="shared" si="29"/>
        <v>5</v>
      </c>
      <c r="U110" s="4" t="str">
        <f t="shared" si="30"/>
        <v/>
      </c>
      <c r="V110" s="4" t="str">
        <f t="shared" si="31"/>
        <v/>
      </c>
    </row>
    <row r="111" spans="1:68" ht="16" thickBot="1" x14ac:dyDescent="0.25">
      <c r="A111" s="5">
        <f t="shared" si="32"/>
        <v>102</v>
      </c>
      <c r="B111" s="169">
        <f t="shared" si="39"/>
        <v>102</v>
      </c>
      <c r="C111" s="160">
        <v>63</v>
      </c>
      <c r="D111" s="291" t="s">
        <v>78</v>
      </c>
      <c r="E111" s="291">
        <v>99</v>
      </c>
      <c r="F111" s="291">
        <f t="shared" si="22"/>
        <v>0</v>
      </c>
      <c r="G111" s="291">
        <v>2</v>
      </c>
      <c r="H111" s="291">
        <f t="shared" si="33"/>
        <v>0</v>
      </c>
      <c r="I111" s="291">
        <v>2</v>
      </c>
      <c r="J111" s="291">
        <f t="shared" si="34"/>
        <v>0</v>
      </c>
      <c r="K111" s="291">
        <v>1</v>
      </c>
      <c r="L111" s="291">
        <f t="shared" si="35"/>
        <v>1</v>
      </c>
      <c r="M111" s="291">
        <v>2</v>
      </c>
      <c r="N111" s="291">
        <f t="shared" si="36"/>
        <v>0</v>
      </c>
      <c r="O111" s="291">
        <v>2</v>
      </c>
      <c r="P111" s="291">
        <f t="shared" si="37"/>
        <v>0</v>
      </c>
      <c r="Q111" s="291">
        <v>1</v>
      </c>
      <c r="R111" s="291">
        <f t="shared" si="38"/>
        <v>1</v>
      </c>
      <c r="S111" s="290">
        <f t="shared" si="40"/>
        <v>2</v>
      </c>
      <c r="T111" s="4" t="str">
        <f t="shared" si="29"/>
        <v/>
      </c>
      <c r="U111" s="4">
        <f t="shared" si="30"/>
        <v>2</v>
      </c>
      <c r="V111" s="4" t="str">
        <f t="shared" si="31"/>
        <v/>
      </c>
    </row>
    <row r="112" spans="1:68" x14ac:dyDescent="0.2">
      <c r="A112" s="5">
        <f t="shared" si="32"/>
        <v>103</v>
      </c>
      <c r="B112" s="169">
        <f t="shared" si="39"/>
        <v>103</v>
      </c>
      <c r="C112" s="162">
        <v>71</v>
      </c>
      <c r="D112" s="162" t="s">
        <v>79</v>
      </c>
      <c r="E112" s="162" t="s">
        <v>34</v>
      </c>
      <c r="F112" s="162">
        <f t="shared" si="22"/>
        <v>0</v>
      </c>
      <c r="G112" s="162">
        <v>2</v>
      </c>
      <c r="H112" s="162">
        <f t="shared" si="33"/>
        <v>0</v>
      </c>
      <c r="I112" s="162">
        <v>2</v>
      </c>
      <c r="J112" s="162">
        <f t="shared" si="34"/>
        <v>0</v>
      </c>
      <c r="K112" s="162">
        <v>1</v>
      </c>
      <c r="L112" s="162">
        <f t="shared" si="35"/>
        <v>1</v>
      </c>
      <c r="M112" s="162">
        <v>1</v>
      </c>
      <c r="N112" s="162">
        <f t="shared" si="36"/>
        <v>1</v>
      </c>
      <c r="O112" s="162">
        <v>2</v>
      </c>
      <c r="P112" s="162">
        <f t="shared" si="37"/>
        <v>0</v>
      </c>
      <c r="Q112" s="162">
        <v>1</v>
      </c>
      <c r="R112" s="162">
        <f t="shared" si="38"/>
        <v>1</v>
      </c>
      <c r="S112" s="162">
        <f t="shared" si="40"/>
        <v>3</v>
      </c>
      <c r="T112" s="4" t="str">
        <f t="shared" si="29"/>
        <v/>
      </c>
      <c r="U112" s="4" t="str">
        <f t="shared" si="30"/>
        <v/>
      </c>
      <c r="V112" s="4">
        <f t="shared" si="31"/>
        <v>3</v>
      </c>
    </row>
    <row r="113" spans="1:22" x14ac:dyDescent="0.2">
      <c r="A113" s="5">
        <f t="shared" si="32"/>
        <v>104</v>
      </c>
      <c r="B113" s="169">
        <f t="shared" si="39"/>
        <v>104</v>
      </c>
      <c r="C113" s="162">
        <v>72</v>
      </c>
      <c r="D113" s="162" t="s">
        <v>79</v>
      </c>
      <c r="E113" s="162" t="s">
        <v>34</v>
      </c>
      <c r="F113" s="162">
        <f t="shared" si="22"/>
        <v>0</v>
      </c>
      <c r="G113" s="162">
        <v>2</v>
      </c>
      <c r="H113" s="162">
        <f t="shared" si="33"/>
        <v>0</v>
      </c>
      <c r="I113" s="162">
        <v>2</v>
      </c>
      <c r="J113" s="162">
        <f t="shared" si="34"/>
        <v>0</v>
      </c>
      <c r="K113" s="162">
        <v>1</v>
      </c>
      <c r="L113" s="162">
        <f t="shared" si="35"/>
        <v>1</v>
      </c>
      <c r="M113" s="162">
        <v>2</v>
      </c>
      <c r="N113" s="162">
        <f t="shared" si="36"/>
        <v>0</v>
      </c>
      <c r="O113" s="162">
        <v>1</v>
      </c>
      <c r="P113" s="162">
        <f t="shared" si="37"/>
        <v>1</v>
      </c>
      <c r="Q113" s="162" t="s">
        <v>34</v>
      </c>
      <c r="R113" s="162">
        <f t="shared" si="38"/>
        <v>0</v>
      </c>
      <c r="S113" s="162">
        <f t="shared" si="40"/>
        <v>2</v>
      </c>
      <c r="T113" s="4" t="str">
        <f t="shared" si="29"/>
        <v/>
      </c>
      <c r="U113" s="4" t="str">
        <f t="shared" si="30"/>
        <v/>
      </c>
      <c r="V113" s="4">
        <f t="shared" si="31"/>
        <v>2</v>
      </c>
    </row>
    <row r="114" spans="1:22" x14ac:dyDescent="0.2">
      <c r="A114" s="5">
        <f t="shared" si="32"/>
        <v>105</v>
      </c>
      <c r="B114" s="169">
        <f t="shared" si="39"/>
        <v>105</v>
      </c>
      <c r="C114" s="185">
        <v>74</v>
      </c>
      <c r="D114" s="162" t="s">
        <v>79</v>
      </c>
      <c r="E114" s="162" t="s">
        <v>34</v>
      </c>
      <c r="F114" s="162">
        <f t="shared" si="22"/>
        <v>0</v>
      </c>
      <c r="G114" s="162">
        <v>2</v>
      </c>
      <c r="H114" s="162">
        <f t="shared" si="33"/>
        <v>0</v>
      </c>
      <c r="I114" s="162">
        <v>2</v>
      </c>
      <c r="J114" s="162">
        <f t="shared" si="34"/>
        <v>0</v>
      </c>
      <c r="K114" s="162">
        <v>1</v>
      </c>
      <c r="L114" s="162">
        <f t="shared" si="35"/>
        <v>1</v>
      </c>
      <c r="M114" s="162">
        <v>1</v>
      </c>
      <c r="N114" s="162">
        <f t="shared" si="36"/>
        <v>1</v>
      </c>
      <c r="O114" s="162">
        <v>1</v>
      </c>
      <c r="P114" s="162">
        <f t="shared" si="37"/>
        <v>1</v>
      </c>
      <c r="Q114" s="162">
        <v>1</v>
      </c>
      <c r="R114" s="162">
        <f t="shared" si="38"/>
        <v>1</v>
      </c>
      <c r="S114" s="162">
        <f t="shared" si="40"/>
        <v>4</v>
      </c>
      <c r="T114" s="4" t="str">
        <f t="shared" si="29"/>
        <v/>
      </c>
      <c r="U114" s="4" t="str">
        <f t="shared" si="30"/>
        <v/>
      </c>
      <c r="V114" s="4">
        <f t="shared" si="31"/>
        <v>4</v>
      </c>
    </row>
    <row r="115" spans="1:22" x14ac:dyDescent="0.2">
      <c r="A115" s="5">
        <f t="shared" si="32"/>
        <v>106</v>
      </c>
      <c r="B115" s="169">
        <f t="shared" si="39"/>
        <v>106</v>
      </c>
      <c r="C115" s="215">
        <v>77</v>
      </c>
      <c r="D115" s="164" t="s">
        <v>79</v>
      </c>
      <c r="E115" s="164" t="s">
        <v>34</v>
      </c>
      <c r="F115" s="164">
        <f t="shared" si="22"/>
        <v>0</v>
      </c>
      <c r="G115" s="164">
        <v>2</v>
      </c>
      <c r="H115" s="164">
        <f t="shared" si="33"/>
        <v>0</v>
      </c>
      <c r="I115" s="164">
        <v>2</v>
      </c>
      <c r="J115" s="164">
        <f t="shared" si="34"/>
        <v>0</v>
      </c>
      <c r="K115" s="164">
        <v>1</v>
      </c>
      <c r="L115" s="164">
        <f t="shared" si="35"/>
        <v>1</v>
      </c>
      <c r="M115" s="164">
        <v>1</v>
      </c>
      <c r="N115" s="164">
        <f t="shared" si="36"/>
        <v>1</v>
      </c>
      <c r="O115" s="164">
        <v>2</v>
      </c>
      <c r="P115" s="164">
        <f t="shared" si="37"/>
        <v>0</v>
      </c>
      <c r="Q115" s="164">
        <v>1</v>
      </c>
      <c r="R115" s="164">
        <f t="shared" si="38"/>
        <v>1</v>
      </c>
      <c r="S115" s="164">
        <f t="shared" si="40"/>
        <v>3</v>
      </c>
      <c r="T115" s="4" t="str">
        <f t="shared" si="29"/>
        <v/>
      </c>
      <c r="U115" s="4" t="str">
        <f t="shared" si="30"/>
        <v/>
      </c>
      <c r="V115" s="4">
        <f t="shared" si="31"/>
        <v>3</v>
      </c>
    </row>
    <row r="116" spans="1:22" x14ac:dyDescent="0.2">
      <c r="A116" s="5">
        <f t="shared" si="32"/>
        <v>107</v>
      </c>
      <c r="B116" s="169">
        <f t="shared" si="39"/>
        <v>107</v>
      </c>
      <c r="C116" s="162">
        <v>78</v>
      </c>
      <c r="D116" s="162" t="s">
        <v>79</v>
      </c>
      <c r="E116" s="162" t="s">
        <v>34</v>
      </c>
      <c r="F116" s="162">
        <f t="shared" si="22"/>
        <v>0</v>
      </c>
      <c r="G116" s="162">
        <v>2</v>
      </c>
      <c r="H116" s="162">
        <f t="shared" si="33"/>
        <v>0</v>
      </c>
      <c r="I116" s="162">
        <v>2</v>
      </c>
      <c r="J116" s="162">
        <f t="shared" si="34"/>
        <v>0</v>
      </c>
      <c r="K116" s="162">
        <v>1</v>
      </c>
      <c r="L116" s="162">
        <f t="shared" si="35"/>
        <v>1</v>
      </c>
      <c r="M116" s="162">
        <v>1</v>
      </c>
      <c r="N116" s="162">
        <f t="shared" si="36"/>
        <v>1</v>
      </c>
      <c r="O116" s="162">
        <v>1</v>
      </c>
      <c r="P116" s="162">
        <f t="shared" si="37"/>
        <v>1</v>
      </c>
      <c r="Q116" s="162">
        <v>1</v>
      </c>
      <c r="R116" s="162">
        <f t="shared" si="38"/>
        <v>1</v>
      </c>
      <c r="S116" s="162">
        <f t="shared" si="40"/>
        <v>4</v>
      </c>
      <c r="T116" s="4" t="str">
        <f t="shared" si="29"/>
        <v/>
      </c>
      <c r="U116" s="4" t="str">
        <f t="shared" si="30"/>
        <v/>
      </c>
      <c r="V116" s="4">
        <f t="shared" si="31"/>
        <v>4</v>
      </c>
    </row>
    <row r="117" spans="1:22" x14ac:dyDescent="0.2">
      <c r="A117" s="5">
        <f t="shared" si="32"/>
        <v>108</v>
      </c>
      <c r="B117" s="169">
        <f t="shared" si="39"/>
        <v>108</v>
      </c>
      <c r="C117" s="165">
        <v>91</v>
      </c>
      <c r="D117" s="165" t="s">
        <v>79</v>
      </c>
      <c r="E117" s="165" t="s">
        <v>34</v>
      </c>
      <c r="F117" s="165">
        <f t="shared" si="22"/>
        <v>0</v>
      </c>
      <c r="G117" s="165">
        <v>2</v>
      </c>
      <c r="H117" s="165">
        <f t="shared" si="33"/>
        <v>0</v>
      </c>
      <c r="I117" s="165">
        <v>2</v>
      </c>
      <c r="J117" s="165">
        <f t="shared" si="34"/>
        <v>0</v>
      </c>
      <c r="K117" s="165">
        <v>1</v>
      </c>
      <c r="L117" s="165">
        <f t="shared" si="35"/>
        <v>1</v>
      </c>
      <c r="M117" s="165">
        <v>2</v>
      </c>
      <c r="N117" s="165">
        <f t="shared" si="36"/>
        <v>0</v>
      </c>
      <c r="O117" s="165">
        <v>2</v>
      </c>
      <c r="P117" s="165">
        <f t="shared" si="37"/>
        <v>0</v>
      </c>
      <c r="Q117" s="165" t="s">
        <v>34</v>
      </c>
      <c r="R117" s="165">
        <f t="shared" si="38"/>
        <v>0</v>
      </c>
      <c r="S117" s="165">
        <f t="shared" si="40"/>
        <v>1</v>
      </c>
      <c r="T117" s="4" t="str">
        <f t="shared" si="29"/>
        <v/>
      </c>
      <c r="U117" s="4" t="str">
        <f t="shared" si="30"/>
        <v/>
      </c>
      <c r="V117" s="289">
        <f t="shared" si="31"/>
        <v>1</v>
      </c>
    </row>
    <row r="118" spans="1:22" x14ac:dyDescent="0.2">
      <c r="A118" s="5">
        <f t="shared" si="32"/>
        <v>109</v>
      </c>
      <c r="B118" s="169">
        <f t="shared" si="39"/>
        <v>109</v>
      </c>
      <c r="C118" s="160">
        <v>109</v>
      </c>
      <c r="D118" s="160" t="s">
        <v>78</v>
      </c>
      <c r="E118" s="160">
        <v>2</v>
      </c>
      <c r="F118" s="160">
        <f t="shared" si="22"/>
        <v>0</v>
      </c>
      <c r="G118" s="160">
        <v>2</v>
      </c>
      <c r="H118" s="160">
        <f t="shared" si="33"/>
        <v>0</v>
      </c>
      <c r="I118" s="160">
        <v>2</v>
      </c>
      <c r="J118" s="160">
        <f t="shared" si="34"/>
        <v>0</v>
      </c>
      <c r="K118" s="160">
        <v>1</v>
      </c>
      <c r="L118" s="160">
        <f t="shared" si="35"/>
        <v>1</v>
      </c>
      <c r="M118" s="160">
        <v>1</v>
      </c>
      <c r="N118" s="160">
        <f t="shared" si="36"/>
        <v>1</v>
      </c>
      <c r="O118" s="160">
        <v>2</v>
      </c>
      <c r="P118" s="160">
        <f t="shared" si="37"/>
        <v>0</v>
      </c>
      <c r="Q118" s="160">
        <v>1</v>
      </c>
      <c r="R118" s="160">
        <f t="shared" si="38"/>
        <v>1</v>
      </c>
      <c r="S118" s="160">
        <f t="shared" si="40"/>
        <v>3</v>
      </c>
      <c r="T118" s="4" t="str">
        <f t="shared" si="29"/>
        <v/>
      </c>
      <c r="U118" s="4">
        <f t="shared" si="30"/>
        <v>3</v>
      </c>
      <c r="V118" s="4" t="str">
        <f t="shared" si="31"/>
        <v/>
      </c>
    </row>
    <row r="119" spans="1:22" x14ac:dyDescent="0.2">
      <c r="A119" s="5">
        <f t="shared" si="32"/>
        <v>110</v>
      </c>
      <c r="B119" s="169">
        <f t="shared" si="39"/>
        <v>110</v>
      </c>
      <c r="C119" s="165">
        <v>113</v>
      </c>
      <c r="D119" s="165" t="s">
        <v>79</v>
      </c>
      <c r="E119" s="165" t="s">
        <v>34</v>
      </c>
      <c r="F119" s="165">
        <f t="shared" si="22"/>
        <v>0</v>
      </c>
      <c r="G119" s="165">
        <v>2</v>
      </c>
      <c r="H119" s="165">
        <f t="shared" si="33"/>
        <v>0</v>
      </c>
      <c r="I119" s="165">
        <v>2</v>
      </c>
      <c r="J119" s="165">
        <f t="shared" si="34"/>
        <v>0</v>
      </c>
      <c r="K119" s="165">
        <v>2</v>
      </c>
      <c r="L119" s="165">
        <f t="shared" si="35"/>
        <v>0</v>
      </c>
      <c r="M119" s="165">
        <v>2</v>
      </c>
      <c r="N119" s="165">
        <f t="shared" si="36"/>
        <v>0</v>
      </c>
      <c r="O119" s="165">
        <v>1</v>
      </c>
      <c r="P119" s="165">
        <f t="shared" si="37"/>
        <v>1</v>
      </c>
      <c r="Q119" s="165">
        <v>2</v>
      </c>
      <c r="R119" s="165">
        <f t="shared" si="38"/>
        <v>0</v>
      </c>
      <c r="S119" s="165">
        <f t="shared" si="40"/>
        <v>1</v>
      </c>
      <c r="T119" s="4" t="str">
        <f t="shared" si="29"/>
        <v/>
      </c>
      <c r="U119" s="4" t="str">
        <f t="shared" si="30"/>
        <v/>
      </c>
      <c r="V119" s="4">
        <f t="shared" si="31"/>
        <v>1</v>
      </c>
    </row>
    <row r="120" spans="1:22" x14ac:dyDescent="0.2">
      <c r="A120" s="5">
        <f t="shared" si="32"/>
        <v>111</v>
      </c>
      <c r="B120" s="169">
        <f t="shared" si="39"/>
        <v>111</v>
      </c>
      <c r="C120" s="160">
        <v>115</v>
      </c>
      <c r="D120" s="160" t="s">
        <v>78</v>
      </c>
      <c r="E120" s="160" t="s">
        <v>34</v>
      </c>
      <c r="F120" s="160">
        <f t="shared" si="22"/>
        <v>0</v>
      </c>
      <c r="G120" s="160">
        <v>2</v>
      </c>
      <c r="H120" s="160">
        <f t="shared" si="33"/>
        <v>0</v>
      </c>
      <c r="I120" s="160">
        <v>2</v>
      </c>
      <c r="J120" s="160">
        <f t="shared" si="34"/>
        <v>0</v>
      </c>
      <c r="K120" s="160">
        <v>2</v>
      </c>
      <c r="L120" s="160">
        <f t="shared" si="35"/>
        <v>0</v>
      </c>
      <c r="M120" s="160">
        <v>1</v>
      </c>
      <c r="N120" s="160">
        <f t="shared" si="36"/>
        <v>1</v>
      </c>
      <c r="O120" s="160">
        <v>1</v>
      </c>
      <c r="P120" s="160">
        <f t="shared" si="37"/>
        <v>1</v>
      </c>
      <c r="Q120" s="160">
        <v>99</v>
      </c>
      <c r="R120" s="160">
        <f t="shared" si="38"/>
        <v>0</v>
      </c>
      <c r="S120" s="160">
        <f t="shared" si="40"/>
        <v>2</v>
      </c>
      <c r="T120" s="4" t="str">
        <f t="shared" si="29"/>
        <v/>
      </c>
      <c r="U120" s="4">
        <f t="shared" si="30"/>
        <v>2</v>
      </c>
      <c r="V120" s="4" t="str">
        <f t="shared" si="31"/>
        <v/>
      </c>
    </row>
    <row r="121" spans="1:22" x14ac:dyDescent="0.2">
      <c r="A121" s="5">
        <f t="shared" si="32"/>
        <v>112</v>
      </c>
      <c r="B121" s="169">
        <f t="shared" si="39"/>
        <v>112</v>
      </c>
      <c r="C121" s="165">
        <v>116</v>
      </c>
      <c r="D121" s="165" t="s">
        <v>79</v>
      </c>
      <c r="E121" s="165" t="s">
        <v>34</v>
      </c>
      <c r="F121" s="165">
        <f t="shared" si="22"/>
        <v>0</v>
      </c>
      <c r="G121" s="165">
        <v>2</v>
      </c>
      <c r="H121" s="165">
        <f t="shared" si="33"/>
        <v>0</v>
      </c>
      <c r="I121" s="165">
        <v>2</v>
      </c>
      <c r="J121" s="165">
        <f t="shared" si="34"/>
        <v>0</v>
      </c>
      <c r="K121" s="165">
        <v>1</v>
      </c>
      <c r="L121" s="165">
        <f t="shared" si="35"/>
        <v>1</v>
      </c>
      <c r="M121" s="165">
        <v>1</v>
      </c>
      <c r="N121" s="165">
        <f t="shared" si="36"/>
        <v>1</v>
      </c>
      <c r="O121" s="165">
        <v>2</v>
      </c>
      <c r="P121" s="165">
        <f t="shared" si="37"/>
        <v>0</v>
      </c>
      <c r="Q121" s="165">
        <v>2</v>
      </c>
      <c r="R121" s="165">
        <f t="shared" si="38"/>
        <v>0</v>
      </c>
      <c r="S121" s="165">
        <f t="shared" si="40"/>
        <v>2</v>
      </c>
      <c r="T121" s="4" t="str">
        <f t="shared" si="29"/>
        <v/>
      </c>
      <c r="U121" s="4" t="str">
        <f t="shared" si="30"/>
        <v/>
      </c>
      <c r="V121" s="4">
        <f t="shared" si="31"/>
        <v>2</v>
      </c>
    </row>
    <row r="122" spans="1:22" x14ac:dyDescent="0.2">
      <c r="A122" s="5">
        <f t="shared" si="32"/>
        <v>113</v>
      </c>
      <c r="B122" s="169">
        <f t="shared" si="39"/>
        <v>113</v>
      </c>
      <c r="C122" s="159">
        <v>122</v>
      </c>
      <c r="D122" s="159" t="s">
        <v>77</v>
      </c>
      <c r="E122" s="159">
        <v>1</v>
      </c>
      <c r="F122" s="159">
        <f t="shared" si="22"/>
        <v>1</v>
      </c>
      <c r="G122" s="159">
        <v>2</v>
      </c>
      <c r="H122" s="159">
        <f t="shared" si="33"/>
        <v>0</v>
      </c>
      <c r="I122" s="159">
        <v>2</v>
      </c>
      <c r="J122" s="159">
        <f t="shared" si="34"/>
        <v>0</v>
      </c>
      <c r="K122" s="159">
        <v>1</v>
      </c>
      <c r="L122" s="159">
        <f t="shared" si="35"/>
        <v>1</v>
      </c>
      <c r="M122" s="159">
        <v>2</v>
      </c>
      <c r="N122" s="159">
        <f t="shared" si="36"/>
        <v>0</v>
      </c>
      <c r="O122" s="159">
        <v>1</v>
      </c>
      <c r="P122" s="159">
        <f t="shared" si="37"/>
        <v>1</v>
      </c>
      <c r="Q122" s="159">
        <v>1</v>
      </c>
      <c r="R122" s="159">
        <f t="shared" si="38"/>
        <v>1</v>
      </c>
      <c r="S122" s="159">
        <f t="shared" si="40"/>
        <v>4</v>
      </c>
      <c r="T122" s="4">
        <f t="shared" si="29"/>
        <v>4</v>
      </c>
      <c r="U122" s="4" t="str">
        <f t="shared" si="30"/>
        <v/>
      </c>
      <c r="V122" s="4" t="str">
        <f t="shared" si="31"/>
        <v/>
      </c>
    </row>
    <row r="123" spans="1:22" x14ac:dyDescent="0.2">
      <c r="A123" s="5">
        <f t="shared" si="32"/>
        <v>114</v>
      </c>
      <c r="B123" s="169">
        <f t="shared" si="39"/>
        <v>114</v>
      </c>
      <c r="C123" s="161">
        <v>124</v>
      </c>
      <c r="D123" s="161" t="s">
        <v>77</v>
      </c>
      <c r="E123" s="161">
        <v>99</v>
      </c>
      <c r="F123" s="161">
        <f t="shared" si="22"/>
        <v>0</v>
      </c>
      <c r="G123" s="161">
        <v>2</v>
      </c>
      <c r="H123" s="161">
        <f t="shared" si="33"/>
        <v>0</v>
      </c>
      <c r="I123" s="161">
        <v>1</v>
      </c>
      <c r="J123" s="161">
        <f t="shared" si="34"/>
        <v>1</v>
      </c>
      <c r="K123" s="161">
        <v>2</v>
      </c>
      <c r="L123" s="161">
        <f t="shared" si="35"/>
        <v>0</v>
      </c>
      <c r="M123" s="161">
        <v>2</v>
      </c>
      <c r="N123" s="161">
        <f t="shared" si="36"/>
        <v>0</v>
      </c>
      <c r="O123" s="161">
        <v>1</v>
      </c>
      <c r="P123" s="161">
        <f t="shared" si="37"/>
        <v>1</v>
      </c>
      <c r="Q123" s="161">
        <v>99</v>
      </c>
      <c r="R123" s="161">
        <f t="shared" si="38"/>
        <v>0</v>
      </c>
      <c r="S123" s="161">
        <f t="shared" si="40"/>
        <v>2</v>
      </c>
      <c r="T123" s="4">
        <f t="shared" si="29"/>
        <v>2</v>
      </c>
      <c r="U123" s="4" t="str">
        <f t="shared" si="30"/>
        <v/>
      </c>
      <c r="V123" s="4" t="str">
        <f t="shared" si="31"/>
        <v/>
      </c>
    </row>
    <row r="124" spans="1:22" x14ac:dyDescent="0.2">
      <c r="A124" s="5">
        <f t="shared" si="32"/>
        <v>115</v>
      </c>
      <c r="B124" s="169">
        <f t="shared" si="39"/>
        <v>115</v>
      </c>
      <c r="C124" s="160">
        <v>126</v>
      </c>
      <c r="D124" s="160" t="s">
        <v>78</v>
      </c>
      <c r="E124" s="160" t="s">
        <v>34</v>
      </c>
      <c r="F124" s="160">
        <f t="shared" si="22"/>
        <v>0</v>
      </c>
      <c r="G124" s="160">
        <v>2</v>
      </c>
      <c r="H124" s="160">
        <f t="shared" si="33"/>
        <v>0</v>
      </c>
      <c r="I124" s="160">
        <v>2</v>
      </c>
      <c r="J124" s="160">
        <f t="shared" si="34"/>
        <v>0</v>
      </c>
      <c r="K124" s="160">
        <v>1</v>
      </c>
      <c r="L124" s="160">
        <f t="shared" si="35"/>
        <v>1</v>
      </c>
      <c r="M124" s="160">
        <v>1</v>
      </c>
      <c r="N124" s="160">
        <f t="shared" si="36"/>
        <v>1</v>
      </c>
      <c r="O124" s="160">
        <v>2</v>
      </c>
      <c r="P124" s="160">
        <f t="shared" si="37"/>
        <v>0</v>
      </c>
      <c r="Q124" s="160">
        <v>1</v>
      </c>
      <c r="R124" s="160">
        <f t="shared" si="38"/>
        <v>1</v>
      </c>
      <c r="S124" s="160">
        <f t="shared" si="40"/>
        <v>3</v>
      </c>
      <c r="T124" s="4" t="str">
        <f t="shared" si="29"/>
        <v/>
      </c>
      <c r="U124" s="4">
        <f t="shared" si="30"/>
        <v>3</v>
      </c>
      <c r="V124" s="4" t="str">
        <f t="shared" si="31"/>
        <v/>
      </c>
    </row>
    <row r="125" spans="1:22" x14ac:dyDescent="0.2">
      <c r="A125" s="5">
        <f t="shared" si="32"/>
        <v>116</v>
      </c>
      <c r="B125" s="169">
        <f t="shared" si="39"/>
        <v>116</v>
      </c>
      <c r="C125" s="160">
        <v>127</v>
      </c>
      <c r="D125" s="160" t="s">
        <v>78</v>
      </c>
      <c r="E125" s="160" t="s">
        <v>34</v>
      </c>
      <c r="F125" s="160">
        <f t="shared" si="22"/>
        <v>0</v>
      </c>
      <c r="G125" s="160">
        <v>2</v>
      </c>
      <c r="H125" s="160">
        <f t="shared" si="33"/>
        <v>0</v>
      </c>
      <c r="I125" s="160">
        <v>2</v>
      </c>
      <c r="J125" s="160">
        <f t="shared" si="34"/>
        <v>0</v>
      </c>
      <c r="K125" s="160">
        <v>1</v>
      </c>
      <c r="L125" s="160">
        <f t="shared" si="35"/>
        <v>1</v>
      </c>
      <c r="M125" s="160">
        <v>1</v>
      </c>
      <c r="N125" s="160">
        <f t="shared" si="36"/>
        <v>1</v>
      </c>
      <c r="O125" s="160">
        <v>2</v>
      </c>
      <c r="P125" s="160">
        <f t="shared" si="37"/>
        <v>0</v>
      </c>
      <c r="Q125" s="160">
        <v>1</v>
      </c>
      <c r="R125" s="160">
        <f t="shared" si="38"/>
        <v>1</v>
      </c>
      <c r="S125" s="160">
        <f t="shared" si="40"/>
        <v>3</v>
      </c>
      <c r="T125" s="4" t="str">
        <f t="shared" si="29"/>
        <v/>
      </c>
      <c r="U125" s="4">
        <f t="shared" si="30"/>
        <v>3</v>
      </c>
      <c r="V125" s="4" t="str">
        <f t="shared" si="31"/>
        <v/>
      </c>
    </row>
    <row r="126" spans="1:22" x14ac:dyDescent="0.2">
      <c r="A126" s="5">
        <f t="shared" si="32"/>
        <v>117</v>
      </c>
      <c r="B126" s="169">
        <f t="shared" si="39"/>
        <v>117</v>
      </c>
      <c r="C126" s="160">
        <v>128</v>
      </c>
      <c r="D126" s="160" t="s">
        <v>78</v>
      </c>
      <c r="E126" s="160">
        <v>2</v>
      </c>
      <c r="F126" s="160">
        <f t="shared" si="22"/>
        <v>0</v>
      </c>
      <c r="G126" s="160">
        <v>2</v>
      </c>
      <c r="H126" s="160">
        <f t="shared" si="33"/>
        <v>0</v>
      </c>
      <c r="I126" s="160">
        <v>2</v>
      </c>
      <c r="J126" s="160">
        <f t="shared" si="34"/>
        <v>0</v>
      </c>
      <c r="K126" s="160">
        <v>1</v>
      </c>
      <c r="L126" s="160">
        <f t="shared" si="35"/>
        <v>1</v>
      </c>
      <c r="M126" s="160">
        <v>1</v>
      </c>
      <c r="N126" s="160">
        <f t="shared" si="36"/>
        <v>1</v>
      </c>
      <c r="O126" s="160">
        <v>1</v>
      </c>
      <c r="P126" s="160">
        <f t="shared" si="37"/>
        <v>1</v>
      </c>
      <c r="Q126" s="160">
        <v>2</v>
      </c>
      <c r="R126" s="160">
        <f t="shared" si="38"/>
        <v>0</v>
      </c>
      <c r="S126" s="160">
        <f t="shared" si="40"/>
        <v>3</v>
      </c>
      <c r="T126" s="4" t="str">
        <f t="shared" si="29"/>
        <v/>
      </c>
      <c r="U126" s="4">
        <f t="shared" si="30"/>
        <v>3</v>
      </c>
      <c r="V126" s="4" t="str">
        <f t="shared" si="31"/>
        <v/>
      </c>
    </row>
    <row r="127" spans="1:22" x14ac:dyDescent="0.2">
      <c r="A127" s="5">
        <f t="shared" si="32"/>
        <v>118</v>
      </c>
      <c r="B127" s="169">
        <f t="shared" si="39"/>
        <v>118</v>
      </c>
      <c r="C127" s="160">
        <v>129</v>
      </c>
      <c r="D127" s="160" t="s">
        <v>78</v>
      </c>
      <c r="E127" s="160" t="s">
        <v>34</v>
      </c>
      <c r="F127" s="160">
        <f t="shared" si="22"/>
        <v>0</v>
      </c>
      <c r="G127" s="160">
        <v>2</v>
      </c>
      <c r="H127" s="160">
        <f t="shared" si="33"/>
        <v>0</v>
      </c>
      <c r="I127" s="160">
        <v>2</v>
      </c>
      <c r="J127" s="160">
        <f t="shared" si="34"/>
        <v>0</v>
      </c>
      <c r="K127" s="160">
        <v>1</v>
      </c>
      <c r="L127" s="160">
        <f t="shared" si="35"/>
        <v>1</v>
      </c>
      <c r="M127" s="160">
        <v>1</v>
      </c>
      <c r="N127" s="160">
        <f t="shared" si="36"/>
        <v>1</v>
      </c>
      <c r="O127" s="160">
        <v>1</v>
      </c>
      <c r="P127" s="160">
        <f t="shared" si="37"/>
        <v>1</v>
      </c>
      <c r="Q127" s="160">
        <v>1</v>
      </c>
      <c r="R127" s="160">
        <f t="shared" si="38"/>
        <v>1</v>
      </c>
      <c r="S127" s="160">
        <f t="shared" si="40"/>
        <v>4</v>
      </c>
      <c r="T127" s="4" t="str">
        <f t="shared" si="29"/>
        <v/>
      </c>
      <c r="U127" s="4">
        <f t="shared" si="30"/>
        <v>4</v>
      </c>
      <c r="V127" s="4" t="str">
        <f t="shared" si="31"/>
        <v/>
      </c>
    </row>
    <row r="128" spans="1:22" x14ac:dyDescent="0.2">
      <c r="A128" s="5">
        <f t="shared" si="32"/>
        <v>119</v>
      </c>
      <c r="B128" s="169">
        <f t="shared" si="39"/>
        <v>119</v>
      </c>
      <c r="C128" s="160">
        <v>134</v>
      </c>
      <c r="D128" s="160" t="s">
        <v>78</v>
      </c>
      <c r="E128" s="160" t="s">
        <v>34</v>
      </c>
      <c r="F128" s="160">
        <f t="shared" si="22"/>
        <v>0</v>
      </c>
      <c r="G128" s="160">
        <v>2</v>
      </c>
      <c r="H128" s="160">
        <f t="shared" si="33"/>
        <v>0</v>
      </c>
      <c r="I128" s="160">
        <v>2</v>
      </c>
      <c r="J128" s="160">
        <f t="shared" si="34"/>
        <v>0</v>
      </c>
      <c r="K128" s="160">
        <v>2</v>
      </c>
      <c r="L128" s="160">
        <f t="shared" si="35"/>
        <v>0</v>
      </c>
      <c r="M128" s="160">
        <v>1</v>
      </c>
      <c r="N128" s="160">
        <f t="shared" si="36"/>
        <v>1</v>
      </c>
      <c r="O128" s="160">
        <v>2</v>
      </c>
      <c r="P128" s="160">
        <f t="shared" si="37"/>
        <v>0</v>
      </c>
      <c r="Q128" s="160">
        <v>2</v>
      </c>
      <c r="R128" s="160">
        <f t="shared" si="38"/>
        <v>0</v>
      </c>
      <c r="S128" s="160">
        <f t="shared" si="40"/>
        <v>1</v>
      </c>
      <c r="T128" s="4" t="str">
        <f t="shared" si="29"/>
        <v/>
      </c>
      <c r="U128" s="4">
        <f t="shared" si="30"/>
        <v>1</v>
      </c>
      <c r="V128" s="4" t="str">
        <f t="shared" si="31"/>
        <v/>
      </c>
    </row>
    <row r="129" spans="1:22" x14ac:dyDescent="0.2">
      <c r="A129" s="5">
        <f t="shared" si="32"/>
        <v>120</v>
      </c>
      <c r="B129" s="169">
        <f t="shared" si="39"/>
        <v>120</v>
      </c>
      <c r="C129" s="160">
        <v>135</v>
      </c>
      <c r="D129" s="160" t="s">
        <v>78</v>
      </c>
      <c r="E129" s="160" t="s">
        <v>34</v>
      </c>
      <c r="F129" s="160">
        <f t="shared" si="22"/>
        <v>0</v>
      </c>
      <c r="G129" s="160">
        <v>2</v>
      </c>
      <c r="H129" s="160">
        <f t="shared" si="33"/>
        <v>0</v>
      </c>
      <c r="I129" s="160">
        <v>2</v>
      </c>
      <c r="J129" s="160">
        <f t="shared" si="34"/>
        <v>0</v>
      </c>
      <c r="K129" s="160">
        <v>1</v>
      </c>
      <c r="L129" s="160">
        <f t="shared" si="35"/>
        <v>1</v>
      </c>
      <c r="M129" s="160">
        <v>1</v>
      </c>
      <c r="N129" s="160">
        <f t="shared" si="36"/>
        <v>1</v>
      </c>
      <c r="O129" s="160">
        <v>1</v>
      </c>
      <c r="P129" s="160">
        <f t="shared" si="37"/>
        <v>1</v>
      </c>
      <c r="Q129" s="160">
        <v>1</v>
      </c>
      <c r="R129" s="160">
        <f t="shared" si="38"/>
        <v>1</v>
      </c>
      <c r="S129" s="160">
        <f t="shared" si="40"/>
        <v>4</v>
      </c>
      <c r="T129" s="4" t="str">
        <f t="shared" si="29"/>
        <v/>
      </c>
      <c r="U129" s="4">
        <f t="shared" si="30"/>
        <v>4</v>
      </c>
      <c r="V129" s="4" t="str">
        <f t="shared" si="31"/>
        <v/>
      </c>
    </row>
    <row r="130" spans="1:22" x14ac:dyDescent="0.2">
      <c r="A130" s="5">
        <f t="shared" si="32"/>
        <v>121</v>
      </c>
      <c r="B130" s="169">
        <f t="shared" si="39"/>
        <v>121</v>
      </c>
      <c r="C130" s="160">
        <v>137</v>
      </c>
      <c r="D130" s="160" t="s">
        <v>78</v>
      </c>
      <c r="E130" s="160" t="s">
        <v>34</v>
      </c>
      <c r="F130" s="160">
        <f t="shared" si="22"/>
        <v>0</v>
      </c>
      <c r="G130" s="160">
        <v>2</v>
      </c>
      <c r="H130" s="160">
        <f t="shared" si="33"/>
        <v>0</v>
      </c>
      <c r="I130" s="160">
        <v>2</v>
      </c>
      <c r="J130" s="160">
        <f t="shared" si="34"/>
        <v>0</v>
      </c>
      <c r="K130" s="160">
        <v>1</v>
      </c>
      <c r="L130" s="160">
        <f t="shared" si="35"/>
        <v>1</v>
      </c>
      <c r="M130" s="160">
        <v>1</v>
      </c>
      <c r="N130" s="160">
        <f t="shared" si="36"/>
        <v>1</v>
      </c>
      <c r="O130" s="160">
        <v>2</v>
      </c>
      <c r="P130" s="160">
        <f t="shared" si="37"/>
        <v>0</v>
      </c>
      <c r="Q130" s="160">
        <v>1</v>
      </c>
      <c r="R130" s="160">
        <f t="shared" si="38"/>
        <v>1</v>
      </c>
      <c r="S130" s="160">
        <f t="shared" si="40"/>
        <v>3</v>
      </c>
      <c r="T130" s="4" t="str">
        <f t="shared" si="29"/>
        <v/>
      </c>
      <c r="U130" s="4">
        <f t="shared" si="30"/>
        <v>3</v>
      </c>
      <c r="V130" s="4" t="str">
        <f t="shared" si="31"/>
        <v/>
      </c>
    </row>
    <row r="131" spans="1:22" x14ac:dyDescent="0.2">
      <c r="A131" s="5">
        <f t="shared" si="32"/>
        <v>122</v>
      </c>
      <c r="B131" s="169">
        <f t="shared" si="39"/>
        <v>122</v>
      </c>
      <c r="C131" s="160">
        <v>139</v>
      </c>
      <c r="D131" s="160" t="s">
        <v>78</v>
      </c>
      <c r="E131" s="160" t="s">
        <v>34</v>
      </c>
      <c r="F131" s="160">
        <f t="shared" si="22"/>
        <v>0</v>
      </c>
      <c r="G131" s="160">
        <v>2</v>
      </c>
      <c r="H131" s="160">
        <f t="shared" si="33"/>
        <v>0</v>
      </c>
      <c r="I131" s="160">
        <v>2</v>
      </c>
      <c r="J131" s="160">
        <f t="shared" si="34"/>
        <v>0</v>
      </c>
      <c r="K131" s="160">
        <v>2</v>
      </c>
      <c r="L131" s="160">
        <f t="shared" si="35"/>
        <v>0</v>
      </c>
      <c r="M131" s="160">
        <v>1</v>
      </c>
      <c r="N131" s="160">
        <f t="shared" si="36"/>
        <v>1</v>
      </c>
      <c r="O131" s="160">
        <v>1</v>
      </c>
      <c r="P131" s="160">
        <f t="shared" si="37"/>
        <v>1</v>
      </c>
      <c r="Q131" s="160" t="s">
        <v>34</v>
      </c>
      <c r="R131" s="160">
        <f t="shared" si="38"/>
        <v>0</v>
      </c>
      <c r="S131" s="160">
        <f t="shared" si="40"/>
        <v>2</v>
      </c>
      <c r="T131" s="4" t="str">
        <f t="shared" si="29"/>
        <v/>
      </c>
      <c r="U131" s="4">
        <f t="shared" si="30"/>
        <v>2</v>
      </c>
      <c r="V131" s="4" t="str">
        <f t="shared" si="31"/>
        <v/>
      </c>
    </row>
    <row r="132" spans="1:22" x14ac:dyDescent="0.2">
      <c r="A132" s="5">
        <f t="shared" si="32"/>
        <v>123</v>
      </c>
      <c r="B132" s="169">
        <f t="shared" si="39"/>
        <v>123</v>
      </c>
      <c r="C132" s="160">
        <v>140</v>
      </c>
      <c r="D132" s="160" t="s">
        <v>78</v>
      </c>
      <c r="E132" s="160" t="s">
        <v>34</v>
      </c>
      <c r="F132" s="160">
        <f t="shared" si="22"/>
        <v>0</v>
      </c>
      <c r="G132" s="160">
        <v>2</v>
      </c>
      <c r="H132" s="160">
        <f t="shared" si="33"/>
        <v>0</v>
      </c>
      <c r="I132" s="160">
        <v>2</v>
      </c>
      <c r="J132" s="160">
        <f t="shared" si="34"/>
        <v>0</v>
      </c>
      <c r="K132" s="160">
        <v>1</v>
      </c>
      <c r="L132" s="160">
        <f t="shared" si="35"/>
        <v>1</v>
      </c>
      <c r="M132" s="160">
        <v>1</v>
      </c>
      <c r="N132" s="160">
        <f t="shared" si="36"/>
        <v>1</v>
      </c>
      <c r="O132" s="160">
        <v>2</v>
      </c>
      <c r="P132" s="160">
        <f t="shared" si="37"/>
        <v>0</v>
      </c>
      <c r="Q132" s="160">
        <v>1</v>
      </c>
      <c r="R132" s="160">
        <f t="shared" si="38"/>
        <v>1</v>
      </c>
      <c r="S132" s="160">
        <f t="shared" si="40"/>
        <v>3</v>
      </c>
      <c r="T132" s="4" t="str">
        <f t="shared" si="29"/>
        <v/>
      </c>
      <c r="U132" s="4">
        <f t="shared" si="30"/>
        <v>3</v>
      </c>
      <c r="V132" s="4" t="str">
        <f t="shared" si="31"/>
        <v/>
      </c>
    </row>
    <row r="133" spans="1:22" x14ac:dyDescent="0.2">
      <c r="A133" s="5">
        <f t="shared" si="32"/>
        <v>124</v>
      </c>
      <c r="B133" s="169">
        <f t="shared" si="39"/>
        <v>124</v>
      </c>
      <c r="C133" s="160">
        <v>141</v>
      </c>
      <c r="D133" s="160" t="s">
        <v>78</v>
      </c>
      <c r="E133" s="160" t="s">
        <v>34</v>
      </c>
      <c r="F133" s="160">
        <f t="shared" si="22"/>
        <v>0</v>
      </c>
      <c r="G133" s="160">
        <v>2</v>
      </c>
      <c r="H133" s="160">
        <f t="shared" si="33"/>
        <v>0</v>
      </c>
      <c r="I133" s="160">
        <v>2</v>
      </c>
      <c r="J133" s="160">
        <f t="shared" si="34"/>
        <v>0</v>
      </c>
      <c r="K133" s="160">
        <v>1</v>
      </c>
      <c r="L133" s="160">
        <f t="shared" si="35"/>
        <v>1</v>
      </c>
      <c r="M133" s="160">
        <v>2</v>
      </c>
      <c r="N133" s="160">
        <f t="shared" si="36"/>
        <v>0</v>
      </c>
      <c r="O133" s="160">
        <v>2</v>
      </c>
      <c r="P133" s="160">
        <f t="shared" si="37"/>
        <v>0</v>
      </c>
      <c r="Q133" s="160">
        <v>2</v>
      </c>
      <c r="R133" s="160">
        <f t="shared" si="38"/>
        <v>0</v>
      </c>
      <c r="S133" s="160">
        <f t="shared" si="40"/>
        <v>1</v>
      </c>
      <c r="T133" s="4" t="str">
        <f t="shared" si="29"/>
        <v/>
      </c>
      <c r="U133" s="4">
        <f t="shared" si="30"/>
        <v>1</v>
      </c>
      <c r="V133" s="4" t="str">
        <f t="shared" si="31"/>
        <v/>
      </c>
    </row>
    <row r="134" spans="1:22" x14ac:dyDescent="0.2">
      <c r="A134" s="5">
        <f t="shared" si="32"/>
        <v>125</v>
      </c>
      <c r="B134" s="169">
        <f t="shared" si="39"/>
        <v>125</v>
      </c>
      <c r="C134" s="160">
        <v>145</v>
      </c>
      <c r="D134" s="160" t="s">
        <v>78</v>
      </c>
      <c r="E134" s="160">
        <v>99</v>
      </c>
      <c r="F134" s="160">
        <f t="shared" si="22"/>
        <v>0</v>
      </c>
      <c r="G134" s="160">
        <v>2</v>
      </c>
      <c r="H134" s="160">
        <f t="shared" si="33"/>
        <v>0</v>
      </c>
      <c r="I134" s="160">
        <v>2</v>
      </c>
      <c r="J134" s="160">
        <f t="shared" si="34"/>
        <v>0</v>
      </c>
      <c r="K134" s="160">
        <v>2</v>
      </c>
      <c r="L134" s="160">
        <f t="shared" si="35"/>
        <v>0</v>
      </c>
      <c r="M134" s="160">
        <v>2</v>
      </c>
      <c r="N134" s="160">
        <f t="shared" si="36"/>
        <v>0</v>
      </c>
      <c r="O134" s="160">
        <v>2</v>
      </c>
      <c r="P134" s="160">
        <f t="shared" si="37"/>
        <v>0</v>
      </c>
      <c r="Q134" s="160">
        <v>99</v>
      </c>
      <c r="R134" s="160">
        <f t="shared" si="38"/>
        <v>0</v>
      </c>
      <c r="S134" s="160">
        <f t="shared" si="40"/>
        <v>0</v>
      </c>
      <c r="T134" s="4" t="str">
        <f t="shared" si="29"/>
        <v/>
      </c>
      <c r="U134" s="4">
        <f t="shared" si="30"/>
        <v>0</v>
      </c>
      <c r="V134" s="4" t="str">
        <f t="shared" si="31"/>
        <v/>
      </c>
    </row>
    <row r="135" spans="1:22" x14ac:dyDescent="0.2">
      <c r="A135" s="5">
        <f t="shared" si="32"/>
        <v>126</v>
      </c>
      <c r="B135" s="169">
        <f t="shared" si="39"/>
        <v>126</v>
      </c>
      <c r="C135" s="160">
        <v>147</v>
      </c>
      <c r="D135" s="160" t="s">
        <v>78</v>
      </c>
      <c r="E135" s="160" t="s">
        <v>34</v>
      </c>
      <c r="F135" s="160">
        <f t="shared" si="22"/>
        <v>0</v>
      </c>
      <c r="G135" s="160">
        <v>2</v>
      </c>
      <c r="H135" s="160">
        <f t="shared" si="33"/>
        <v>0</v>
      </c>
      <c r="I135" s="160">
        <v>1</v>
      </c>
      <c r="J135" s="160">
        <f t="shared" si="34"/>
        <v>1</v>
      </c>
      <c r="K135" s="160">
        <v>1</v>
      </c>
      <c r="L135" s="160">
        <f t="shared" si="35"/>
        <v>1</v>
      </c>
      <c r="M135" s="160">
        <v>1</v>
      </c>
      <c r="N135" s="160">
        <f t="shared" si="36"/>
        <v>1</v>
      </c>
      <c r="O135" s="160">
        <v>1</v>
      </c>
      <c r="P135" s="160">
        <f t="shared" si="37"/>
        <v>1</v>
      </c>
      <c r="Q135" s="160">
        <v>1</v>
      </c>
      <c r="R135" s="160">
        <f t="shared" si="38"/>
        <v>1</v>
      </c>
      <c r="S135" s="160">
        <f t="shared" si="40"/>
        <v>5</v>
      </c>
      <c r="T135" s="4" t="str">
        <f t="shared" si="29"/>
        <v/>
      </c>
      <c r="U135" s="4">
        <f t="shared" si="30"/>
        <v>5</v>
      </c>
      <c r="V135" s="4" t="str">
        <f t="shared" si="31"/>
        <v/>
      </c>
    </row>
    <row r="136" spans="1:22" x14ac:dyDescent="0.2">
      <c r="A136" s="5">
        <f t="shared" si="32"/>
        <v>127</v>
      </c>
      <c r="B136" s="169">
        <f t="shared" si="39"/>
        <v>127</v>
      </c>
      <c r="C136" s="166">
        <v>150</v>
      </c>
      <c r="D136" s="166" t="s">
        <v>79</v>
      </c>
      <c r="E136" s="166" t="s">
        <v>34</v>
      </c>
      <c r="F136" s="166">
        <f t="shared" si="22"/>
        <v>0</v>
      </c>
      <c r="G136" s="166">
        <v>2</v>
      </c>
      <c r="H136" s="166">
        <f t="shared" si="33"/>
        <v>0</v>
      </c>
      <c r="I136" s="166">
        <v>2</v>
      </c>
      <c r="J136" s="166">
        <f t="shared" si="34"/>
        <v>0</v>
      </c>
      <c r="K136" s="166">
        <v>1</v>
      </c>
      <c r="L136" s="166">
        <f t="shared" si="35"/>
        <v>1</v>
      </c>
      <c r="M136" s="166">
        <v>2</v>
      </c>
      <c r="N136" s="166">
        <f t="shared" si="36"/>
        <v>0</v>
      </c>
      <c r="O136" s="166">
        <v>2</v>
      </c>
      <c r="P136" s="166">
        <f t="shared" si="37"/>
        <v>0</v>
      </c>
      <c r="Q136" s="166">
        <v>1</v>
      </c>
      <c r="R136" s="166">
        <f t="shared" si="38"/>
        <v>1</v>
      </c>
      <c r="S136" s="166">
        <f t="shared" si="40"/>
        <v>2</v>
      </c>
      <c r="T136" s="4" t="str">
        <f t="shared" si="29"/>
        <v/>
      </c>
      <c r="U136" s="4" t="str">
        <f t="shared" si="30"/>
        <v/>
      </c>
      <c r="V136" s="4">
        <f t="shared" si="31"/>
        <v>2</v>
      </c>
    </row>
    <row r="137" spans="1:22" x14ac:dyDescent="0.2">
      <c r="A137" s="5">
        <f t="shared" si="32"/>
        <v>128</v>
      </c>
      <c r="B137" s="169">
        <f t="shared" si="39"/>
        <v>128</v>
      </c>
      <c r="C137" s="162">
        <v>151</v>
      </c>
      <c r="D137" s="162" t="s">
        <v>79</v>
      </c>
      <c r="E137" s="162" t="s">
        <v>34</v>
      </c>
      <c r="F137" s="162">
        <f t="shared" si="22"/>
        <v>0</v>
      </c>
      <c r="G137" s="162">
        <v>2</v>
      </c>
      <c r="H137" s="162">
        <f t="shared" si="33"/>
        <v>0</v>
      </c>
      <c r="I137" s="162">
        <v>2</v>
      </c>
      <c r="J137" s="162">
        <f t="shared" si="34"/>
        <v>0</v>
      </c>
      <c r="K137" s="162">
        <v>1</v>
      </c>
      <c r="L137" s="162">
        <f t="shared" si="35"/>
        <v>1</v>
      </c>
      <c r="M137" s="162">
        <v>1</v>
      </c>
      <c r="N137" s="162">
        <f t="shared" si="36"/>
        <v>1</v>
      </c>
      <c r="O137" s="162">
        <v>2</v>
      </c>
      <c r="P137" s="162">
        <f t="shared" si="37"/>
        <v>0</v>
      </c>
      <c r="Q137" s="162">
        <v>1</v>
      </c>
      <c r="R137" s="162">
        <f t="shared" si="38"/>
        <v>1</v>
      </c>
      <c r="S137" s="162">
        <f t="shared" si="40"/>
        <v>3</v>
      </c>
      <c r="T137" s="4" t="str">
        <f t="shared" si="29"/>
        <v/>
      </c>
      <c r="U137" s="4" t="str">
        <f t="shared" si="30"/>
        <v/>
      </c>
      <c r="V137" s="4">
        <f t="shared" si="31"/>
        <v>3</v>
      </c>
    </row>
    <row r="138" spans="1:22" x14ac:dyDescent="0.2">
      <c r="A138" s="5">
        <f t="shared" si="32"/>
        <v>129</v>
      </c>
      <c r="B138" s="169">
        <f t="shared" si="39"/>
        <v>129</v>
      </c>
      <c r="C138" s="161">
        <v>152</v>
      </c>
      <c r="D138" s="161" t="s">
        <v>77</v>
      </c>
      <c r="E138" s="161">
        <v>2</v>
      </c>
      <c r="F138" s="161">
        <f t="shared" si="22"/>
        <v>0</v>
      </c>
      <c r="G138" s="161">
        <v>2</v>
      </c>
      <c r="H138" s="161">
        <f t="shared" si="33"/>
        <v>0</v>
      </c>
      <c r="I138" s="161">
        <v>2</v>
      </c>
      <c r="J138" s="161">
        <f t="shared" si="34"/>
        <v>0</v>
      </c>
      <c r="K138" s="161">
        <v>1</v>
      </c>
      <c r="L138" s="161">
        <f t="shared" si="35"/>
        <v>1</v>
      </c>
      <c r="M138" s="161">
        <v>2</v>
      </c>
      <c r="N138" s="161">
        <f t="shared" si="36"/>
        <v>0</v>
      </c>
      <c r="O138" s="161">
        <v>1</v>
      </c>
      <c r="P138" s="161">
        <f t="shared" si="37"/>
        <v>1</v>
      </c>
      <c r="Q138" s="161">
        <v>2</v>
      </c>
      <c r="R138" s="161">
        <f t="shared" si="38"/>
        <v>0</v>
      </c>
      <c r="S138" s="161">
        <f t="shared" si="40"/>
        <v>2</v>
      </c>
      <c r="T138" s="4">
        <f t="shared" si="29"/>
        <v>2</v>
      </c>
      <c r="U138" s="4" t="str">
        <f t="shared" si="30"/>
        <v/>
      </c>
      <c r="V138" s="4" t="str">
        <f t="shared" si="31"/>
        <v/>
      </c>
    </row>
    <row r="139" spans="1:22" x14ac:dyDescent="0.2">
      <c r="A139" s="5">
        <f t="shared" si="32"/>
        <v>130</v>
      </c>
      <c r="B139" s="169">
        <f t="shared" si="39"/>
        <v>130</v>
      </c>
      <c r="C139" s="160">
        <v>153</v>
      </c>
      <c r="D139" s="160" t="s">
        <v>78</v>
      </c>
      <c r="E139" s="160">
        <v>2</v>
      </c>
      <c r="F139" s="160">
        <f t="shared" ref="F139:F180" si="41">IF(E139=1,1,0)</f>
        <v>0</v>
      </c>
      <c r="G139" s="160">
        <v>1</v>
      </c>
      <c r="H139" s="160">
        <f t="shared" si="33"/>
        <v>1</v>
      </c>
      <c r="I139" s="160">
        <v>2</v>
      </c>
      <c r="J139" s="160">
        <f t="shared" si="34"/>
        <v>0</v>
      </c>
      <c r="K139" s="160">
        <v>2</v>
      </c>
      <c r="L139" s="160">
        <f t="shared" si="35"/>
        <v>0</v>
      </c>
      <c r="M139" s="160">
        <v>2</v>
      </c>
      <c r="N139" s="160">
        <f t="shared" si="36"/>
        <v>0</v>
      </c>
      <c r="O139" s="160">
        <v>2</v>
      </c>
      <c r="P139" s="160">
        <f t="shared" si="37"/>
        <v>0</v>
      </c>
      <c r="Q139" s="160" t="s">
        <v>34</v>
      </c>
      <c r="R139" s="160">
        <f t="shared" si="38"/>
        <v>0</v>
      </c>
      <c r="S139" s="160">
        <f t="shared" si="40"/>
        <v>1</v>
      </c>
      <c r="T139" s="4" t="str">
        <f t="shared" si="29"/>
        <v/>
      </c>
      <c r="U139" s="4">
        <f t="shared" si="30"/>
        <v>1</v>
      </c>
      <c r="V139" s="4" t="str">
        <f t="shared" si="31"/>
        <v/>
      </c>
    </row>
    <row r="140" spans="1:22" x14ac:dyDescent="0.2">
      <c r="A140" s="5">
        <f t="shared" si="32"/>
        <v>131</v>
      </c>
      <c r="B140" s="169">
        <f t="shared" si="39"/>
        <v>131</v>
      </c>
      <c r="C140" s="162">
        <v>156</v>
      </c>
      <c r="D140" s="162" t="s">
        <v>79</v>
      </c>
      <c r="E140" s="162" t="s">
        <v>34</v>
      </c>
      <c r="F140" s="162">
        <f t="shared" si="41"/>
        <v>0</v>
      </c>
      <c r="G140" s="162">
        <v>2</v>
      </c>
      <c r="H140" s="162">
        <f t="shared" si="33"/>
        <v>0</v>
      </c>
      <c r="I140" s="162">
        <v>2</v>
      </c>
      <c r="J140" s="162">
        <f t="shared" si="34"/>
        <v>0</v>
      </c>
      <c r="K140" s="162">
        <v>1</v>
      </c>
      <c r="L140" s="162">
        <f t="shared" si="35"/>
        <v>1</v>
      </c>
      <c r="M140" s="162">
        <v>1</v>
      </c>
      <c r="N140" s="162">
        <f t="shared" si="36"/>
        <v>1</v>
      </c>
      <c r="O140" s="162">
        <v>1</v>
      </c>
      <c r="P140" s="162">
        <f t="shared" si="37"/>
        <v>1</v>
      </c>
      <c r="Q140" s="162">
        <v>2</v>
      </c>
      <c r="R140" s="162">
        <f t="shared" si="38"/>
        <v>0</v>
      </c>
      <c r="S140" s="162">
        <f t="shared" si="40"/>
        <v>3</v>
      </c>
      <c r="T140" s="4" t="str">
        <f t="shared" si="29"/>
        <v/>
      </c>
      <c r="U140" s="4" t="str">
        <f t="shared" si="30"/>
        <v/>
      </c>
      <c r="V140" s="4">
        <f t="shared" si="31"/>
        <v>3</v>
      </c>
    </row>
    <row r="141" spans="1:22" x14ac:dyDescent="0.2">
      <c r="A141" s="5">
        <f t="shared" si="32"/>
        <v>132</v>
      </c>
      <c r="B141" s="169">
        <f t="shared" si="39"/>
        <v>132</v>
      </c>
      <c r="C141" s="165">
        <v>157</v>
      </c>
      <c r="D141" s="165" t="s">
        <v>79</v>
      </c>
      <c r="E141" s="165" t="s">
        <v>34</v>
      </c>
      <c r="F141" s="165">
        <f t="shared" si="41"/>
        <v>0</v>
      </c>
      <c r="G141" s="165">
        <v>2</v>
      </c>
      <c r="H141" s="165">
        <f t="shared" si="33"/>
        <v>0</v>
      </c>
      <c r="I141" s="165">
        <v>2</v>
      </c>
      <c r="J141" s="165">
        <f t="shared" si="34"/>
        <v>0</v>
      </c>
      <c r="K141" s="165">
        <v>1</v>
      </c>
      <c r="L141" s="165">
        <f t="shared" si="35"/>
        <v>1</v>
      </c>
      <c r="M141" s="165">
        <v>1</v>
      </c>
      <c r="N141" s="165">
        <f t="shared" si="36"/>
        <v>1</v>
      </c>
      <c r="O141" s="165">
        <v>2</v>
      </c>
      <c r="P141" s="165">
        <f t="shared" si="37"/>
        <v>0</v>
      </c>
      <c r="Q141" s="165">
        <v>1</v>
      </c>
      <c r="R141" s="165">
        <f t="shared" si="38"/>
        <v>1</v>
      </c>
      <c r="S141" s="165">
        <f t="shared" si="40"/>
        <v>3</v>
      </c>
      <c r="T141" s="4" t="str">
        <f t="shared" si="29"/>
        <v/>
      </c>
      <c r="U141" s="4" t="str">
        <f t="shared" si="30"/>
        <v/>
      </c>
      <c r="V141" s="4">
        <f t="shared" si="31"/>
        <v>3</v>
      </c>
    </row>
    <row r="142" spans="1:22" x14ac:dyDescent="0.2">
      <c r="A142" s="5">
        <f t="shared" si="32"/>
        <v>133</v>
      </c>
      <c r="B142" s="169">
        <f t="shared" si="39"/>
        <v>133</v>
      </c>
      <c r="C142" s="162">
        <v>158</v>
      </c>
      <c r="D142" s="162" t="s">
        <v>79</v>
      </c>
      <c r="E142" s="162" t="s">
        <v>34</v>
      </c>
      <c r="F142" s="162">
        <f t="shared" si="41"/>
        <v>0</v>
      </c>
      <c r="G142" s="162">
        <v>2</v>
      </c>
      <c r="H142" s="162">
        <f t="shared" si="33"/>
        <v>0</v>
      </c>
      <c r="I142" s="162">
        <v>2</v>
      </c>
      <c r="J142" s="162">
        <f t="shared" si="34"/>
        <v>0</v>
      </c>
      <c r="K142" s="162">
        <v>1</v>
      </c>
      <c r="L142" s="162">
        <f t="shared" si="35"/>
        <v>1</v>
      </c>
      <c r="M142" s="162">
        <v>1</v>
      </c>
      <c r="N142" s="162">
        <f t="shared" si="36"/>
        <v>1</v>
      </c>
      <c r="O142" s="162">
        <v>2</v>
      </c>
      <c r="P142" s="162">
        <f t="shared" si="37"/>
        <v>0</v>
      </c>
      <c r="Q142" s="162">
        <v>1</v>
      </c>
      <c r="R142" s="162">
        <f t="shared" si="38"/>
        <v>1</v>
      </c>
      <c r="S142" s="162">
        <f t="shared" si="40"/>
        <v>3</v>
      </c>
      <c r="T142" s="4" t="str">
        <f t="shared" si="29"/>
        <v/>
      </c>
      <c r="U142" s="4" t="str">
        <f t="shared" si="30"/>
        <v/>
      </c>
      <c r="V142" s="4">
        <f t="shared" si="31"/>
        <v>3</v>
      </c>
    </row>
    <row r="143" spans="1:22" x14ac:dyDescent="0.2">
      <c r="A143" s="5">
        <f t="shared" si="32"/>
        <v>134</v>
      </c>
      <c r="B143" s="169">
        <f t="shared" si="39"/>
        <v>134</v>
      </c>
      <c r="C143" s="162">
        <v>159</v>
      </c>
      <c r="D143" s="162" t="s">
        <v>79</v>
      </c>
      <c r="E143" s="162" t="s">
        <v>34</v>
      </c>
      <c r="F143" s="162">
        <f t="shared" si="41"/>
        <v>0</v>
      </c>
      <c r="G143" s="162">
        <v>2</v>
      </c>
      <c r="H143" s="162">
        <f t="shared" si="33"/>
        <v>0</v>
      </c>
      <c r="I143" s="162">
        <v>2</v>
      </c>
      <c r="J143" s="162">
        <f t="shared" si="34"/>
        <v>0</v>
      </c>
      <c r="K143" s="162">
        <v>1</v>
      </c>
      <c r="L143" s="162">
        <f t="shared" si="35"/>
        <v>1</v>
      </c>
      <c r="M143" s="162">
        <v>1</v>
      </c>
      <c r="N143" s="162">
        <f t="shared" si="36"/>
        <v>1</v>
      </c>
      <c r="O143" s="162">
        <v>2</v>
      </c>
      <c r="P143" s="162">
        <f t="shared" si="37"/>
        <v>0</v>
      </c>
      <c r="Q143" s="162">
        <v>2</v>
      </c>
      <c r="R143" s="162">
        <f t="shared" si="38"/>
        <v>0</v>
      </c>
      <c r="S143" s="162">
        <f t="shared" si="40"/>
        <v>2</v>
      </c>
      <c r="T143" s="4" t="str">
        <f t="shared" si="29"/>
        <v/>
      </c>
      <c r="U143" s="4" t="str">
        <f t="shared" si="30"/>
        <v/>
      </c>
      <c r="V143" s="4">
        <f t="shared" si="31"/>
        <v>2</v>
      </c>
    </row>
    <row r="144" spans="1:22" x14ac:dyDescent="0.2">
      <c r="A144" s="5">
        <f t="shared" si="32"/>
        <v>135</v>
      </c>
      <c r="B144" s="169">
        <f t="shared" si="39"/>
        <v>135</v>
      </c>
      <c r="C144" s="162">
        <v>161</v>
      </c>
      <c r="D144" s="162" t="s">
        <v>79</v>
      </c>
      <c r="E144" s="162">
        <v>2</v>
      </c>
      <c r="F144" s="162">
        <f t="shared" si="41"/>
        <v>0</v>
      </c>
      <c r="G144" s="162">
        <v>2</v>
      </c>
      <c r="H144" s="162">
        <f t="shared" si="33"/>
        <v>0</v>
      </c>
      <c r="I144" s="162">
        <v>2</v>
      </c>
      <c r="J144" s="162">
        <f t="shared" si="34"/>
        <v>0</v>
      </c>
      <c r="K144" s="162">
        <v>2</v>
      </c>
      <c r="L144" s="162">
        <f t="shared" si="35"/>
        <v>0</v>
      </c>
      <c r="M144" s="162">
        <v>1</v>
      </c>
      <c r="N144" s="162">
        <f t="shared" si="36"/>
        <v>1</v>
      </c>
      <c r="O144" s="162">
        <v>2</v>
      </c>
      <c r="P144" s="162">
        <f t="shared" si="37"/>
        <v>0</v>
      </c>
      <c r="Q144" s="162">
        <v>2</v>
      </c>
      <c r="R144" s="162">
        <f t="shared" si="38"/>
        <v>0</v>
      </c>
      <c r="S144" s="162">
        <f t="shared" si="40"/>
        <v>1</v>
      </c>
      <c r="T144" s="4" t="str">
        <f t="shared" si="29"/>
        <v/>
      </c>
      <c r="U144" s="4" t="str">
        <f t="shared" si="30"/>
        <v/>
      </c>
      <c r="V144" s="4">
        <f t="shared" si="31"/>
        <v>1</v>
      </c>
    </row>
    <row r="145" spans="1:22" x14ac:dyDescent="0.2">
      <c r="A145" s="5">
        <f t="shared" si="32"/>
        <v>136</v>
      </c>
      <c r="B145" s="169">
        <f t="shared" si="39"/>
        <v>136</v>
      </c>
      <c r="C145" s="161">
        <v>162</v>
      </c>
      <c r="D145" s="161" t="s">
        <v>77</v>
      </c>
      <c r="E145" s="161">
        <v>2</v>
      </c>
      <c r="F145" s="161">
        <f t="shared" si="41"/>
        <v>0</v>
      </c>
      <c r="G145" s="161">
        <v>2</v>
      </c>
      <c r="H145" s="161">
        <f t="shared" si="33"/>
        <v>0</v>
      </c>
      <c r="I145" s="161">
        <v>2</v>
      </c>
      <c r="J145" s="161">
        <f t="shared" si="34"/>
        <v>0</v>
      </c>
      <c r="K145" s="161">
        <v>1</v>
      </c>
      <c r="L145" s="161">
        <f t="shared" si="35"/>
        <v>1</v>
      </c>
      <c r="M145" s="161">
        <v>1</v>
      </c>
      <c r="N145" s="161">
        <f t="shared" si="36"/>
        <v>1</v>
      </c>
      <c r="O145" s="161">
        <v>1</v>
      </c>
      <c r="P145" s="161">
        <f t="shared" si="37"/>
        <v>1</v>
      </c>
      <c r="Q145" s="161">
        <v>1</v>
      </c>
      <c r="R145" s="161">
        <f t="shared" si="38"/>
        <v>1</v>
      </c>
      <c r="S145" s="161">
        <f t="shared" si="40"/>
        <v>4</v>
      </c>
      <c r="T145" s="4">
        <f t="shared" si="29"/>
        <v>4</v>
      </c>
      <c r="U145" s="4" t="str">
        <f t="shared" si="30"/>
        <v/>
      </c>
      <c r="V145" s="4" t="str">
        <f t="shared" si="31"/>
        <v/>
      </c>
    </row>
    <row r="146" spans="1:22" x14ac:dyDescent="0.2">
      <c r="A146" s="5">
        <f t="shared" si="32"/>
        <v>137</v>
      </c>
      <c r="B146" s="169">
        <f t="shared" si="39"/>
        <v>137</v>
      </c>
      <c r="C146" s="160">
        <v>164</v>
      </c>
      <c r="D146" s="160" t="s">
        <v>78</v>
      </c>
      <c r="E146" s="160" t="s">
        <v>34</v>
      </c>
      <c r="F146" s="160">
        <f t="shared" si="41"/>
        <v>0</v>
      </c>
      <c r="G146" s="160">
        <v>2</v>
      </c>
      <c r="H146" s="160">
        <f t="shared" si="33"/>
        <v>0</v>
      </c>
      <c r="I146" s="160">
        <v>2</v>
      </c>
      <c r="J146" s="160">
        <f t="shared" si="34"/>
        <v>0</v>
      </c>
      <c r="K146" s="160">
        <v>2</v>
      </c>
      <c r="L146" s="160">
        <f t="shared" si="35"/>
        <v>0</v>
      </c>
      <c r="M146" s="160">
        <v>0</v>
      </c>
      <c r="N146" s="160">
        <f t="shared" si="36"/>
        <v>0</v>
      </c>
      <c r="O146" s="160">
        <v>0</v>
      </c>
      <c r="P146" s="160">
        <f t="shared" si="37"/>
        <v>0</v>
      </c>
      <c r="Q146" s="160" t="s">
        <v>34</v>
      </c>
      <c r="R146" s="160">
        <f t="shared" si="38"/>
        <v>0</v>
      </c>
      <c r="S146" s="160">
        <f t="shared" si="40"/>
        <v>0</v>
      </c>
      <c r="T146" s="4" t="str">
        <f t="shared" si="29"/>
        <v/>
      </c>
      <c r="U146" s="4">
        <f t="shared" si="30"/>
        <v>0</v>
      </c>
      <c r="V146" s="4" t="str">
        <f t="shared" si="31"/>
        <v/>
      </c>
    </row>
    <row r="147" spans="1:22" x14ac:dyDescent="0.2">
      <c r="A147" s="5">
        <f t="shared" si="32"/>
        <v>138</v>
      </c>
      <c r="B147" s="169">
        <f t="shared" si="39"/>
        <v>138</v>
      </c>
      <c r="C147" s="160">
        <v>165</v>
      </c>
      <c r="D147" s="160" t="s">
        <v>78</v>
      </c>
      <c r="E147" s="160" t="s">
        <v>34</v>
      </c>
      <c r="F147" s="160">
        <f t="shared" si="41"/>
        <v>0</v>
      </c>
      <c r="G147" s="160">
        <v>2</v>
      </c>
      <c r="H147" s="160">
        <f t="shared" si="33"/>
        <v>0</v>
      </c>
      <c r="I147" s="160">
        <v>2</v>
      </c>
      <c r="J147" s="160">
        <f t="shared" si="34"/>
        <v>0</v>
      </c>
      <c r="K147" s="160">
        <v>1</v>
      </c>
      <c r="L147" s="160">
        <f t="shared" si="35"/>
        <v>1</v>
      </c>
      <c r="M147" s="160">
        <v>2</v>
      </c>
      <c r="N147" s="160">
        <f t="shared" si="36"/>
        <v>0</v>
      </c>
      <c r="O147" s="160">
        <v>2</v>
      </c>
      <c r="P147" s="160">
        <f t="shared" si="37"/>
        <v>0</v>
      </c>
      <c r="Q147" s="160">
        <v>1</v>
      </c>
      <c r="R147" s="160">
        <f t="shared" si="38"/>
        <v>1</v>
      </c>
      <c r="S147" s="160">
        <f t="shared" si="40"/>
        <v>2</v>
      </c>
      <c r="T147" s="4" t="str">
        <f t="shared" si="29"/>
        <v/>
      </c>
      <c r="U147" s="4">
        <f t="shared" si="30"/>
        <v>2</v>
      </c>
      <c r="V147" s="4" t="str">
        <f t="shared" si="31"/>
        <v/>
      </c>
    </row>
    <row r="148" spans="1:22" x14ac:dyDescent="0.2">
      <c r="A148" s="5">
        <f t="shared" si="32"/>
        <v>139</v>
      </c>
      <c r="B148" s="169">
        <f t="shared" si="39"/>
        <v>139</v>
      </c>
      <c r="C148" s="161">
        <v>168</v>
      </c>
      <c r="D148" s="161" t="s">
        <v>77</v>
      </c>
      <c r="E148" s="161">
        <v>2</v>
      </c>
      <c r="F148" s="161">
        <f t="shared" si="41"/>
        <v>0</v>
      </c>
      <c r="G148" s="161">
        <v>1</v>
      </c>
      <c r="H148" s="161">
        <f t="shared" si="33"/>
        <v>1</v>
      </c>
      <c r="I148" s="161">
        <v>1</v>
      </c>
      <c r="J148" s="161">
        <f t="shared" si="34"/>
        <v>1</v>
      </c>
      <c r="K148" s="161">
        <v>1</v>
      </c>
      <c r="L148" s="161">
        <f t="shared" si="35"/>
        <v>1</v>
      </c>
      <c r="M148" s="161">
        <v>2</v>
      </c>
      <c r="N148" s="161">
        <f t="shared" si="36"/>
        <v>0</v>
      </c>
      <c r="O148" s="161">
        <v>2</v>
      </c>
      <c r="P148" s="161">
        <f t="shared" si="37"/>
        <v>0</v>
      </c>
      <c r="Q148" s="161">
        <v>1</v>
      </c>
      <c r="R148" s="161">
        <f t="shared" si="38"/>
        <v>1</v>
      </c>
      <c r="S148" s="161">
        <f t="shared" si="40"/>
        <v>4</v>
      </c>
      <c r="T148" s="4">
        <f t="shared" si="29"/>
        <v>4</v>
      </c>
      <c r="U148" s="4" t="str">
        <f t="shared" si="30"/>
        <v/>
      </c>
      <c r="V148" s="4" t="str">
        <f t="shared" si="31"/>
        <v/>
      </c>
    </row>
    <row r="149" spans="1:22" x14ac:dyDescent="0.2">
      <c r="A149" s="5">
        <f t="shared" si="32"/>
        <v>140</v>
      </c>
      <c r="B149" s="169">
        <f t="shared" si="39"/>
        <v>140</v>
      </c>
      <c r="C149" s="162">
        <v>169</v>
      </c>
      <c r="D149" s="162" t="s">
        <v>79</v>
      </c>
      <c r="E149" s="162">
        <v>2</v>
      </c>
      <c r="F149" s="162">
        <f t="shared" si="41"/>
        <v>0</v>
      </c>
      <c r="G149" s="162">
        <v>2</v>
      </c>
      <c r="H149" s="162">
        <f t="shared" si="33"/>
        <v>0</v>
      </c>
      <c r="I149" s="162">
        <v>1</v>
      </c>
      <c r="J149" s="162">
        <f t="shared" si="34"/>
        <v>1</v>
      </c>
      <c r="K149" s="162">
        <v>2</v>
      </c>
      <c r="L149" s="162">
        <f t="shared" si="35"/>
        <v>0</v>
      </c>
      <c r="M149" s="162">
        <v>2</v>
      </c>
      <c r="N149" s="162">
        <f t="shared" si="36"/>
        <v>0</v>
      </c>
      <c r="O149" s="162">
        <v>2</v>
      </c>
      <c r="P149" s="162">
        <f t="shared" si="37"/>
        <v>0</v>
      </c>
      <c r="Q149" s="162" t="s">
        <v>34</v>
      </c>
      <c r="R149" s="162">
        <f t="shared" si="38"/>
        <v>0</v>
      </c>
      <c r="S149" s="162">
        <f t="shared" si="40"/>
        <v>1</v>
      </c>
      <c r="T149" s="4" t="str">
        <f t="shared" si="29"/>
        <v/>
      </c>
      <c r="U149" s="4" t="str">
        <f t="shared" si="30"/>
        <v/>
      </c>
      <c r="V149" s="4">
        <f t="shared" si="31"/>
        <v>1</v>
      </c>
    </row>
    <row r="150" spans="1:22" x14ac:dyDescent="0.2">
      <c r="A150" s="5">
        <f t="shared" si="32"/>
        <v>141</v>
      </c>
      <c r="B150" s="170">
        <f t="shared" si="39"/>
        <v>141</v>
      </c>
      <c r="C150" s="160">
        <v>171</v>
      </c>
      <c r="D150" s="160" t="s">
        <v>78</v>
      </c>
      <c r="E150" s="160" t="s">
        <v>34</v>
      </c>
      <c r="F150" s="160">
        <f t="shared" si="41"/>
        <v>0</v>
      </c>
      <c r="G150" s="160">
        <v>2</v>
      </c>
      <c r="H150" s="160">
        <f t="shared" si="33"/>
        <v>0</v>
      </c>
      <c r="I150" s="160">
        <v>2</v>
      </c>
      <c r="J150" s="160">
        <f t="shared" si="34"/>
        <v>0</v>
      </c>
      <c r="K150" s="160">
        <v>1</v>
      </c>
      <c r="L150" s="160">
        <f t="shared" si="35"/>
        <v>1</v>
      </c>
      <c r="M150" s="160">
        <v>2</v>
      </c>
      <c r="N150" s="160">
        <f t="shared" si="36"/>
        <v>0</v>
      </c>
      <c r="O150" s="160">
        <v>2</v>
      </c>
      <c r="P150" s="160">
        <f t="shared" si="37"/>
        <v>0</v>
      </c>
      <c r="Q150" s="160">
        <v>1</v>
      </c>
      <c r="R150" s="160">
        <f t="shared" si="38"/>
        <v>1</v>
      </c>
      <c r="S150" s="160">
        <f t="shared" si="40"/>
        <v>2</v>
      </c>
      <c r="T150" s="4" t="str">
        <f t="shared" si="29"/>
        <v/>
      </c>
      <c r="U150" s="4">
        <f t="shared" si="30"/>
        <v>2</v>
      </c>
      <c r="V150" s="4" t="str">
        <f t="shared" si="31"/>
        <v/>
      </c>
    </row>
    <row r="151" spans="1:22" x14ac:dyDescent="0.2">
      <c r="A151" s="5">
        <f t="shared" si="32"/>
        <v>142</v>
      </c>
      <c r="B151" s="170">
        <f t="shared" si="39"/>
        <v>142</v>
      </c>
      <c r="C151" s="162">
        <v>172</v>
      </c>
      <c r="D151" s="162" t="s">
        <v>79</v>
      </c>
      <c r="E151" s="162" t="s">
        <v>34</v>
      </c>
      <c r="F151" s="162">
        <f t="shared" si="41"/>
        <v>0</v>
      </c>
      <c r="G151" s="162">
        <v>2</v>
      </c>
      <c r="H151" s="162">
        <f t="shared" si="33"/>
        <v>0</v>
      </c>
      <c r="I151" s="162">
        <v>2</v>
      </c>
      <c r="J151" s="162">
        <f t="shared" si="34"/>
        <v>0</v>
      </c>
      <c r="K151" s="162">
        <v>2</v>
      </c>
      <c r="L151" s="162">
        <f t="shared" si="35"/>
        <v>0</v>
      </c>
      <c r="M151" s="162">
        <v>1</v>
      </c>
      <c r="N151" s="162">
        <f t="shared" si="36"/>
        <v>1</v>
      </c>
      <c r="O151" s="162">
        <v>2</v>
      </c>
      <c r="P151" s="162">
        <f t="shared" si="37"/>
        <v>0</v>
      </c>
      <c r="Q151" s="162">
        <v>2</v>
      </c>
      <c r="R151" s="162">
        <f t="shared" si="38"/>
        <v>0</v>
      </c>
      <c r="S151" s="162">
        <f t="shared" si="40"/>
        <v>1</v>
      </c>
      <c r="T151" s="4" t="str">
        <f t="shared" si="29"/>
        <v/>
      </c>
      <c r="U151" s="4" t="str">
        <f t="shared" si="30"/>
        <v/>
      </c>
      <c r="V151" s="4">
        <f t="shared" si="31"/>
        <v>1</v>
      </c>
    </row>
    <row r="152" spans="1:22" x14ac:dyDescent="0.2">
      <c r="A152" s="5">
        <f t="shared" si="32"/>
        <v>143</v>
      </c>
      <c r="B152" s="170">
        <f t="shared" si="39"/>
        <v>143</v>
      </c>
      <c r="C152" s="185">
        <v>200</v>
      </c>
      <c r="D152" s="162" t="s">
        <v>79</v>
      </c>
      <c r="E152" s="162" t="s">
        <v>34</v>
      </c>
      <c r="F152" s="162">
        <f t="shared" si="41"/>
        <v>0</v>
      </c>
      <c r="G152" s="162">
        <v>2</v>
      </c>
      <c r="H152" s="162">
        <f t="shared" si="33"/>
        <v>0</v>
      </c>
      <c r="I152" s="162">
        <v>2</v>
      </c>
      <c r="J152" s="162">
        <f t="shared" si="34"/>
        <v>0</v>
      </c>
      <c r="K152" s="162">
        <v>2</v>
      </c>
      <c r="L152" s="162">
        <f t="shared" si="35"/>
        <v>0</v>
      </c>
      <c r="M152" s="162" t="s">
        <v>34</v>
      </c>
      <c r="N152" s="162">
        <f t="shared" si="36"/>
        <v>0</v>
      </c>
      <c r="O152" s="162" t="s">
        <v>34</v>
      </c>
      <c r="P152" s="162">
        <f t="shared" si="37"/>
        <v>0</v>
      </c>
      <c r="Q152" s="162" t="s">
        <v>34</v>
      </c>
      <c r="R152" s="162">
        <f t="shared" si="38"/>
        <v>0</v>
      </c>
      <c r="S152" s="162">
        <f t="shared" si="40"/>
        <v>0</v>
      </c>
      <c r="T152" s="4" t="str">
        <f t="shared" si="29"/>
        <v/>
      </c>
      <c r="U152" s="4" t="str">
        <f t="shared" si="30"/>
        <v/>
      </c>
      <c r="V152" s="4">
        <f t="shared" si="31"/>
        <v>0</v>
      </c>
    </row>
    <row r="153" spans="1:22" x14ac:dyDescent="0.2">
      <c r="A153" s="5">
        <f t="shared" si="32"/>
        <v>144</v>
      </c>
      <c r="B153" s="170">
        <f t="shared" si="39"/>
        <v>144</v>
      </c>
      <c r="C153" s="213">
        <v>201</v>
      </c>
      <c r="D153" s="167" t="s">
        <v>78</v>
      </c>
      <c r="E153" s="167">
        <v>2</v>
      </c>
      <c r="F153" s="167">
        <f t="shared" si="41"/>
        <v>0</v>
      </c>
      <c r="G153" s="167">
        <v>2</v>
      </c>
      <c r="H153" s="167">
        <f t="shared" si="33"/>
        <v>0</v>
      </c>
      <c r="I153" s="167">
        <v>2</v>
      </c>
      <c r="J153" s="167">
        <f t="shared" si="34"/>
        <v>0</v>
      </c>
      <c r="K153" s="167">
        <v>2</v>
      </c>
      <c r="L153" s="167">
        <f t="shared" si="35"/>
        <v>0</v>
      </c>
      <c r="M153" s="167" t="s">
        <v>34</v>
      </c>
      <c r="N153" s="167">
        <f t="shared" si="36"/>
        <v>0</v>
      </c>
      <c r="O153" s="167" t="s">
        <v>34</v>
      </c>
      <c r="P153" s="167">
        <f t="shared" si="37"/>
        <v>0</v>
      </c>
      <c r="Q153" s="167" t="s">
        <v>34</v>
      </c>
      <c r="R153" s="167">
        <f t="shared" si="38"/>
        <v>0</v>
      </c>
      <c r="S153" s="167">
        <f t="shared" si="40"/>
        <v>0</v>
      </c>
      <c r="T153" s="4" t="str">
        <f t="shared" si="29"/>
        <v/>
      </c>
      <c r="U153" s="4">
        <f t="shared" si="30"/>
        <v>0</v>
      </c>
      <c r="V153" s="4" t="str">
        <f t="shared" si="31"/>
        <v/>
      </c>
    </row>
    <row r="154" spans="1:22" x14ac:dyDescent="0.2">
      <c r="A154" s="5">
        <f t="shared" si="32"/>
        <v>145</v>
      </c>
      <c r="B154" s="170">
        <f t="shared" si="39"/>
        <v>145</v>
      </c>
      <c r="C154" s="162">
        <v>202</v>
      </c>
      <c r="D154" s="162" t="s">
        <v>79</v>
      </c>
      <c r="E154" s="162" t="s">
        <v>34</v>
      </c>
      <c r="F154" s="162">
        <f t="shared" si="41"/>
        <v>0</v>
      </c>
      <c r="G154" s="162">
        <v>1</v>
      </c>
      <c r="H154" s="162">
        <f t="shared" si="33"/>
        <v>1</v>
      </c>
      <c r="I154" s="162">
        <v>2</v>
      </c>
      <c r="J154" s="162">
        <f t="shared" si="34"/>
        <v>0</v>
      </c>
      <c r="K154" s="162">
        <v>1</v>
      </c>
      <c r="L154" s="162">
        <f t="shared" si="35"/>
        <v>1</v>
      </c>
      <c r="M154" s="162">
        <v>1</v>
      </c>
      <c r="N154" s="162">
        <f t="shared" si="36"/>
        <v>1</v>
      </c>
      <c r="O154" s="162">
        <v>1</v>
      </c>
      <c r="P154" s="162">
        <f t="shared" si="37"/>
        <v>1</v>
      </c>
      <c r="Q154" s="162">
        <v>2</v>
      </c>
      <c r="R154" s="162">
        <f t="shared" si="38"/>
        <v>0</v>
      </c>
      <c r="S154" s="162">
        <f t="shared" si="40"/>
        <v>4</v>
      </c>
      <c r="T154" s="4" t="str">
        <f t="shared" si="29"/>
        <v/>
      </c>
      <c r="U154" s="4" t="str">
        <f t="shared" si="30"/>
        <v/>
      </c>
      <c r="V154" s="4">
        <f t="shared" si="31"/>
        <v>4</v>
      </c>
    </row>
    <row r="155" spans="1:22" x14ac:dyDescent="0.2">
      <c r="A155" s="5">
        <f t="shared" si="32"/>
        <v>146</v>
      </c>
      <c r="B155" s="170">
        <f t="shared" si="39"/>
        <v>146</v>
      </c>
      <c r="C155" s="162">
        <v>206</v>
      </c>
      <c r="D155" s="162" t="s">
        <v>79</v>
      </c>
      <c r="E155" s="162" t="s">
        <v>34</v>
      </c>
      <c r="F155" s="162">
        <f t="shared" si="41"/>
        <v>0</v>
      </c>
      <c r="G155" s="162">
        <v>2</v>
      </c>
      <c r="H155" s="162">
        <f t="shared" si="33"/>
        <v>0</v>
      </c>
      <c r="I155" s="162">
        <v>2</v>
      </c>
      <c r="J155" s="162">
        <f t="shared" si="34"/>
        <v>0</v>
      </c>
      <c r="K155" s="162">
        <v>1</v>
      </c>
      <c r="L155" s="162">
        <f t="shared" si="35"/>
        <v>1</v>
      </c>
      <c r="M155" s="162">
        <v>1</v>
      </c>
      <c r="N155" s="162">
        <f t="shared" si="36"/>
        <v>1</v>
      </c>
      <c r="O155" s="162">
        <v>1</v>
      </c>
      <c r="P155" s="162">
        <f t="shared" si="37"/>
        <v>1</v>
      </c>
      <c r="Q155" s="162">
        <v>1</v>
      </c>
      <c r="R155" s="162">
        <f t="shared" si="38"/>
        <v>1</v>
      </c>
      <c r="S155" s="162">
        <f t="shared" si="40"/>
        <v>4</v>
      </c>
      <c r="T155" s="4" t="str">
        <f t="shared" ref="T155:T180" si="42">IF($D155="CF",COUNTIFS($D155:$R155,"1")/2,"")</f>
        <v/>
      </c>
      <c r="U155" s="4" t="str">
        <f t="shared" ref="U155:U180" si="43">IF($D155="CFNR",COUNTIFS($D155:$R155,"1")/2,"")</f>
        <v/>
      </c>
      <c r="V155" s="4">
        <f t="shared" ref="V155:V180" si="44">IF($D155="CONT",COUNTIFS($D155:$R155,"1")/2,"")</f>
        <v>4</v>
      </c>
    </row>
    <row r="156" spans="1:22" x14ac:dyDescent="0.2">
      <c r="A156" s="5">
        <f t="shared" si="32"/>
        <v>147</v>
      </c>
      <c r="B156" s="170">
        <f t="shared" si="39"/>
        <v>147</v>
      </c>
      <c r="C156" s="167">
        <v>207</v>
      </c>
      <c r="D156" s="167" t="s">
        <v>78</v>
      </c>
      <c r="E156" s="167" t="s">
        <v>34</v>
      </c>
      <c r="F156" s="167">
        <f t="shared" si="41"/>
        <v>0</v>
      </c>
      <c r="G156" s="167">
        <v>2</v>
      </c>
      <c r="H156" s="167">
        <f t="shared" si="33"/>
        <v>0</v>
      </c>
      <c r="I156" s="167">
        <v>2</v>
      </c>
      <c r="J156" s="167">
        <f t="shared" si="34"/>
        <v>0</v>
      </c>
      <c r="K156" s="167">
        <v>1</v>
      </c>
      <c r="L156" s="167">
        <f t="shared" si="35"/>
        <v>1</v>
      </c>
      <c r="M156" s="167" t="s">
        <v>34</v>
      </c>
      <c r="N156" s="167">
        <f t="shared" si="36"/>
        <v>0</v>
      </c>
      <c r="O156" s="167" t="s">
        <v>34</v>
      </c>
      <c r="P156" s="167">
        <f t="shared" si="37"/>
        <v>0</v>
      </c>
      <c r="Q156" s="167" t="s">
        <v>34</v>
      </c>
      <c r="R156" s="167">
        <f t="shared" si="38"/>
        <v>0</v>
      </c>
      <c r="S156" s="167">
        <f t="shared" si="40"/>
        <v>1</v>
      </c>
      <c r="T156" s="4" t="str">
        <f t="shared" si="42"/>
        <v/>
      </c>
      <c r="U156" s="4">
        <f t="shared" si="43"/>
        <v>1</v>
      </c>
      <c r="V156" s="4" t="str">
        <f t="shared" si="44"/>
        <v/>
      </c>
    </row>
    <row r="157" spans="1:22" x14ac:dyDescent="0.2">
      <c r="A157" s="5">
        <f t="shared" si="32"/>
        <v>148</v>
      </c>
      <c r="B157" s="170">
        <f t="shared" si="39"/>
        <v>148</v>
      </c>
      <c r="C157" s="167">
        <v>209</v>
      </c>
      <c r="D157" s="167" t="s">
        <v>78</v>
      </c>
      <c r="E157" s="167" t="s">
        <v>34</v>
      </c>
      <c r="F157" s="167">
        <f t="shared" si="41"/>
        <v>0</v>
      </c>
      <c r="G157" s="167">
        <v>2</v>
      </c>
      <c r="H157" s="167">
        <f t="shared" si="33"/>
        <v>0</v>
      </c>
      <c r="I157" s="167">
        <v>1</v>
      </c>
      <c r="J157" s="167">
        <f t="shared" si="34"/>
        <v>1</v>
      </c>
      <c r="K157" s="167">
        <v>2</v>
      </c>
      <c r="L157" s="167">
        <f t="shared" si="35"/>
        <v>0</v>
      </c>
      <c r="M157" s="167" t="s">
        <v>34</v>
      </c>
      <c r="N157" s="167">
        <f t="shared" si="36"/>
        <v>0</v>
      </c>
      <c r="O157" s="167" t="s">
        <v>34</v>
      </c>
      <c r="P157" s="167">
        <f t="shared" si="37"/>
        <v>0</v>
      </c>
      <c r="Q157" s="167" t="s">
        <v>34</v>
      </c>
      <c r="R157" s="167">
        <f t="shared" si="38"/>
        <v>0</v>
      </c>
      <c r="S157" s="167">
        <f t="shared" si="40"/>
        <v>1</v>
      </c>
      <c r="T157" s="4" t="str">
        <f t="shared" si="42"/>
        <v/>
      </c>
      <c r="U157" s="4">
        <f t="shared" si="43"/>
        <v>1</v>
      </c>
      <c r="V157" s="4" t="str">
        <f t="shared" si="44"/>
        <v/>
      </c>
    </row>
    <row r="158" spans="1:22" x14ac:dyDescent="0.2">
      <c r="A158" s="5">
        <f t="shared" si="32"/>
        <v>149</v>
      </c>
      <c r="B158" s="170">
        <f t="shared" si="39"/>
        <v>149</v>
      </c>
      <c r="C158" s="162">
        <v>212</v>
      </c>
      <c r="D158" s="162" t="s">
        <v>79</v>
      </c>
      <c r="E158" s="162" t="s">
        <v>34</v>
      </c>
      <c r="F158" s="162">
        <f t="shared" si="41"/>
        <v>0</v>
      </c>
      <c r="G158" s="162">
        <v>2</v>
      </c>
      <c r="H158" s="162">
        <f t="shared" si="33"/>
        <v>0</v>
      </c>
      <c r="I158" s="162">
        <v>2</v>
      </c>
      <c r="J158" s="162">
        <f t="shared" si="34"/>
        <v>0</v>
      </c>
      <c r="K158" s="162">
        <v>1</v>
      </c>
      <c r="L158" s="162">
        <f t="shared" si="35"/>
        <v>1</v>
      </c>
      <c r="M158" s="162">
        <v>1</v>
      </c>
      <c r="N158" s="162">
        <f t="shared" si="36"/>
        <v>1</v>
      </c>
      <c r="O158" s="162">
        <v>1</v>
      </c>
      <c r="P158" s="162">
        <f t="shared" si="37"/>
        <v>1</v>
      </c>
      <c r="Q158" s="162">
        <v>2</v>
      </c>
      <c r="R158" s="162">
        <f t="shared" si="38"/>
        <v>0</v>
      </c>
      <c r="S158" s="162">
        <f t="shared" si="40"/>
        <v>3</v>
      </c>
      <c r="T158" s="4" t="str">
        <f t="shared" si="42"/>
        <v/>
      </c>
      <c r="U158" s="4" t="str">
        <f t="shared" si="43"/>
        <v/>
      </c>
      <c r="V158" s="4">
        <f t="shared" si="44"/>
        <v>3</v>
      </c>
    </row>
    <row r="159" spans="1:22" x14ac:dyDescent="0.2">
      <c r="A159" s="5">
        <f t="shared" ref="A159:A180" si="45">A158+1</f>
        <v>150</v>
      </c>
      <c r="B159" s="170">
        <f t="shared" si="39"/>
        <v>150</v>
      </c>
      <c r="C159" s="160">
        <v>213</v>
      </c>
      <c r="D159" s="160" t="s">
        <v>78</v>
      </c>
      <c r="E159" s="160" t="s">
        <v>34</v>
      </c>
      <c r="F159" s="160">
        <f t="shared" si="41"/>
        <v>0</v>
      </c>
      <c r="G159" s="160">
        <v>1</v>
      </c>
      <c r="H159" s="160">
        <f t="shared" ref="H159:H180" si="46">IF(G159=1,1,0)</f>
        <v>1</v>
      </c>
      <c r="I159" s="160">
        <v>2</v>
      </c>
      <c r="J159" s="160">
        <f t="shared" ref="J159:J180" si="47">IF(I159=1,1,0)</f>
        <v>0</v>
      </c>
      <c r="K159" s="160">
        <v>2</v>
      </c>
      <c r="L159" s="160">
        <f t="shared" ref="L159:L180" si="48">IF(K159=1,1,0)</f>
        <v>0</v>
      </c>
      <c r="M159" s="160" t="s">
        <v>34</v>
      </c>
      <c r="N159" s="160">
        <f t="shared" ref="N159:N180" si="49">IF(M159=1,1,0)</f>
        <v>0</v>
      </c>
      <c r="O159" s="160" t="s">
        <v>34</v>
      </c>
      <c r="P159" s="160">
        <f t="shared" ref="P159:P180" si="50">IF(O159=1,1,0)</f>
        <v>0</v>
      </c>
      <c r="Q159" s="160" t="s">
        <v>34</v>
      </c>
      <c r="R159" s="160">
        <f t="shared" ref="R159:R180" si="51">IF(Q159=1,1,0)</f>
        <v>0</v>
      </c>
      <c r="S159" s="160">
        <f t="shared" si="40"/>
        <v>1</v>
      </c>
      <c r="T159" s="4" t="str">
        <f t="shared" si="42"/>
        <v/>
      </c>
      <c r="U159" s="4">
        <f t="shared" si="43"/>
        <v>1</v>
      </c>
      <c r="V159" s="4" t="str">
        <f t="shared" si="44"/>
        <v/>
      </c>
    </row>
    <row r="160" spans="1:22" x14ac:dyDescent="0.2">
      <c r="A160" s="5">
        <f t="shared" si="45"/>
        <v>151</v>
      </c>
      <c r="B160" s="170">
        <f t="shared" ref="B160:B180" si="52">B159+1</f>
        <v>151</v>
      </c>
      <c r="C160" s="160">
        <v>216</v>
      </c>
      <c r="D160" s="160" t="s">
        <v>78</v>
      </c>
      <c r="E160" s="160" t="s">
        <v>34</v>
      </c>
      <c r="F160" s="160">
        <f t="shared" si="41"/>
        <v>0</v>
      </c>
      <c r="G160" s="160">
        <v>2</v>
      </c>
      <c r="H160" s="160">
        <f t="shared" si="46"/>
        <v>0</v>
      </c>
      <c r="I160" s="160">
        <v>2</v>
      </c>
      <c r="J160" s="160">
        <f t="shared" si="47"/>
        <v>0</v>
      </c>
      <c r="K160" s="160">
        <v>2</v>
      </c>
      <c r="L160" s="160">
        <f t="shared" si="48"/>
        <v>0</v>
      </c>
      <c r="M160" s="160">
        <v>1</v>
      </c>
      <c r="N160" s="160">
        <f t="shared" si="49"/>
        <v>1</v>
      </c>
      <c r="O160" s="160">
        <v>2</v>
      </c>
      <c r="P160" s="160">
        <f t="shared" si="50"/>
        <v>0</v>
      </c>
      <c r="Q160" s="160" t="s">
        <v>34</v>
      </c>
      <c r="R160" s="160">
        <f t="shared" si="51"/>
        <v>0</v>
      </c>
      <c r="S160" s="160">
        <f t="shared" ref="S160:S180" si="53">COUNTIFS($D160:$R160,"1")/2</f>
        <v>1</v>
      </c>
      <c r="T160" s="4" t="str">
        <f t="shared" si="42"/>
        <v/>
      </c>
      <c r="U160" s="4">
        <f t="shared" si="43"/>
        <v>1</v>
      </c>
      <c r="V160" s="4" t="str">
        <f t="shared" si="44"/>
        <v/>
      </c>
    </row>
    <row r="161" spans="1:22" x14ac:dyDescent="0.2">
      <c r="A161" s="5">
        <f t="shared" si="45"/>
        <v>152</v>
      </c>
      <c r="B161" s="170">
        <f t="shared" si="52"/>
        <v>152</v>
      </c>
      <c r="C161" s="167">
        <v>217</v>
      </c>
      <c r="D161" s="167" t="s">
        <v>78</v>
      </c>
      <c r="E161" s="167" t="s">
        <v>34</v>
      </c>
      <c r="F161" s="167">
        <f t="shared" si="41"/>
        <v>0</v>
      </c>
      <c r="G161" s="167">
        <v>2</v>
      </c>
      <c r="H161" s="167">
        <f t="shared" si="46"/>
        <v>0</v>
      </c>
      <c r="I161" s="167">
        <v>1</v>
      </c>
      <c r="J161" s="167">
        <f t="shared" si="47"/>
        <v>1</v>
      </c>
      <c r="K161" s="167">
        <v>1</v>
      </c>
      <c r="L161" s="167">
        <f t="shared" si="48"/>
        <v>1</v>
      </c>
      <c r="M161" s="167">
        <v>1</v>
      </c>
      <c r="N161" s="167">
        <f t="shared" si="49"/>
        <v>1</v>
      </c>
      <c r="O161" s="167">
        <v>2</v>
      </c>
      <c r="P161" s="167">
        <f t="shared" si="50"/>
        <v>0</v>
      </c>
      <c r="Q161" s="167">
        <v>1</v>
      </c>
      <c r="R161" s="167">
        <f t="shared" si="51"/>
        <v>1</v>
      </c>
      <c r="S161" s="167">
        <f t="shared" si="53"/>
        <v>4</v>
      </c>
      <c r="T161" s="4" t="str">
        <f t="shared" si="42"/>
        <v/>
      </c>
      <c r="U161" s="4">
        <f t="shared" si="43"/>
        <v>4</v>
      </c>
      <c r="V161" s="4" t="str">
        <f t="shared" si="44"/>
        <v/>
      </c>
    </row>
    <row r="162" spans="1:22" x14ac:dyDescent="0.2">
      <c r="A162" s="5">
        <f t="shared" si="45"/>
        <v>153</v>
      </c>
      <c r="B162" s="170">
        <f t="shared" si="52"/>
        <v>153</v>
      </c>
      <c r="C162" s="167">
        <v>220</v>
      </c>
      <c r="D162" s="167" t="s">
        <v>78</v>
      </c>
      <c r="E162" s="167">
        <v>2</v>
      </c>
      <c r="F162" s="167">
        <f t="shared" si="41"/>
        <v>0</v>
      </c>
      <c r="G162" s="167">
        <v>2</v>
      </c>
      <c r="H162" s="167">
        <f t="shared" si="46"/>
        <v>0</v>
      </c>
      <c r="I162" s="167">
        <v>1</v>
      </c>
      <c r="J162" s="167">
        <f t="shared" si="47"/>
        <v>1</v>
      </c>
      <c r="K162" s="167">
        <v>2</v>
      </c>
      <c r="L162" s="167">
        <f t="shared" si="48"/>
        <v>0</v>
      </c>
      <c r="M162" s="167">
        <v>2</v>
      </c>
      <c r="N162" s="167">
        <f t="shared" si="49"/>
        <v>0</v>
      </c>
      <c r="O162" s="167">
        <v>2</v>
      </c>
      <c r="P162" s="167">
        <f t="shared" si="50"/>
        <v>0</v>
      </c>
      <c r="Q162" s="167">
        <v>99</v>
      </c>
      <c r="R162" s="167">
        <f t="shared" si="51"/>
        <v>0</v>
      </c>
      <c r="S162" s="167">
        <f t="shared" si="53"/>
        <v>1</v>
      </c>
      <c r="T162" s="4" t="str">
        <f t="shared" si="42"/>
        <v/>
      </c>
      <c r="U162" s="4">
        <f t="shared" si="43"/>
        <v>1</v>
      </c>
      <c r="V162" s="4" t="str">
        <f t="shared" si="44"/>
        <v/>
      </c>
    </row>
    <row r="163" spans="1:22" x14ac:dyDescent="0.2">
      <c r="A163" s="5">
        <f t="shared" si="45"/>
        <v>154</v>
      </c>
      <c r="B163" s="170">
        <f t="shared" si="52"/>
        <v>154</v>
      </c>
      <c r="C163" s="162">
        <v>225</v>
      </c>
      <c r="D163" s="162" t="s">
        <v>79</v>
      </c>
      <c r="E163" s="162" t="s">
        <v>34</v>
      </c>
      <c r="F163" s="162">
        <f t="shared" si="41"/>
        <v>0</v>
      </c>
      <c r="G163" s="162">
        <v>2</v>
      </c>
      <c r="H163" s="162">
        <f t="shared" si="46"/>
        <v>0</v>
      </c>
      <c r="I163" s="162">
        <v>2</v>
      </c>
      <c r="J163" s="162">
        <f t="shared" si="47"/>
        <v>0</v>
      </c>
      <c r="K163" s="162">
        <v>1</v>
      </c>
      <c r="L163" s="162">
        <f t="shared" si="48"/>
        <v>1</v>
      </c>
      <c r="M163" s="162">
        <v>1</v>
      </c>
      <c r="N163" s="162">
        <f t="shared" si="49"/>
        <v>1</v>
      </c>
      <c r="O163" s="162">
        <v>1</v>
      </c>
      <c r="P163" s="162">
        <f t="shared" si="50"/>
        <v>1</v>
      </c>
      <c r="Q163" s="162">
        <v>1</v>
      </c>
      <c r="R163" s="162">
        <f t="shared" si="51"/>
        <v>1</v>
      </c>
      <c r="S163" s="162">
        <f t="shared" si="53"/>
        <v>4</v>
      </c>
      <c r="T163" s="4" t="str">
        <f t="shared" si="42"/>
        <v/>
      </c>
      <c r="U163" s="4" t="str">
        <f t="shared" si="43"/>
        <v/>
      </c>
      <c r="V163" s="4">
        <f t="shared" si="44"/>
        <v>4</v>
      </c>
    </row>
    <row r="164" spans="1:22" x14ac:dyDescent="0.2">
      <c r="A164" s="5">
        <f t="shared" si="45"/>
        <v>155</v>
      </c>
      <c r="B164" s="170">
        <f t="shared" si="52"/>
        <v>155</v>
      </c>
      <c r="C164" s="161">
        <v>228</v>
      </c>
      <c r="D164" s="161" t="s">
        <v>77</v>
      </c>
      <c r="E164" s="161">
        <v>2</v>
      </c>
      <c r="F164" s="161">
        <f t="shared" si="41"/>
        <v>0</v>
      </c>
      <c r="G164" s="161">
        <v>2</v>
      </c>
      <c r="H164" s="161">
        <f t="shared" si="46"/>
        <v>0</v>
      </c>
      <c r="I164" s="161">
        <v>1</v>
      </c>
      <c r="J164" s="161">
        <f t="shared" si="47"/>
        <v>1</v>
      </c>
      <c r="K164" s="161">
        <v>2</v>
      </c>
      <c r="L164" s="161">
        <f t="shared" si="48"/>
        <v>0</v>
      </c>
      <c r="M164" s="161">
        <v>2</v>
      </c>
      <c r="N164" s="161">
        <f t="shared" si="49"/>
        <v>0</v>
      </c>
      <c r="O164" s="161">
        <v>2</v>
      </c>
      <c r="P164" s="161">
        <f t="shared" si="50"/>
        <v>0</v>
      </c>
      <c r="Q164" s="161" t="s">
        <v>34</v>
      </c>
      <c r="R164" s="161">
        <f t="shared" si="51"/>
        <v>0</v>
      </c>
      <c r="S164" s="161">
        <f t="shared" si="53"/>
        <v>1</v>
      </c>
      <c r="T164" s="4">
        <f t="shared" si="42"/>
        <v>1</v>
      </c>
      <c r="U164" s="4" t="str">
        <f t="shared" si="43"/>
        <v/>
      </c>
      <c r="V164" s="4" t="str">
        <f t="shared" si="44"/>
        <v/>
      </c>
    </row>
    <row r="165" spans="1:22" x14ac:dyDescent="0.2">
      <c r="A165" s="5">
        <f t="shared" si="45"/>
        <v>156</v>
      </c>
      <c r="B165" s="170">
        <f t="shared" si="52"/>
        <v>156</v>
      </c>
      <c r="C165" s="160">
        <v>231</v>
      </c>
      <c r="D165" s="160" t="s">
        <v>78</v>
      </c>
      <c r="E165" s="160">
        <v>2</v>
      </c>
      <c r="F165" s="160">
        <f t="shared" si="41"/>
        <v>0</v>
      </c>
      <c r="G165" s="160">
        <v>2</v>
      </c>
      <c r="H165" s="160">
        <f t="shared" si="46"/>
        <v>0</v>
      </c>
      <c r="I165" s="160">
        <v>1</v>
      </c>
      <c r="J165" s="160">
        <f t="shared" si="47"/>
        <v>1</v>
      </c>
      <c r="K165" s="160">
        <v>2</v>
      </c>
      <c r="L165" s="160">
        <f t="shared" si="48"/>
        <v>0</v>
      </c>
      <c r="M165" s="160">
        <v>2</v>
      </c>
      <c r="N165" s="160">
        <f t="shared" si="49"/>
        <v>0</v>
      </c>
      <c r="O165" s="160">
        <v>2</v>
      </c>
      <c r="P165" s="160">
        <f t="shared" si="50"/>
        <v>0</v>
      </c>
      <c r="Q165" s="160">
        <v>2</v>
      </c>
      <c r="R165" s="160">
        <f t="shared" si="51"/>
        <v>0</v>
      </c>
      <c r="S165" s="160">
        <f t="shared" si="53"/>
        <v>1</v>
      </c>
      <c r="T165" s="4" t="str">
        <f t="shared" si="42"/>
        <v/>
      </c>
      <c r="U165" s="4">
        <f t="shared" si="43"/>
        <v>1</v>
      </c>
      <c r="V165" s="4" t="str">
        <f t="shared" si="44"/>
        <v/>
      </c>
    </row>
    <row r="166" spans="1:22" x14ac:dyDescent="0.2">
      <c r="A166" s="5">
        <f t="shared" si="45"/>
        <v>157</v>
      </c>
      <c r="B166" s="170">
        <f t="shared" si="52"/>
        <v>157</v>
      </c>
      <c r="C166" s="167">
        <v>233</v>
      </c>
      <c r="D166" s="167" t="s">
        <v>78</v>
      </c>
      <c r="E166" s="167" t="s">
        <v>34</v>
      </c>
      <c r="F166" s="167">
        <f t="shared" si="41"/>
        <v>0</v>
      </c>
      <c r="G166" s="167">
        <v>2</v>
      </c>
      <c r="H166" s="167">
        <f t="shared" si="46"/>
        <v>0</v>
      </c>
      <c r="I166" s="167">
        <v>2</v>
      </c>
      <c r="J166" s="167">
        <f t="shared" si="47"/>
        <v>0</v>
      </c>
      <c r="K166" s="167">
        <v>99</v>
      </c>
      <c r="L166" s="167">
        <f t="shared" si="48"/>
        <v>0</v>
      </c>
      <c r="M166" s="167">
        <v>2</v>
      </c>
      <c r="N166" s="167">
        <f t="shared" si="49"/>
        <v>0</v>
      </c>
      <c r="O166" s="167">
        <v>1</v>
      </c>
      <c r="P166" s="167">
        <f t="shared" si="50"/>
        <v>1</v>
      </c>
      <c r="Q166" s="167" t="s">
        <v>34</v>
      </c>
      <c r="R166" s="167">
        <f t="shared" si="51"/>
        <v>0</v>
      </c>
      <c r="S166" s="167">
        <f t="shared" si="53"/>
        <v>1</v>
      </c>
      <c r="T166" s="4" t="str">
        <f t="shared" si="42"/>
        <v/>
      </c>
      <c r="U166" s="4">
        <f t="shared" si="43"/>
        <v>1</v>
      </c>
      <c r="V166" s="4" t="str">
        <f t="shared" si="44"/>
        <v/>
      </c>
    </row>
    <row r="167" spans="1:22" x14ac:dyDescent="0.2">
      <c r="A167" s="5">
        <f t="shared" si="45"/>
        <v>158</v>
      </c>
      <c r="B167" s="170">
        <f t="shared" si="52"/>
        <v>158</v>
      </c>
      <c r="C167" s="160">
        <v>234</v>
      </c>
      <c r="D167" s="160" t="s">
        <v>78</v>
      </c>
      <c r="E167" s="160" t="s">
        <v>34</v>
      </c>
      <c r="F167" s="160">
        <f t="shared" si="41"/>
        <v>0</v>
      </c>
      <c r="G167" s="160">
        <v>2</v>
      </c>
      <c r="H167" s="160">
        <f t="shared" si="46"/>
        <v>0</v>
      </c>
      <c r="I167" s="160">
        <v>2</v>
      </c>
      <c r="J167" s="160">
        <f t="shared" si="47"/>
        <v>0</v>
      </c>
      <c r="K167" s="160">
        <v>1</v>
      </c>
      <c r="L167" s="160">
        <f t="shared" si="48"/>
        <v>1</v>
      </c>
      <c r="M167" s="160">
        <v>2</v>
      </c>
      <c r="N167" s="160">
        <f t="shared" si="49"/>
        <v>0</v>
      </c>
      <c r="O167" s="160">
        <v>2</v>
      </c>
      <c r="P167" s="160">
        <f t="shared" si="50"/>
        <v>0</v>
      </c>
      <c r="Q167" s="160">
        <v>1</v>
      </c>
      <c r="R167" s="160">
        <f t="shared" si="51"/>
        <v>1</v>
      </c>
      <c r="S167" s="160">
        <f t="shared" si="53"/>
        <v>2</v>
      </c>
      <c r="T167" s="4" t="str">
        <f t="shared" si="42"/>
        <v/>
      </c>
      <c r="U167" s="4">
        <f t="shared" si="43"/>
        <v>2</v>
      </c>
      <c r="V167" s="4" t="str">
        <f t="shared" si="44"/>
        <v/>
      </c>
    </row>
    <row r="168" spans="1:22" x14ac:dyDescent="0.2">
      <c r="A168" s="5">
        <f t="shared" si="45"/>
        <v>159</v>
      </c>
      <c r="B168" s="170">
        <f t="shared" si="52"/>
        <v>159</v>
      </c>
      <c r="C168" s="162">
        <v>235</v>
      </c>
      <c r="D168" s="162" t="s">
        <v>79</v>
      </c>
      <c r="E168" s="162" t="s">
        <v>34</v>
      </c>
      <c r="F168" s="162">
        <f t="shared" si="41"/>
        <v>0</v>
      </c>
      <c r="G168" s="162">
        <v>2</v>
      </c>
      <c r="H168" s="162">
        <f t="shared" si="46"/>
        <v>0</v>
      </c>
      <c r="I168" s="162">
        <v>2</v>
      </c>
      <c r="J168" s="162">
        <f t="shared" si="47"/>
        <v>0</v>
      </c>
      <c r="K168" s="162">
        <v>1</v>
      </c>
      <c r="L168" s="162">
        <f t="shared" si="48"/>
        <v>1</v>
      </c>
      <c r="M168" s="162">
        <v>2</v>
      </c>
      <c r="N168" s="162">
        <f t="shared" si="49"/>
        <v>0</v>
      </c>
      <c r="O168" s="162">
        <v>2</v>
      </c>
      <c r="P168" s="162">
        <f t="shared" si="50"/>
        <v>0</v>
      </c>
      <c r="Q168" s="162">
        <v>1</v>
      </c>
      <c r="R168" s="162">
        <f t="shared" si="51"/>
        <v>1</v>
      </c>
      <c r="S168" s="162">
        <f t="shared" si="53"/>
        <v>2</v>
      </c>
      <c r="T168" s="4" t="str">
        <f t="shared" si="42"/>
        <v/>
      </c>
      <c r="U168" s="4" t="str">
        <f t="shared" si="43"/>
        <v/>
      </c>
      <c r="V168" s="4">
        <f t="shared" si="44"/>
        <v>2</v>
      </c>
    </row>
    <row r="169" spans="1:22" x14ac:dyDescent="0.2">
      <c r="A169" s="5">
        <f t="shared" si="45"/>
        <v>160</v>
      </c>
      <c r="B169" s="170">
        <f t="shared" si="52"/>
        <v>160</v>
      </c>
      <c r="C169" s="162">
        <v>236</v>
      </c>
      <c r="D169" s="162" t="s">
        <v>79</v>
      </c>
      <c r="E169" s="162" t="s">
        <v>34</v>
      </c>
      <c r="F169" s="162">
        <f t="shared" si="41"/>
        <v>0</v>
      </c>
      <c r="G169" s="162">
        <v>2</v>
      </c>
      <c r="H169" s="162">
        <f t="shared" si="46"/>
        <v>0</v>
      </c>
      <c r="I169" s="162">
        <v>2</v>
      </c>
      <c r="J169" s="162">
        <f t="shared" si="47"/>
        <v>0</v>
      </c>
      <c r="K169" s="162">
        <v>2</v>
      </c>
      <c r="L169" s="162">
        <f t="shared" si="48"/>
        <v>0</v>
      </c>
      <c r="M169" s="162">
        <v>1</v>
      </c>
      <c r="N169" s="162">
        <f t="shared" si="49"/>
        <v>1</v>
      </c>
      <c r="O169" s="162">
        <v>2</v>
      </c>
      <c r="P169" s="162">
        <f t="shared" si="50"/>
        <v>0</v>
      </c>
      <c r="Q169" s="162" t="s">
        <v>34</v>
      </c>
      <c r="R169" s="162">
        <f t="shared" si="51"/>
        <v>0</v>
      </c>
      <c r="S169" s="162">
        <f t="shared" si="53"/>
        <v>1</v>
      </c>
      <c r="T169" s="4" t="str">
        <f t="shared" si="42"/>
        <v/>
      </c>
      <c r="U169" s="4" t="str">
        <f t="shared" si="43"/>
        <v/>
      </c>
      <c r="V169" s="288">
        <f t="shared" si="44"/>
        <v>1</v>
      </c>
    </row>
    <row r="170" spans="1:22" x14ac:dyDescent="0.2">
      <c r="A170" s="5">
        <f t="shared" si="45"/>
        <v>161</v>
      </c>
      <c r="B170" s="170">
        <f t="shared" si="52"/>
        <v>161</v>
      </c>
      <c r="C170" s="162">
        <v>237</v>
      </c>
      <c r="D170" s="162" t="s">
        <v>79</v>
      </c>
      <c r="E170" s="162" t="s">
        <v>34</v>
      </c>
      <c r="F170" s="162">
        <f t="shared" si="41"/>
        <v>0</v>
      </c>
      <c r="G170" s="162">
        <v>2</v>
      </c>
      <c r="H170" s="162">
        <f t="shared" si="46"/>
        <v>0</v>
      </c>
      <c r="I170" s="162">
        <v>2</v>
      </c>
      <c r="J170" s="162">
        <f t="shared" si="47"/>
        <v>0</v>
      </c>
      <c r="K170" s="162">
        <v>1</v>
      </c>
      <c r="L170" s="162">
        <f t="shared" si="48"/>
        <v>1</v>
      </c>
      <c r="M170" s="162">
        <v>1</v>
      </c>
      <c r="N170" s="162">
        <f t="shared" si="49"/>
        <v>1</v>
      </c>
      <c r="O170" s="162">
        <v>1</v>
      </c>
      <c r="P170" s="162">
        <f t="shared" si="50"/>
        <v>1</v>
      </c>
      <c r="Q170" s="162">
        <v>2</v>
      </c>
      <c r="R170" s="162">
        <f t="shared" si="51"/>
        <v>0</v>
      </c>
      <c r="S170" s="162">
        <f t="shared" si="53"/>
        <v>3</v>
      </c>
      <c r="T170" s="4" t="str">
        <f t="shared" si="42"/>
        <v/>
      </c>
      <c r="U170" s="4" t="str">
        <f t="shared" si="43"/>
        <v/>
      </c>
      <c r="V170" s="4">
        <f t="shared" si="44"/>
        <v>3</v>
      </c>
    </row>
    <row r="171" spans="1:22" x14ac:dyDescent="0.2">
      <c r="A171" s="5">
        <f t="shared" si="45"/>
        <v>162</v>
      </c>
      <c r="B171" s="170">
        <f t="shared" si="52"/>
        <v>162</v>
      </c>
      <c r="C171" s="158">
        <v>239</v>
      </c>
      <c r="D171" s="158" t="s">
        <v>77</v>
      </c>
      <c r="E171" s="158">
        <v>2</v>
      </c>
      <c r="F171" s="158">
        <f t="shared" si="41"/>
        <v>0</v>
      </c>
      <c r="G171" s="158">
        <v>2</v>
      </c>
      <c r="H171" s="158">
        <f t="shared" si="46"/>
        <v>0</v>
      </c>
      <c r="I171" s="158">
        <v>2</v>
      </c>
      <c r="J171" s="158">
        <f t="shared" si="47"/>
        <v>0</v>
      </c>
      <c r="K171" s="158">
        <v>2</v>
      </c>
      <c r="L171" s="158">
        <f t="shared" si="48"/>
        <v>0</v>
      </c>
      <c r="M171" s="158" t="s">
        <v>34</v>
      </c>
      <c r="N171" s="158">
        <f t="shared" si="49"/>
        <v>0</v>
      </c>
      <c r="O171" s="158" t="s">
        <v>34</v>
      </c>
      <c r="P171" s="158">
        <f t="shared" si="50"/>
        <v>0</v>
      </c>
      <c r="Q171" s="158" t="s">
        <v>34</v>
      </c>
      <c r="R171" s="158">
        <f t="shared" si="51"/>
        <v>0</v>
      </c>
      <c r="S171" s="158">
        <f t="shared" si="53"/>
        <v>0</v>
      </c>
      <c r="T171" s="4">
        <f t="shared" si="42"/>
        <v>0</v>
      </c>
      <c r="U171" s="4" t="str">
        <f t="shared" si="43"/>
        <v/>
      </c>
      <c r="V171" s="4" t="str">
        <f t="shared" si="44"/>
        <v/>
      </c>
    </row>
    <row r="172" spans="1:22" x14ac:dyDescent="0.2">
      <c r="A172" s="5">
        <f t="shared" si="45"/>
        <v>163</v>
      </c>
      <c r="B172" s="170">
        <f t="shared" si="52"/>
        <v>163</v>
      </c>
      <c r="C172" s="162">
        <v>241</v>
      </c>
      <c r="D172" s="162" t="s">
        <v>79</v>
      </c>
      <c r="E172" s="162" t="s">
        <v>34</v>
      </c>
      <c r="F172" s="162">
        <f t="shared" si="41"/>
        <v>0</v>
      </c>
      <c r="G172" s="162">
        <v>2</v>
      </c>
      <c r="H172" s="162">
        <f t="shared" si="46"/>
        <v>0</v>
      </c>
      <c r="I172" s="162">
        <v>2</v>
      </c>
      <c r="J172" s="162">
        <f t="shared" si="47"/>
        <v>0</v>
      </c>
      <c r="K172" s="162">
        <v>2</v>
      </c>
      <c r="L172" s="162">
        <f t="shared" si="48"/>
        <v>0</v>
      </c>
      <c r="M172" s="162">
        <v>1</v>
      </c>
      <c r="N172" s="162">
        <f t="shared" si="49"/>
        <v>1</v>
      </c>
      <c r="O172" s="162">
        <v>1</v>
      </c>
      <c r="P172" s="162">
        <f t="shared" si="50"/>
        <v>1</v>
      </c>
      <c r="Q172" s="162" t="s">
        <v>34</v>
      </c>
      <c r="R172" s="162">
        <f t="shared" si="51"/>
        <v>0</v>
      </c>
      <c r="S172" s="162">
        <f t="shared" si="53"/>
        <v>2</v>
      </c>
      <c r="T172" s="4" t="str">
        <f t="shared" si="42"/>
        <v/>
      </c>
      <c r="U172" s="4" t="str">
        <f t="shared" si="43"/>
        <v/>
      </c>
      <c r="V172" s="4">
        <f t="shared" si="44"/>
        <v>2</v>
      </c>
    </row>
    <row r="173" spans="1:22" x14ac:dyDescent="0.2">
      <c r="A173" s="5">
        <f t="shared" si="45"/>
        <v>164</v>
      </c>
      <c r="B173" s="170">
        <f t="shared" si="52"/>
        <v>164</v>
      </c>
      <c r="C173" s="162">
        <v>244</v>
      </c>
      <c r="D173" s="162" t="s">
        <v>79</v>
      </c>
      <c r="E173" s="162" t="s">
        <v>34</v>
      </c>
      <c r="F173" s="162">
        <f t="shared" si="41"/>
        <v>0</v>
      </c>
      <c r="G173" s="162">
        <v>2</v>
      </c>
      <c r="H173" s="162">
        <f t="shared" si="46"/>
        <v>0</v>
      </c>
      <c r="I173" s="162">
        <v>2</v>
      </c>
      <c r="J173" s="162">
        <f t="shared" si="47"/>
        <v>0</v>
      </c>
      <c r="K173" s="162">
        <v>1</v>
      </c>
      <c r="L173" s="162">
        <f t="shared" si="48"/>
        <v>1</v>
      </c>
      <c r="M173" s="162" t="s">
        <v>34</v>
      </c>
      <c r="N173" s="162">
        <f t="shared" si="49"/>
        <v>0</v>
      </c>
      <c r="O173" s="162" t="s">
        <v>34</v>
      </c>
      <c r="P173" s="162">
        <f t="shared" si="50"/>
        <v>0</v>
      </c>
      <c r="Q173" s="162" t="s">
        <v>34</v>
      </c>
      <c r="R173" s="162">
        <f t="shared" si="51"/>
        <v>0</v>
      </c>
      <c r="S173" s="162">
        <f t="shared" si="53"/>
        <v>1</v>
      </c>
      <c r="T173" s="4" t="str">
        <f t="shared" si="42"/>
        <v/>
      </c>
      <c r="U173" s="4" t="str">
        <f t="shared" si="43"/>
        <v/>
      </c>
      <c r="V173" s="288">
        <f t="shared" si="44"/>
        <v>1</v>
      </c>
    </row>
    <row r="174" spans="1:22" x14ac:dyDescent="0.2">
      <c r="A174" s="5">
        <f t="shared" si="45"/>
        <v>165</v>
      </c>
      <c r="B174" s="170">
        <f t="shared" si="52"/>
        <v>165</v>
      </c>
      <c r="C174" s="160">
        <v>245</v>
      </c>
      <c r="D174" s="160" t="s">
        <v>78</v>
      </c>
      <c r="E174" s="160" t="s">
        <v>34</v>
      </c>
      <c r="F174" s="160">
        <f t="shared" si="41"/>
        <v>0</v>
      </c>
      <c r="G174" s="160">
        <v>2</v>
      </c>
      <c r="H174" s="160">
        <f t="shared" si="46"/>
        <v>0</v>
      </c>
      <c r="I174" s="160">
        <v>2</v>
      </c>
      <c r="J174" s="160">
        <f t="shared" si="47"/>
        <v>0</v>
      </c>
      <c r="K174" s="160">
        <v>1</v>
      </c>
      <c r="L174" s="160">
        <f t="shared" si="48"/>
        <v>1</v>
      </c>
      <c r="M174" s="160">
        <v>1</v>
      </c>
      <c r="N174" s="160">
        <f t="shared" si="49"/>
        <v>1</v>
      </c>
      <c r="O174" s="160">
        <v>2</v>
      </c>
      <c r="P174" s="160">
        <f t="shared" si="50"/>
        <v>0</v>
      </c>
      <c r="Q174" s="160">
        <v>2</v>
      </c>
      <c r="R174" s="160">
        <f t="shared" si="51"/>
        <v>0</v>
      </c>
      <c r="S174" s="160">
        <f t="shared" si="53"/>
        <v>2</v>
      </c>
      <c r="T174" s="4" t="str">
        <f t="shared" si="42"/>
        <v/>
      </c>
      <c r="U174" s="4">
        <f t="shared" si="43"/>
        <v>2</v>
      </c>
      <c r="V174" s="4" t="str">
        <f t="shared" si="44"/>
        <v/>
      </c>
    </row>
    <row r="175" spans="1:22" x14ac:dyDescent="0.2">
      <c r="A175" s="5">
        <f t="shared" si="45"/>
        <v>166</v>
      </c>
      <c r="B175" s="170">
        <f t="shared" si="52"/>
        <v>166</v>
      </c>
      <c r="C175" s="162">
        <v>246</v>
      </c>
      <c r="D175" s="162" t="s">
        <v>79</v>
      </c>
      <c r="E175" s="162">
        <v>2</v>
      </c>
      <c r="F175" s="162">
        <f t="shared" si="41"/>
        <v>0</v>
      </c>
      <c r="G175" s="162">
        <v>2</v>
      </c>
      <c r="H175" s="162">
        <f t="shared" si="46"/>
        <v>0</v>
      </c>
      <c r="I175" s="162">
        <v>0</v>
      </c>
      <c r="J175" s="162">
        <f t="shared" si="47"/>
        <v>0</v>
      </c>
      <c r="K175" s="162">
        <v>1</v>
      </c>
      <c r="L175" s="162">
        <f t="shared" si="48"/>
        <v>1</v>
      </c>
      <c r="M175" s="162">
        <v>1</v>
      </c>
      <c r="N175" s="162">
        <f t="shared" si="49"/>
        <v>1</v>
      </c>
      <c r="O175" s="162">
        <v>1</v>
      </c>
      <c r="P175" s="162">
        <f t="shared" si="50"/>
        <v>1</v>
      </c>
      <c r="Q175" s="162">
        <v>1</v>
      </c>
      <c r="R175" s="162">
        <f t="shared" si="51"/>
        <v>1</v>
      </c>
      <c r="S175" s="162">
        <f t="shared" si="53"/>
        <v>4</v>
      </c>
      <c r="T175" s="4" t="str">
        <f t="shared" si="42"/>
        <v/>
      </c>
      <c r="U175" s="4" t="str">
        <f t="shared" si="43"/>
        <v/>
      </c>
      <c r="V175" s="4">
        <f t="shared" si="44"/>
        <v>4</v>
      </c>
    </row>
    <row r="176" spans="1:22" x14ac:dyDescent="0.2">
      <c r="A176" s="5">
        <f t="shared" si="45"/>
        <v>167</v>
      </c>
      <c r="B176" s="170">
        <f t="shared" si="52"/>
        <v>167</v>
      </c>
      <c r="C176" s="162">
        <v>247</v>
      </c>
      <c r="D176" s="162" t="s">
        <v>79</v>
      </c>
      <c r="E176" s="162">
        <v>2</v>
      </c>
      <c r="F176" s="162">
        <f t="shared" si="41"/>
        <v>0</v>
      </c>
      <c r="G176" s="162">
        <v>2</v>
      </c>
      <c r="H176" s="162">
        <f t="shared" si="46"/>
        <v>0</v>
      </c>
      <c r="I176" s="162">
        <v>2</v>
      </c>
      <c r="J176" s="162">
        <f t="shared" si="47"/>
        <v>0</v>
      </c>
      <c r="K176" s="162">
        <v>2</v>
      </c>
      <c r="L176" s="162">
        <f t="shared" si="48"/>
        <v>0</v>
      </c>
      <c r="M176" s="162">
        <v>1</v>
      </c>
      <c r="N176" s="162">
        <f t="shared" si="49"/>
        <v>1</v>
      </c>
      <c r="O176" s="162">
        <v>2</v>
      </c>
      <c r="P176" s="162">
        <f t="shared" si="50"/>
        <v>0</v>
      </c>
      <c r="Q176" s="162">
        <v>1</v>
      </c>
      <c r="R176" s="162">
        <f t="shared" si="51"/>
        <v>1</v>
      </c>
      <c r="S176" s="162">
        <f t="shared" si="53"/>
        <v>2</v>
      </c>
      <c r="T176" s="4" t="str">
        <f t="shared" si="42"/>
        <v/>
      </c>
      <c r="U176" s="4" t="str">
        <f t="shared" si="43"/>
        <v/>
      </c>
      <c r="V176" s="4">
        <f t="shared" si="44"/>
        <v>2</v>
      </c>
    </row>
    <row r="177" spans="1:27" x14ac:dyDescent="0.2">
      <c r="A177" s="5">
        <f t="shared" si="45"/>
        <v>168</v>
      </c>
      <c r="B177" s="170">
        <f t="shared" si="52"/>
        <v>168</v>
      </c>
      <c r="C177" s="160">
        <v>249</v>
      </c>
      <c r="D177" s="160" t="s">
        <v>78</v>
      </c>
      <c r="E177" s="160">
        <v>2</v>
      </c>
      <c r="F177" s="160">
        <f t="shared" si="41"/>
        <v>0</v>
      </c>
      <c r="G177" s="160">
        <v>2</v>
      </c>
      <c r="H177" s="160">
        <f t="shared" si="46"/>
        <v>0</v>
      </c>
      <c r="I177" s="160">
        <v>2</v>
      </c>
      <c r="J177" s="160">
        <f t="shared" si="47"/>
        <v>0</v>
      </c>
      <c r="K177" s="160">
        <v>1</v>
      </c>
      <c r="L177" s="160">
        <f t="shared" si="48"/>
        <v>1</v>
      </c>
      <c r="M177" s="160">
        <v>1</v>
      </c>
      <c r="N177" s="160">
        <f t="shared" si="49"/>
        <v>1</v>
      </c>
      <c r="O177" s="160">
        <v>2</v>
      </c>
      <c r="P177" s="160">
        <f t="shared" si="50"/>
        <v>0</v>
      </c>
      <c r="Q177" s="160">
        <v>1</v>
      </c>
      <c r="R177" s="160">
        <f t="shared" si="51"/>
        <v>1</v>
      </c>
      <c r="S177" s="160">
        <f t="shared" si="53"/>
        <v>3</v>
      </c>
      <c r="T177" s="4" t="str">
        <f t="shared" si="42"/>
        <v/>
      </c>
      <c r="U177" s="4">
        <f t="shared" si="43"/>
        <v>3</v>
      </c>
      <c r="V177" s="4" t="str">
        <f t="shared" si="44"/>
        <v/>
      </c>
    </row>
    <row r="178" spans="1:27" x14ac:dyDescent="0.2">
      <c r="A178" s="5">
        <f t="shared" si="45"/>
        <v>169</v>
      </c>
      <c r="B178" s="170">
        <f t="shared" si="52"/>
        <v>169</v>
      </c>
      <c r="C178" s="160">
        <v>250</v>
      </c>
      <c r="D178" s="160" t="s">
        <v>78</v>
      </c>
      <c r="E178" s="160" t="s">
        <v>34</v>
      </c>
      <c r="F178" s="160">
        <f t="shared" si="41"/>
        <v>0</v>
      </c>
      <c r="G178" s="160">
        <v>2</v>
      </c>
      <c r="H178" s="160">
        <f t="shared" si="46"/>
        <v>0</v>
      </c>
      <c r="I178" s="160">
        <v>2</v>
      </c>
      <c r="J178" s="160">
        <f t="shared" si="47"/>
        <v>0</v>
      </c>
      <c r="K178" s="160">
        <v>1</v>
      </c>
      <c r="L178" s="160">
        <f t="shared" si="48"/>
        <v>1</v>
      </c>
      <c r="M178" s="160">
        <v>1</v>
      </c>
      <c r="N178" s="160">
        <f t="shared" si="49"/>
        <v>1</v>
      </c>
      <c r="O178" s="160">
        <v>1</v>
      </c>
      <c r="P178" s="160">
        <f t="shared" si="50"/>
        <v>1</v>
      </c>
      <c r="Q178" s="160">
        <v>1</v>
      </c>
      <c r="R178" s="160">
        <f t="shared" si="51"/>
        <v>1</v>
      </c>
      <c r="S178" s="160">
        <f t="shared" si="53"/>
        <v>4</v>
      </c>
      <c r="T178" s="4" t="str">
        <f t="shared" si="42"/>
        <v/>
      </c>
      <c r="U178" s="4">
        <f t="shared" si="43"/>
        <v>4</v>
      </c>
      <c r="V178" s="4" t="str">
        <f t="shared" si="44"/>
        <v/>
      </c>
    </row>
    <row r="179" spans="1:27" x14ac:dyDescent="0.2">
      <c r="A179" s="5">
        <f t="shared" si="45"/>
        <v>170</v>
      </c>
      <c r="B179" s="170">
        <f t="shared" si="52"/>
        <v>170</v>
      </c>
      <c r="C179" s="160">
        <v>251</v>
      </c>
      <c r="D179" s="160" t="s">
        <v>78</v>
      </c>
      <c r="E179" s="160" t="s">
        <v>34</v>
      </c>
      <c r="F179" s="160">
        <f t="shared" si="41"/>
        <v>0</v>
      </c>
      <c r="G179" s="160">
        <v>2</v>
      </c>
      <c r="H179" s="160">
        <f t="shared" si="46"/>
        <v>0</v>
      </c>
      <c r="I179" s="160">
        <v>2</v>
      </c>
      <c r="J179" s="160">
        <f t="shared" si="47"/>
        <v>0</v>
      </c>
      <c r="K179" s="160">
        <v>1</v>
      </c>
      <c r="L179" s="160">
        <f t="shared" si="48"/>
        <v>1</v>
      </c>
      <c r="M179" s="160">
        <v>1</v>
      </c>
      <c r="N179" s="160">
        <f t="shared" si="49"/>
        <v>1</v>
      </c>
      <c r="O179" s="160">
        <v>1</v>
      </c>
      <c r="P179" s="160">
        <f t="shared" si="50"/>
        <v>1</v>
      </c>
      <c r="Q179" s="160">
        <v>1</v>
      </c>
      <c r="R179" s="160">
        <f t="shared" si="51"/>
        <v>1</v>
      </c>
      <c r="S179" s="160">
        <f t="shared" si="53"/>
        <v>4</v>
      </c>
      <c r="T179" s="4" t="str">
        <f t="shared" si="42"/>
        <v/>
      </c>
      <c r="U179" s="4">
        <f t="shared" si="43"/>
        <v>4</v>
      </c>
      <c r="V179" s="4" t="str">
        <f t="shared" si="44"/>
        <v/>
      </c>
    </row>
    <row r="180" spans="1:27" x14ac:dyDescent="0.2">
      <c r="A180" s="5">
        <f t="shared" si="45"/>
        <v>171</v>
      </c>
      <c r="B180" s="171">
        <f t="shared" si="52"/>
        <v>171</v>
      </c>
      <c r="C180" s="162">
        <v>253</v>
      </c>
      <c r="D180" s="162" t="s">
        <v>79</v>
      </c>
      <c r="E180" s="162" t="s">
        <v>34</v>
      </c>
      <c r="F180" s="162">
        <f t="shared" si="41"/>
        <v>0</v>
      </c>
      <c r="G180" s="162">
        <v>2</v>
      </c>
      <c r="H180" s="162">
        <f t="shared" si="46"/>
        <v>0</v>
      </c>
      <c r="I180" s="162">
        <v>2</v>
      </c>
      <c r="J180" s="162">
        <f t="shared" si="47"/>
        <v>0</v>
      </c>
      <c r="K180" s="162">
        <v>1</v>
      </c>
      <c r="L180" s="162">
        <f t="shared" si="48"/>
        <v>1</v>
      </c>
      <c r="M180" s="162">
        <v>2</v>
      </c>
      <c r="N180" s="162">
        <f t="shared" si="49"/>
        <v>0</v>
      </c>
      <c r="O180" s="162">
        <v>2</v>
      </c>
      <c r="P180" s="162">
        <f t="shared" si="50"/>
        <v>0</v>
      </c>
      <c r="Q180" s="162">
        <v>1</v>
      </c>
      <c r="R180" s="162">
        <f t="shared" si="51"/>
        <v>1</v>
      </c>
      <c r="S180" s="162">
        <f t="shared" si="53"/>
        <v>2</v>
      </c>
      <c r="T180" s="4" t="str">
        <f t="shared" si="42"/>
        <v/>
      </c>
      <c r="U180" s="4" t="str">
        <f t="shared" si="43"/>
        <v/>
      </c>
      <c r="V180" s="4">
        <f t="shared" si="44"/>
        <v>2</v>
      </c>
    </row>
    <row r="181" spans="1:27" x14ac:dyDescent="0.2">
      <c r="D181" s="19">
        <f>COUNTIF(D$10:D$180,"CF")/171</f>
        <v>0.14619883040935672</v>
      </c>
      <c r="L181" s="204">
        <f>COUNTIF(L10:L180,"1")</f>
        <v>119</v>
      </c>
      <c r="S181" s="143">
        <f>AVERAGE(S10:S180)</f>
        <v>2.2222222222222223</v>
      </c>
      <c r="T181" s="5">
        <f>SUM(T10:T180)</f>
        <v>72</v>
      </c>
      <c r="U181" s="5">
        <f>SUM(U10:U180)</f>
        <v>161</v>
      </c>
      <c r="V181" s="5">
        <f>SUM(V10:V180)</f>
        <v>147</v>
      </c>
    </row>
    <row r="182" spans="1:27" x14ac:dyDescent="0.2">
      <c r="D182" s="19">
        <f>COUNTIF(D$10:D$180,"CFNR")/171</f>
        <v>0.43274853801169588</v>
      </c>
      <c r="S182" s="23">
        <f>COUNTIF(S10:S180,0)/171</f>
        <v>7.0175438596491224E-2</v>
      </c>
      <c r="T182" s="23">
        <f>T181/D184</f>
        <v>2.88</v>
      </c>
      <c r="U182" s="23">
        <f>U181/D185</f>
        <v>2.1756756756756759</v>
      </c>
      <c r="V182" s="23">
        <f>V181/D186</f>
        <v>2.0416666666666665</v>
      </c>
      <c r="W182" s="23">
        <f>(T181+U181+V181)/171</f>
        <v>2.2222222222222223</v>
      </c>
      <c r="AA182" s="4"/>
    </row>
    <row r="183" spans="1:27" x14ac:dyDescent="0.2">
      <c r="D183" s="19">
        <f>COUNTIF(D$10:D$180,"CONT")/171</f>
        <v>0.42105263157894735</v>
      </c>
      <c r="S183" s="5">
        <f>COUNTIF(S10:S180,0)</f>
        <v>12</v>
      </c>
      <c r="T183" s="5">
        <f>COUNTIFS(T10:T180,1,$K10:$K180,1)</f>
        <v>0</v>
      </c>
      <c r="U183" s="5">
        <f>COUNTIFS(U10:U180,1,$K10:$K180,1)</f>
        <v>9</v>
      </c>
      <c r="V183" s="5">
        <f>COUNTIFS(V10:V180,1,$K10:$K180,1)</f>
        <v>8</v>
      </c>
    </row>
    <row r="184" spans="1:27" x14ac:dyDescent="0.2">
      <c r="D184" s="21">
        <f>COUNTIF(D$10:D$180,"CF")</f>
        <v>25</v>
      </c>
      <c r="U184" s="23">
        <f>U183/D185</f>
        <v>0.12162162162162163</v>
      </c>
      <c r="V184" s="23">
        <f>V183/D186</f>
        <v>0.1111111111111111</v>
      </c>
    </row>
    <row r="185" spans="1:27" x14ac:dyDescent="0.2">
      <c r="D185" s="21">
        <f>COUNTIF(D$10:D$180,"CFNR")</f>
        <v>74</v>
      </c>
      <c r="U185" s="80">
        <f>U183-1</f>
        <v>8</v>
      </c>
    </row>
    <row r="186" spans="1:27" x14ac:dyDescent="0.2">
      <c r="D186" s="21">
        <f>COUNTIF(D$10:D$180,"CONT")</f>
        <v>72</v>
      </c>
    </row>
    <row r="194" spans="4:4" x14ac:dyDescent="0.2">
      <c r="D194" s="21"/>
    </row>
    <row r="198" spans="4:4" ht="45.75" customHeight="1" x14ac:dyDescent="0.2"/>
  </sheetData>
  <pageMargins left="0.7" right="0.7" top="0.75" bottom="0.75" header="0.3" footer="0.3"/>
  <pageSetup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E09A-A107-4101-9DD5-2AAA6F208E2E}">
  <dimension ref="A1:Q565"/>
  <sheetViews>
    <sheetView topLeftCell="A41" workbookViewId="0">
      <selection activeCell="Q16" sqref="Q16"/>
    </sheetView>
  </sheetViews>
  <sheetFormatPr baseColWidth="10" defaultColWidth="8.83203125" defaultRowHeight="15" x14ac:dyDescent="0.2"/>
  <cols>
    <col min="1" max="1" width="13.1640625" customWidth="1"/>
    <col min="3" max="3" width="10.5" bestFit="1" customWidth="1"/>
    <col min="4" max="4" width="14.5" bestFit="1" customWidth="1"/>
    <col min="5" max="5" width="18.5" bestFit="1" customWidth="1"/>
    <col min="6" max="6" width="10.5" bestFit="1" customWidth="1"/>
    <col min="7" max="7" width="14.5" bestFit="1" customWidth="1"/>
    <col min="8" max="8" width="18.5" bestFit="1" customWidth="1"/>
    <col min="9" max="9" width="10.5" bestFit="1" customWidth="1"/>
    <col min="10" max="10" width="14.5" bestFit="1" customWidth="1"/>
    <col min="11" max="11" width="18.5" bestFit="1" customWidth="1"/>
    <col min="13" max="13" width="18.5" bestFit="1" customWidth="1"/>
    <col min="14" max="14" width="10.5" bestFit="1" customWidth="1"/>
    <col min="22" max="22" width="9.5" customWidth="1"/>
    <col min="23" max="23" width="8.1640625" customWidth="1"/>
  </cols>
  <sheetData>
    <row r="1" spans="1:17" ht="81.75" customHeight="1" thickBot="1" x14ac:dyDescent="0.25">
      <c r="C1" s="309" t="s">
        <v>220</v>
      </c>
      <c r="D1" s="310"/>
      <c r="E1" s="310"/>
      <c r="F1" s="310"/>
      <c r="G1" s="311"/>
    </row>
    <row r="2" spans="1:17" ht="16" thickBot="1" x14ac:dyDescent="0.25">
      <c r="A2" s="105" t="s">
        <v>162</v>
      </c>
      <c r="C2" s="297" t="s">
        <v>22</v>
      </c>
      <c r="D2" s="298" t="s">
        <v>163</v>
      </c>
      <c r="E2" s="299" t="s">
        <v>14</v>
      </c>
      <c r="F2" s="300" t="s">
        <v>15</v>
      </c>
      <c r="G2" s="301" t="s">
        <v>16</v>
      </c>
      <c r="H2" s="65" t="s">
        <v>164</v>
      </c>
      <c r="L2" s="117" t="s">
        <v>52</v>
      </c>
      <c r="M2" s="115" t="s">
        <v>22</v>
      </c>
    </row>
    <row r="3" spans="1:17" ht="16" thickBot="1" x14ac:dyDescent="0.25">
      <c r="A3" s="80">
        <v>9</v>
      </c>
      <c r="C3" s="108">
        <f ca="1">VLOOKUP($D3,$M12:$Q557,5,FALSE)</f>
        <v>17</v>
      </c>
      <c r="D3" s="114">
        <f ca="1">MAX(M13:M557)</f>
        <v>0.11596240580820531</v>
      </c>
      <c r="E3" s="108">
        <f ca="1">VLOOKUP($D3,$M12:$Q557,2,FALSE)</f>
        <v>2</v>
      </c>
      <c r="F3" s="108">
        <f ca="1">VLOOKUP($D3,$M12:$Q557,3,FALSE)</f>
        <v>3</v>
      </c>
      <c r="G3" s="144">
        <f ca="1">VLOOKUP($D3,$M12:$Q557,4,FALSE)</f>
        <v>7</v>
      </c>
      <c r="H3" s="106">
        <f ca="1">AVERAGE(M13,M557)</f>
        <v>9.3493140219124166E-2</v>
      </c>
      <c r="K3" s="5" t="s">
        <v>165</v>
      </c>
      <c r="L3" s="119">
        <f>MAX(L13:L557)</f>
        <v>0.77002652519893899</v>
      </c>
      <c r="M3" s="118">
        <f>VLOOKUP($L3,$L$13:$Q$558,6,FALSE)</f>
        <v>26</v>
      </c>
    </row>
    <row r="4" spans="1:17" ht="16" thickBot="1" x14ac:dyDescent="0.25">
      <c r="A4" s="5">
        <f>A3</f>
        <v>9</v>
      </c>
      <c r="C4" s="108">
        <f ca="1">C3</f>
        <v>17</v>
      </c>
      <c r="D4" s="106">
        <f ca="1">D3</f>
        <v>0.11596240580820531</v>
      </c>
      <c r="E4" s="5"/>
      <c r="F4" s="5"/>
      <c r="K4" s="5" t="s">
        <v>166</v>
      </c>
      <c r="L4" s="46">
        <f>MIN(L13:L557)</f>
        <v>0.58713527851458869</v>
      </c>
      <c r="M4" s="120">
        <f>VLOOKUP($L4,$L$13:$Q$558,6,FALSE)</f>
        <v>20</v>
      </c>
    </row>
    <row r="5" spans="1:17" x14ac:dyDescent="0.2">
      <c r="A5" s="5"/>
      <c r="D5" s="5"/>
      <c r="E5" s="5"/>
      <c r="F5" s="5"/>
    </row>
    <row r="6" spans="1:17" ht="16" thickBot="1" x14ac:dyDescent="0.25"/>
    <row r="7" spans="1:17" ht="16" thickBot="1" x14ac:dyDescent="0.25">
      <c r="A7" s="104" t="s">
        <v>167</v>
      </c>
      <c r="B7" s="136"/>
      <c r="D7" s="75" t="s">
        <v>14</v>
      </c>
      <c r="E7" s="75" t="s">
        <v>15</v>
      </c>
      <c r="F7" s="75" t="s">
        <v>16</v>
      </c>
    </row>
    <row r="8" spans="1:17" ht="16" thickBot="1" x14ac:dyDescent="0.25">
      <c r="A8" s="110">
        <v>1</v>
      </c>
      <c r="C8" s="5" t="s">
        <v>1</v>
      </c>
      <c r="D8" s="80">
        <f ca="1">OFFSET(Setup!$AI$6,$A8,1)</f>
        <v>33</v>
      </c>
      <c r="E8" s="80">
        <f ca="1">OFFSET(Setup!$AI$6,$A8,2)</f>
        <v>34</v>
      </c>
      <c r="F8" s="80">
        <f ca="1">OFFSET(Setup!$AI$6,$A8,3)</f>
        <v>44</v>
      </c>
      <c r="H8" s="111"/>
    </row>
    <row r="9" spans="1:17" x14ac:dyDescent="0.2">
      <c r="A9" s="5"/>
      <c r="C9" s="5" t="s">
        <v>0</v>
      </c>
      <c r="D9" s="80">
        <f ca="1">OFFSET(Setup!$AC$6,$A8,1)</f>
        <v>5</v>
      </c>
      <c r="E9" s="80">
        <f ca="1">OFFSET(Setup!$AC$6,$A8,2)</f>
        <v>6</v>
      </c>
      <c r="F9" s="80">
        <f ca="1">OFFSET(Setup!$AC$6,$A8,3)</f>
        <v>7</v>
      </c>
    </row>
    <row r="10" spans="1:17" x14ac:dyDescent="0.2">
      <c r="A10" s="5"/>
      <c r="C10" s="5" t="s">
        <v>168</v>
      </c>
      <c r="D10" s="80">
        <f ca="1">OFFSET('Data 2'!$B$9,$A$3,2*(D9+1))</f>
        <v>0</v>
      </c>
      <c r="E10" s="80">
        <f ca="1">OFFSET('Data 2'!$B$9,$A$3,2*(E9+1))</f>
        <v>0</v>
      </c>
      <c r="F10" s="80">
        <f ca="1">OFFSET('Data 2'!$B$9,$A$3,2*(F9+1))</f>
        <v>0</v>
      </c>
    </row>
    <row r="11" spans="1:17" ht="16" thickBot="1" x14ac:dyDescent="0.25">
      <c r="A11" s="5"/>
    </row>
    <row r="12" spans="1:17" ht="16" thickBot="1" x14ac:dyDescent="0.25">
      <c r="C12" s="240" t="s">
        <v>114</v>
      </c>
      <c r="D12" s="241" t="s">
        <v>88</v>
      </c>
      <c r="E12" s="241" t="s">
        <v>115</v>
      </c>
      <c r="F12" s="241" t="s">
        <v>114</v>
      </c>
      <c r="G12" s="241" t="s">
        <v>88</v>
      </c>
      <c r="H12" s="241" t="s">
        <v>115</v>
      </c>
      <c r="I12" s="241" t="s">
        <v>114</v>
      </c>
      <c r="J12" s="241" t="s">
        <v>88</v>
      </c>
      <c r="K12" s="241" t="s">
        <v>115</v>
      </c>
      <c r="L12" s="241" t="s">
        <v>52</v>
      </c>
      <c r="M12" s="65" t="s">
        <v>115</v>
      </c>
      <c r="N12" s="18" t="s">
        <v>14</v>
      </c>
      <c r="O12" s="18" t="s">
        <v>15</v>
      </c>
      <c r="P12" s="18" t="s">
        <v>16</v>
      </c>
      <c r="Q12" s="113" t="s">
        <v>167</v>
      </c>
    </row>
    <row r="13" spans="1:17" ht="16" thickBot="1" x14ac:dyDescent="0.25">
      <c r="C13" s="242" t="s">
        <v>116</v>
      </c>
      <c r="D13" s="243">
        <v>-2.3033351553049202</v>
      </c>
      <c r="E13" s="243">
        <v>9.0847121306243311E-2</v>
      </c>
      <c r="F13" s="242" t="s">
        <v>117</v>
      </c>
      <c r="G13" s="243">
        <v>-2.1559046232059913</v>
      </c>
      <c r="H13" s="243">
        <v>0.10378074607090629</v>
      </c>
      <c r="I13" s="242" t="s">
        <v>118</v>
      </c>
      <c r="J13" s="243">
        <v>-2.1570323375880558</v>
      </c>
      <c r="K13" s="243">
        <v>0.10367590387166863</v>
      </c>
      <c r="L13" s="244">
        <v>0.65238726790450929</v>
      </c>
      <c r="M13" s="106">
        <f ca="1">OFFSET($E13,3*E10+F10,3*D10)</f>
        <v>9.0847121306243311E-2</v>
      </c>
      <c r="N13" s="122">
        <f t="shared" ref="N13:P14" ca="1" si="0">D9</f>
        <v>5</v>
      </c>
      <c r="O13" s="118">
        <f t="shared" ca="1" si="0"/>
        <v>6</v>
      </c>
      <c r="P13" s="118">
        <f t="shared" ca="1" si="0"/>
        <v>7</v>
      </c>
      <c r="Q13" s="112">
        <f>A8</f>
        <v>1</v>
      </c>
    </row>
    <row r="14" spans="1:17" ht="16" thickBot="1" x14ac:dyDescent="0.25">
      <c r="C14" s="242" t="s">
        <v>119</v>
      </c>
      <c r="D14" s="243">
        <v>-1.930362811641869</v>
      </c>
      <c r="E14" s="243">
        <v>0.12671042780035968</v>
      </c>
      <c r="F14" s="242" t="s">
        <v>120</v>
      </c>
      <c r="G14" s="243">
        <v>-1.7829322795429401</v>
      </c>
      <c r="H14" s="243">
        <v>0.14394143448898053</v>
      </c>
      <c r="I14" s="242" t="s">
        <v>121</v>
      </c>
      <c r="J14" s="243">
        <v>-2.017525287104609</v>
      </c>
      <c r="K14" s="243">
        <v>0.11737512402807336</v>
      </c>
      <c r="L14" s="242"/>
      <c r="N14" s="108">
        <f t="shared" ca="1" si="0"/>
        <v>0</v>
      </c>
      <c r="O14" s="108">
        <f t="shared" ca="1" si="0"/>
        <v>0</v>
      </c>
      <c r="P14" s="108">
        <f t="shared" ca="1" si="0"/>
        <v>0</v>
      </c>
    </row>
    <row r="15" spans="1:17" x14ac:dyDescent="0.2">
      <c r="C15" s="242" t="s">
        <v>122</v>
      </c>
      <c r="D15" s="243">
        <v>-2.0679759865104326</v>
      </c>
      <c r="E15" s="243">
        <v>0.11224857089734182</v>
      </c>
      <c r="F15" s="242" t="s">
        <v>123</v>
      </c>
      <c r="G15" s="243">
        <v>-1.9585926180072846</v>
      </c>
      <c r="H15" s="243">
        <v>0.12361943930731656</v>
      </c>
      <c r="I15" s="242" t="s">
        <v>124</v>
      </c>
      <c r="J15" s="243">
        <v>-1.8106928929024857</v>
      </c>
      <c r="K15" s="243">
        <v>0.14055440421076329</v>
      </c>
      <c r="L15" s="242"/>
    </row>
    <row r="16" spans="1:17" x14ac:dyDescent="0.2">
      <c r="C16" s="242" t="s">
        <v>125</v>
      </c>
      <c r="D16" s="243">
        <v>-1.4432873874777035</v>
      </c>
      <c r="E16" s="243">
        <v>0.19103679391783546</v>
      </c>
      <c r="F16" s="242" t="s">
        <v>126</v>
      </c>
      <c r="G16" s="243">
        <v>-1.2958568553787746</v>
      </c>
      <c r="H16" s="243">
        <v>0.21486312715500178</v>
      </c>
      <c r="I16" s="242" t="s">
        <v>127</v>
      </c>
      <c r="J16" s="243">
        <v>-1.3000474885832576</v>
      </c>
      <c r="K16" s="243">
        <v>0.21415702481512922</v>
      </c>
      <c r="L16" s="242"/>
    </row>
    <row r="17" spans="1:17" x14ac:dyDescent="0.2">
      <c r="C17" s="242" t="s">
        <v>128</v>
      </c>
      <c r="D17" s="243">
        <v>-1.0703150438146523</v>
      </c>
      <c r="E17" s="243">
        <v>0.2553431761672581</v>
      </c>
      <c r="F17" s="242" t="s">
        <v>129</v>
      </c>
      <c r="G17" s="243">
        <v>-0.92288451171572339</v>
      </c>
      <c r="H17" s="243">
        <v>0.28437051990523365</v>
      </c>
      <c r="I17" s="242" t="s">
        <v>130</v>
      </c>
      <c r="J17" s="243">
        <v>-1.160540438099811</v>
      </c>
      <c r="K17" s="243">
        <v>0.23856909860719222</v>
      </c>
      <c r="L17" s="242"/>
    </row>
    <row r="18" spans="1:17" x14ac:dyDescent="0.2">
      <c r="C18" s="242" t="s">
        <v>131</v>
      </c>
      <c r="D18" s="243">
        <v>-1.2795260150979078</v>
      </c>
      <c r="E18" s="243">
        <v>0.21763091709505983</v>
      </c>
      <c r="F18" s="242" t="s">
        <v>132</v>
      </c>
      <c r="G18" s="243">
        <v>-1.1701426465947597</v>
      </c>
      <c r="H18" s="243">
        <v>0.23682920119845946</v>
      </c>
      <c r="I18" s="242" t="s">
        <v>133</v>
      </c>
      <c r="J18" s="243">
        <v>-1.7273722540589771</v>
      </c>
      <c r="K18" s="243">
        <v>0.15092400595517971</v>
      </c>
      <c r="L18" s="242"/>
    </row>
    <row r="19" spans="1:17" x14ac:dyDescent="0.2">
      <c r="C19" s="242" t="s">
        <v>135</v>
      </c>
      <c r="D19" s="243">
        <v>-1.8617227571852719</v>
      </c>
      <c r="E19" s="243">
        <v>0.13450237691730899</v>
      </c>
      <c r="F19" s="242" t="s">
        <v>136</v>
      </c>
      <c r="G19" s="243">
        <v>-1.6805835081281213</v>
      </c>
      <c r="H19" s="243">
        <v>0.15701821825067727</v>
      </c>
      <c r="I19" s="242" t="s">
        <v>137</v>
      </c>
      <c r="J19" s="243">
        <v>-1.8106928929024857</v>
      </c>
      <c r="K19" s="243">
        <v>0.14055440421076329</v>
      </c>
      <c r="L19" s="242"/>
    </row>
    <row r="20" spans="1:17" x14ac:dyDescent="0.2">
      <c r="C20" s="242" t="s">
        <v>138</v>
      </c>
      <c r="D20" s="243">
        <v>-1.6772209129440341</v>
      </c>
      <c r="E20" s="243">
        <v>0.15746381660221573</v>
      </c>
      <c r="F20" s="242" t="s">
        <v>139</v>
      </c>
      <c r="G20" s="243">
        <v>-1.4960816638868835</v>
      </c>
      <c r="H20" s="243">
        <v>0.18301065710554293</v>
      </c>
      <c r="I20" s="242" t="s">
        <v>140</v>
      </c>
      <c r="J20" s="243">
        <v>-1.7273722540589771</v>
      </c>
      <c r="K20" s="243">
        <v>0.15092400595517971</v>
      </c>
      <c r="L20" s="242"/>
    </row>
    <row r="21" spans="1:17" x14ac:dyDescent="0.2">
      <c r="C21" s="242" t="s">
        <v>141</v>
      </c>
      <c r="D21" s="243">
        <v>-1.8106928929024857</v>
      </c>
      <c r="E21" s="243">
        <v>0.14055440421076329</v>
      </c>
      <c r="F21" s="242" t="s">
        <v>142</v>
      </c>
      <c r="G21" s="243">
        <v>-1.7273722540589771</v>
      </c>
      <c r="H21" s="243">
        <v>0.15092400595517971</v>
      </c>
      <c r="I21" s="242" t="s">
        <v>143</v>
      </c>
      <c r="J21" s="243">
        <v>-1.7186372043990923</v>
      </c>
      <c r="K21" s="243">
        <v>0.15204678362573099</v>
      </c>
      <c r="L21" s="242"/>
    </row>
    <row r="22" spans="1:17" ht="16" thickBot="1" x14ac:dyDescent="0.25">
      <c r="L22" s="12"/>
    </row>
    <row r="23" spans="1:17" x14ac:dyDescent="0.2">
      <c r="A23" s="104" t="s">
        <v>167</v>
      </c>
      <c r="B23" s="136"/>
      <c r="D23" s="75" t="s">
        <v>14</v>
      </c>
      <c r="E23" s="75" t="s">
        <v>15</v>
      </c>
      <c r="F23" s="75" t="s">
        <v>16</v>
      </c>
      <c r="L23" s="12"/>
    </row>
    <row r="24" spans="1:17" x14ac:dyDescent="0.2">
      <c r="A24" s="110">
        <f>A8+1</f>
        <v>2</v>
      </c>
      <c r="C24" s="5" t="s">
        <v>1</v>
      </c>
      <c r="D24" s="80">
        <f ca="1">OFFSET(Setup!$AI$6,$A24,1)</f>
        <v>24</v>
      </c>
      <c r="E24" s="80">
        <f ca="1">OFFSET(Setup!$AI$6,$A24,2)</f>
        <v>34</v>
      </c>
      <c r="F24" s="80">
        <f ca="1">OFFSET(Setup!$AI$6,$A24,3)</f>
        <v>44</v>
      </c>
      <c r="L24" s="12"/>
    </row>
    <row r="25" spans="1:17" x14ac:dyDescent="0.2">
      <c r="A25" s="5"/>
      <c r="C25" s="5" t="s">
        <v>0</v>
      </c>
      <c r="D25" s="80">
        <f ca="1">OFFSET(Setup!$AC$6,$A24,1)</f>
        <v>4</v>
      </c>
      <c r="E25" s="80">
        <f ca="1">OFFSET(Setup!$AC$6,$A24,2)</f>
        <v>6</v>
      </c>
      <c r="F25" s="80">
        <f ca="1">OFFSET(Setup!$AC$6,$A24,3)</f>
        <v>7</v>
      </c>
      <c r="L25" s="12"/>
    </row>
    <row r="26" spans="1:17" x14ac:dyDescent="0.2">
      <c r="A26" s="5"/>
      <c r="C26" s="5" t="s">
        <v>168</v>
      </c>
      <c r="D26" s="80">
        <f ca="1">OFFSET('Data 2'!$B$9,$A$3,2*(D25+1))</f>
        <v>1</v>
      </c>
      <c r="E26" s="80">
        <f ca="1">OFFSET('Data 2'!$B$9,$A$3,2*(E25+1))</f>
        <v>0</v>
      </c>
      <c r="F26" s="80">
        <f ca="1">OFFSET('Data 2'!$B$9,$A$3,2*(F25+1))</f>
        <v>0</v>
      </c>
      <c r="L26" s="12"/>
    </row>
    <row r="27" spans="1:17" ht="16" thickBot="1" x14ac:dyDescent="0.25">
      <c r="L27" s="12"/>
    </row>
    <row r="28" spans="1:17" ht="16" thickBot="1" x14ac:dyDescent="0.25">
      <c r="C28" s="240" t="s">
        <v>114</v>
      </c>
      <c r="D28" s="241" t="s">
        <v>88</v>
      </c>
      <c r="E28" s="241" t="s">
        <v>115</v>
      </c>
      <c r="F28" s="241" t="s">
        <v>114</v>
      </c>
      <c r="G28" s="241" t="s">
        <v>88</v>
      </c>
      <c r="H28" s="241" t="s">
        <v>115</v>
      </c>
      <c r="I28" s="241" t="s">
        <v>114</v>
      </c>
      <c r="J28" s="241" t="s">
        <v>88</v>
      </c>
      <c r="K28" s="241" t="s">
        <v>115</v>
      </c>
      <c r="L28" s="241" t="s">
        <v>52</v>
      </c>
      <c r="M28" s="65" t="s">
        <v>115</v>
      </c>
      <c r="N28" s="18" t="s">
        <v>14</v>
      </c>
      <c r="O28" s="18" t="s">
        <v>15</v>
      </c>
      <c r="P28" s="18" t="s">
        <v>16</v>
      </c>
      <c r="Q28" s="113" t="s">
        <v>167</v>
      </c>
    </row>
    <row r="29" spans="1:17" ht="16" thickBot="1" x14ac:dyDescent="0.25">
      <c r="C29" s="245" t="s">
        <v>116</v>
      </c>
      <c r="D29" s="246">
        <v>-1.6175780861659559</v>
      </c>
      <c r="E29" s="246">
        <v>0.1655391525944758</v>
      </c>
      <c r="F29" s="245" t="s">
        <v>117</v>
      </c>
      <c r="G29" s="246">
        <v>-2.4515850422557719</v>
      </c>
      <c r="H29" s="246">
        <v>7.932271534912097E-2</v>
      </c>
      <c r="I29" s="245" t="s">
        <v>118</v>
      </c>
      <c r="J29" s="246">
        <v>-1.6501142721038522</v>
      </c>
      <c r="K29" s="246">
        <v>0.16109350597347757</v>
      </c>
      <c r="L29" s="244">
        <v>0.6586206896551724</v>
      </c>
      <c r="M29" s="106">
        <f ca="1">OFFSET($E29,3*E26+F26,3*D26)</f>
        <v>7.932271534912097E-2</v>
      </c>
      <c r="N29" s="107">
        <f t="shared" ref="N29:P30" ca="1" si="1">D25</f>
        <v>4</v>
      </c>
      <c r="O29" s="108">
        <f t="shared" ca="1" si="1"/>
        <v>6</v>
      </c>
      <c r="P29" s="108">
        <f t="shared" ca="1" si="1"/>
        <v>7</v>
      </c>
      <c r="Q29" s="112">
        <f>A24</f>
        <v>2</v>
      </c>
    </row>
    <row r="30" spans="1:17" ht="16" thickBot="1" x14ac:dyDescent="0.25">
      <c r="C30" s="245" t="s">
        <v>119</v>
      </c>
      <c r="D30" s="246">
        <v>-1.4167073780325894</v>
      </c>
      <c r="E30" s="246">
        <v>0.19517828184166777</v>
      </c>
      <c r="F30" s="245" t="s">
        <v>120</v>
      </c>
      <c r="G30" s="246">
        <v>-2.2507143341224052</v>
      </c>
      <c r="H30" s="246">
        <v>9.5287865714279565E-2</v>
      </c>
      <c r="I30" s="245" t="s">
        <v>121</v>
      </c>
      <c r="J30" s="246">
        <v>-1.3996450064227588</v>
      </c>
      <c r="K30" s="246">
        <v>0.19787244960382558</v>
      </c>
      <c r="L30" s="245"/>
      <c r="N30" s="108">
        <f t="shared" ca="1" si="1"/>
        <v>1</v>
      </c>
      <c r="O30" s="108">
        <f t="shared" ca="1" si="1"/>
        <v>0</v>
      </c>
      <c r="P30" s="108">
        <f t="shared" ca="1" si="1"/>
        <v>0</v>
      </c>
    </row>
    <row r="31" spans="1:17" x14ac:dyDescent="0.2">
      <c r="C31" s="245" t="s">
        <v>122</v>
      </c>
      <c r="D31" s="246">
        <v>-1.5614189718597329</v>
      </c>
      <c r="E31" s="246">
        <v>0.17344312807702875</v>
      </c>
      <c r="F31" s="245" t="s">
        <v>123</v>
      </c>
      <c r="G31" s="246">
        <v>-2.3580212206502744</v>
      </c>
      <c r="H31" s="246">
        <v>8.6430311324997885E-2</v>
      </c>
      <c r="I31" s="245" t="s">
        <v>124</v>
      </c>
      <c r="J31" s="246">
        <v>-1.3934718713299914</v>
      </c>
      <c r="K31" s="246">
        <v>0.19885407076155889</v>
      </c>
      <c r="L31" s="245"/>
    </row>
    <row r="32" spans="1:17" x14ac:dyDescent="0.2">
      <c r="C32" s="245" t="s">
        <v>125</v>
      </c>
      <c r="D32" s="246">
        <v>-0.69196359132238328</v>
      </c>
      <c r="E32" s="246">
        <v>0.33359640502799603</v>
      </c>
      <c r="F32" s="245" t="s">
        <v>126</v>
      </c>
      <c r="G32" s="246">
        <v>-1.5259705474121992</v>
      </c>
      <c r="H32" s="246">
        <v>0.17858400793541898</v>
      </c>
      <c r="I32" s="245" t="s">
        <v>127</v>
      </c>
      <c r="J32" s="246">
        <v>-1.9280128794625733</v>
      </c>
      <c r="K32" s="246">
        <v>0.12697068748096391</v>
      </c>
      <c r="L32" s="245"/>
    </row>
    <row r="33" spans="1:17" x14ac:dyDescent="0.2">
      <c r="C33" s="245" t="s">
        <v>128</v>
      </c>
      <c r="D33" s="246">
        <v>-0.49109288318901667</v>
      </c>
      <c r="E33" s="246">
        <v>0.37963614612167085</v>
      </c>
      <c r="F33" s="245" t="s">
        <v>129</v>
      </c>
      <c r="G33" s="246">
        <v>-1.3250998392788325</v>
      </c>
      <c r="H33" s="246">
        <v>0.20997106443332916</v>
      </c>
      <c r="I33" s="245" t="s">
        <v>130</v>
      </c>
      <c r="J33" s="246">
        <v>-1.6775436137814799</v>
      </c>
      <c r="K33" s="246">
        <v>0.15742100894892092</v>
      </c>
      <c r="L33" s="245"/>
    </row>
    <row r="34" spans="1:17" x14ac:dyDescent="0.2">
      <c r="C34" s="245" t="s">
        <v>131</v>
      </c>
      <c r="D34" s="246">
        <v>-0.64808386383679162</v>
      </c>
      <c r="E34" s="246">
        <v>0.34342146404624269</v>
      </c>
      <c r="F34" s="245" t="s">
        <v>132</v>
      </c>
      <c r="G34" s="246">
        <v>-1.4446861126273332</v>
      </c>
      <c r="H34" s="246">
        <v>0.19082072591323448</v>
      </c>
      <c r="I34" s="245" t="s">
        <v>133</v>
      </c>
      <c r="J34" s="246">
        <v>-1.9828044697332488</v>
      </c>
      <c r="K34" s="246">
        <v>0.12102019715085095</v>
      </c>
      <c r="L34" s="245"/>
    </row>
    <row r="35" spans="1:17" x14ac:dyDescent="0.2">
      <c r="C35" s="245" t="s">
        <v>135</v>
      </c>
      <c r="D35" s="246">
        <v>-1.3553595236514708</v>
      </c>
      <c r="E35" s="246">
        <v>0.20499553645467269</v>
      </c>
      <c r="F35" s="245" t="s">
        <v>136</v>
      </c>
      <c r="G35" s="246">
        <v>-2.0272559111178241</v>
      </c>
      <c r="H35" s="246">
        <v>0.11637079607082984</v>
      </c>
      <c r="I35" s="245" t="s">
        <v>137</v>
      </c>
      <c r="J35" s="246">
        <v>-1.3934718713299914</v>
      </c>
      <c r="K35" s="246">
        <v>0.19885407076155889</v>
      </c>
      <c r="L35" s="245"/>
    </row>
    <row r="36" spans="1:17" x14ac:dyDescent="0.2">
      <c r="C36" s="245" t="s">
        <v>138</v>
      </c>
      <c r="D36" s="246">
        <v>-1.1285057021483651</v>
      </c>
      <c r="E36" s="246">
        <v>0.24443697369518658</v>
      </c>
      <c r="F36" s="245" t="s">
        <v>139</v>
      </c>
      <c r="G36" s="246">
        <v>-1.8004020896147184</v>
      </c>
      <c r="H36" s="246">
        <v>0.14180212584522509</v>
      </c>
      <c r="I36" s="245" t="s">
        <v>140</v>
      </c>
      <c r="J36" s="246">
        <v>-1.9828044697332488</v>
      </c>
      <c r="K36" s="246">
        <v>0.12102019715085095</v>
      </c>
      <c r="L36" s="245"/>
    </row>
    <row r="37" spans="1:17" x14ac:dyDescent="0.2">
      <c r="C37" s="245" t="s">
        <v>141</v>
      </c>
      <c r="D37" s="246">
        <v>-1.3934718713299914</v>
      </c>
      <c r="E37" s="246">
        <v>0.19885407076155889</v>
      </c>
      <c r="F37" s="245" t="s">
        <v>142</v>
      </c>
      <c r="G37" s="246">
        <v>-1.9828044697332488</v>
      </c>
      <c r="H37" s="246">
        <v>0.12102019715085095</v>
      </c>
      <c r="I37" s="245" t="s">
        <v>143</v>
      </c>
      <c r="J37" s="246">
        <v>-1.7186372043990923</v>
      </c>
      <c r="K37" s="246">
        <v>0.15204678362573099</v>
      </c>
      <c r="L37" s="245"/>
    </row>
    <row r="38" spans="1:17" ht="16" thickBot="1" x14ac:dyDescent="0.25">
      <c r="L38" s="12"/>
    </row>
    <row r="39" spans="1:17" x14ac:dyDescent="0.2">
      <c r="A39" s="104" t="s">
        <v>167</v>
      </c>
      <c r="B39" s="251"/>
      <c r="D39" s="75" t="s">
        <v>14</v>
      </c>
      <c r="E39" s="75" t="s">
        <v>15</v>
      </c>
      <c r="F39" s="75" t="s">
        <v>16</v>
      </c>
      <c r="L39" s="12"/>
    </row>
    <row r="40" spans="1:17" x14ac:dyDescent="0.2">
      <c r="A40" s="110">
        <f>A24+1</f>
        <v>3</v>
      </c>
      <c r="B40" s="12"/>
      <c r="C40" s="5" t="s">
        <v>1</v>
      </c>
      <c r="D40" s="80">
        <f ca="1">OFFSET(Setup!$AI$6,$A40,1)</f>
        <v>24</v>
      </c>
      <c r="E40" s="80">
        <f ca="1">OFFSET(Setup!$AI$6,$A40,2)</f>
        <v>33</v>
      </c>
      <c r="F40" s="80">
        <f ca="1">OFFSET(Setup!$AI$6,$A40,3)</f>
        <v>44</v>
      </c>
      <c r="L40" s="12"/>
    </row>
    <row r="41" spans="1:17" x14ac:dyDescent="0.2">
      <c r="B41" s="12"/>
      <c r="C41" s="5" t="s">
        <v>0</v>
      </c>
      <c r="D41" s="80">
        <f ca="1">OFFSET(Setup!$AC$6,$A40,1)</f>
        <v>4</v>
      </c>
      <c r="E41" s="80">
        <f ca="1">OFFSET(Setup!$AC$6,$A40,2)</f>
        <v>5</v>
      </c>
      <c r="F41" s="80">
        <f ca="1">OFFSET(Setup!$AC$6,$A40,3)</f>
        <v>7</v>
      </c>
      <c r="L41" s="12"/>
    </row>
    <row r="42" spans="1:17" x14ac:dyDescent="0.2">
      <c r="B42" s="12"/>
      <c r="C42" s="5" t="s">
        <v>168</v>
      </c>
      <c r="D42" s="80">
        <f ca="1">OFFSET('Data 2'!$B$9,$A$3,2*(D41+1))</f>
        <v>1</v>
      </c>
      <c r="E42" s="80">
        <f ca="1">OFFSET('Data 2'!$B$9,$A$3,2*(E41+1))</f>
        <v>0</v>
      </c>
      <c r="F42" s="80">
        <f ca="1">OFFSET('Data 2'!$B$9,$A$3,2*(F41+1))</f>
        <v>0</v>
      </c>
      <c r="L42" s="12"/>
    </row>
    <row r="43" spans="1:17" ht="16" thickBot="1" x14ac:dyDescent="0.25">
      <c r="B43" s="12"/>
      <c r="L43" s="12"/>
    </row>
    <row r="44" spans="1:17" ht="16" thickBot="1" x14ac:dyDescent="0.25">
      <c r="B44" s="12"/>
      <c r="C44" s="240" t="s">
        <v>114</v>
      </c>
      <c r="D44" s="241" t="s">
        <v>88</v>
      </c>
      <c r="E44" s="241" t="s">
        <v>115</v>
      </c>
      <c r="F44" s="241" t="s">
        <v>114</v>
      </c>
      <c r="G44" s="241" t="s">
        <v>88</v>
      </c>
      <c r="H44" s="241" t="s">
        <v>115</v>
      </c>
      <c r="I44" s="241" t="s">
        <v>114</v>
      </c>
      <c r="J44" s="241" t="s">
        <v>88</v>
      </c>
      <c r="K44" s="241" t="s">
        <v>115</v>
      </c>
      <c r="L44" s="241" t="s">
        <v>52</v>
      </c>
      <c r="M44" s="65" t="s">
        <v>115</v>
      </c>
      <c r="N44" s="18" t="s">
        <v>14</v>
      </c>
      <c r="O44" s="18" t="s">
        <v>15</v>
      </c>
      <c r="P44" s="18" t="s">
        <v>16</v>
      </c>
      <c r="Q44" s="113" t="s">
        <v>167</v>
      </c>
    </row>
    <row r="45" spans="1:17" ht="16" thickBot="1" x14ac:dyDescent="0.25">
      <c r="B45" s="12"/>
      <c r="C45" s="245" t="s">
        <v>116</v>
      </c>
      <c r="D45" s="246">
        <v>-1.5961183460450294</v>
      </c>
      <c r="E45" s="246">
        <v>0.16852482894343121</v>
      </c>
      <c r="F45" s="245" t="s">
        <v>117</v>
      </c>
      <c r="G45" s="246">
        <v>-2.2615649749065456</v>
      </c>
      <c r="H45" s="246">
        <v>9.4356551611925285E-2</v>
      </c>
      <c r="I45" s="245" t="s">
        <v>118</v>
      </c>
      <c r="J45" s="246">
        <v>-1.2762785838744446</v>
      </c>
      <c r="K45" s="246">
        <v>0.21818435674719444</v>
      </c>
      <c r="L45" s="244">
        <v>0.60358090185676394</v>
      </c>
      <c r="M45" s="106">
        <f ca="1">OFFSET($E45,3*E42+F42,3*D42)</f>
        <v>9.4356551611925285E-2</v>
      </c>
      <c r="N45" s="107">
        <f t="shared" ref="N45:P46" ca="1" si="2">D41</f>
        <v>4</v>
      </c>
      <c r="O45" s="108">
        <f t="shared" ca="1" si="2"/>
        <v>5</v>
      </c>
      <c r="P45" s="108">
        <f t="shared" ca="1" si="2"/>
        <v>7</v>
      </c>
      <c r="Q45" s="112">
        <f>A40</f>
        <v>3</v>
      </c>
    </row>
    <row r="46" spans="1:17" ht="16" thickBot="1" x14ac:dyDescent="0.25">
      <c r="B46" s="12"/>
      <c r="C46" s="245" t="s">
        <v>119</v>
      </c>
      <c r="D46" s="246">
        <v>-1.2276979547287925</v>
      </c>
      <c r="E46" s="246">
        <v>0.22658459144867268</v>
      </c>
      <c r="F46" s="245" t="s">
        <v>120</v>
      </c>
      <c r="G46" s="246">
        <v>-1.8931445835903089</v>
      </c>
      <c r="H46" s="246">
        <v>0.13088634160814622</v>
      </c>
      <c r="I46" s="245" t="s">
        <v>121</v>
      </c>
      <c r="J46" s="246">
        <v>-0.89787004843100093</v>
      </c>
      <c r="K46" s="246">
        <v>0.28948839966634959</v>
      </c>
      <c r="L46" s="245"/>
      <c r="N46" s="108">
        <f t="shared" ca="1" si="2"/>
        <v>1</v>
      </c>
      <c r="O46" s="108">
        <f t="shared" ca="1" si="2"/>
        <v>0</v>
      </c>
      <c r="P46" s="108">
        <f t="shared" ca="1" si="2"/>
        <v>0</v>
      </c>
    </row>
    <row r="47" spans="1:17" x14ac:dyDescent="0.2">
      <c r="B47" s="12"/>
      <c r="C47" s="245" t="s">
        <v>122</v>
      </c>
      <c r="D47" s="246">
        <v>-1.4409667820121368</v>
      </c>
      <c r="E47" s="246">
        <v>0.19139568147279676</v>
      </c>
      <c r="F47" s="245" t="s">
        <v>123</v>
      </c>
      <c r="G47" s="246">
        <v>-2.1668811703040314</v>
      </c>
      <c r="H47" s="246">
        <v>0.10276424519107859</v>
      </c>
      <c r="I47" s="245" t="s">
        <v>124</v>
      </c>
      <c r="J47" s="246">
        <v>-1.3934718713299914</v>
      </c>
      <c r="K47" s="246">
        <v>0.19885407076155889</v>
      </c>
      <c r="L47" s="245"/>
    </row>
    <row r="48" spans="1:17" x14ac:dyDescent="0.2">
      <c r="B48" s="12"/>
      <c r="C48" s="245" t="s">
        <v>125</v>
      </c>
      <c r="D48" s="246">
        <v>-1.3074989621527668</v>
      </c>
      <c r="E48" s="246">
        <v>0.21290565919869836</v>
      </c>
      <c r="F48" s="245" t="s">
        <v>126</v>
      </c>
      <c r="G48" s="246">
        <v>-1.972945591014283</v>
      </c>
      <c r="H48" s="246">
        <v>0.12207285309127766</v>
      </c>
      <c r="I48" s="245" t="s">
        <v>127</v>
      </c>
      <c r="J48" s="246">
        <v>-2.2597411377483079</v>
      </c>
      <c r="K48" s="246">
        <v>9.4512520031481043E-2</v>
      </c>
      <c r="L48" s="245"/>
    </row>
    <row r="49" spans="1:17" x14ac:dyDescent="0.2">
      <c r="B49" s="12"/>
      <c r="C49" s="245" t="s">
        <v>128</v>
      </c>
      <c r="D49" s="246">
        <v>-0.93907857083653001</v>
      </c>
      <c r="E49" s="246">
        <v>0.28108650455099043</v>
      </c>
      <c r="F49" s="245" t="s">
        <v>129</v>
      </c>
      <c r="G49" s="246">
        <v>-1.6045251996980463</v>
      </c>
      <c r="H49" s="246">
        <v>0.16735010568531286</v>
      </c>
      <c r="I49" s="245" t="s">
        <v>130</v>
      </c>
      <c r="J49" s="246">
        <v>-1.8813326023048642</v>
      </c>
      <c r="K49" s="246">
        <v>0.13223588306609022</v>
      </c>
      <c r="L49" s="245"/>
    </row>
    <row r="50" spans="1:17" x14ac:dyDescent="0.2">
      <c r="B50" s="12"/>
      <c r="C50" s="245" t="s">
        <v>131</v>
      </c>
      <c r="D50" s="246">
        <v>-1.1292352635111389</v>
      </c>
      <c r="E50" s="246">
        <v>0.24430225792570259</v>
      </c>
      <c r="F50" s="245" t="s">
        <v>132</v>
      </c>
      <c r="G50" s="246">
        <v>-1.8551496518030335</v>
      </c>
      <c r="H50" s="246">
        <v>0.13526940187330935</v>
      </c>
      <c r="I50" s="245" t="s">
        <v>133</v>
      </c>
      <c r="J50" s="246">
        <v>-1.9828044697332488</v>
      </c>
      <c r="K50" s="246">
        <v>0.12102019715085095</v>
      </c>
      <c r="L50" s="245"/>
    </row>
    <row r="51" spans="1:17" x14ac:dyDescent="0.2">
      <c r="B51" s="12"/>
      <c r="C51" s="245" t="s">
        <v>135</v>
      </c>
      <c r="D51" s="246">
        <v>-1.3553595236514708</v>
      </c>
      <c r="E51" s="246">
        <v>0.20499553645467269</v>
      </c>
      <c r="F51" s="245" t="s">
        <v>136</v>
      </c>
      <c r="G51" s="246">
        <v>-2.0272559111178241</v>
      </c>
      <c r="H51" s="246">
        <v>0.11637079607082984</v>
      </c>
      <c r="I51" s="245" t="s">
        <v>137</v>
      </c>
      <c r="J51" s="246">
        <v>-1.3934718713299914</v>
      </c>
      <c r="K51" s="246">
        <v>0.19885407076155889</v>
      </c>
      <c r="L51" s="245"/>
    </row>
    <row r="52" spans="1:17" x14ac:dyDescent="0.2">
      <c r="B52" s="12"/>
      <c r="C52" s="245" t="s">
        <v>138</v>
      </c>
      <c r="D52" s="246">
        <v>-1.1285057021483651</v>
      </c>
      <c r="E52" s="246">
        <v>0.24443697369518658</v>
      </c>
      <c r="F52" s="245" t="s">
        <v>139</v>
      </c>
      <c r="G52" s="246">
        <v>-1.8004020896147184</v>
      </c>
      <c r="H52" s="246">
        <v>0.14180212584522509</v>
      </c>
      <c r="I52" s="245" t="s">
        <v>140</v>
      </c>
      <c r="J52" s="246">
        <v>-1.9828044697332488</v>
      </c>
      <c r="K52" s="246">
        <v>0.12102019715085095</v>
      </c>
      <c r="L52" s="245"/>
    </row>
    <row r="53" spans="1:17" x14ac:dyDescent="0.2">
      <c r="B53" s="12"/>
      <c r="C53" s="245" t="s">
        <v>141</v>
      </c>
      <c r="D53" s="246">
        <v>-1.3934718713299914</v>
      </c>
      <c r="E53" s="246">
        <v>0.19885407076155889</v>
      </c>
      <c r="F53" s="245" t="s">
        <v>142</v>
      </c>
      <c r="G53" s="246">
        <v>-1.9828044697332488</v>
      </c>
      <c r="H53" s="246">
        <v>0.12102019715085095</v>
      </c>
      <c r="I53" s="245" t="s">
        <v>143</v>
      </c>
      <c r="J53" s="246">
        <v>-1.7186372043990923</v>
      </c>
      <c r="K53" s="246">
        <v>0.15204678362573099</v>
      </c>
      <c r="L53" s="245"/>
    </row>
    <row r="54" spans="1:17" ht="16" thickBot="1" x14ac:dyDescent="0.25">
      <c r="B54" s="12"/>
      <c r="C54" s="247"/>
      <c r="D54" s="247"/>
      <c r="E54" s="247"/>
      <c r="F54" s="247"/>
      <c r="G54" s="247"/>
      <c r="H54" s="247"/>
      <c r="I54" s="247"/>
      <c r="J54" s="247"/>
      <c r="K54" s="247"/>
      <c r="L54" s="247"/>
    </row>
    <row r="55" spans="1:17" x14ac:dyDescent="0.2">
      <c r="A55" s="104" t="s">
        <v>167</v>
      </c>
      <c r="B55" s="251"/>
      <c r="C55" s="247"/>
      <c r="D55" s="248" t="s">
        <v>14</v>
      </c>
      <c r="E55" s="248" t="s">
        <v>15</v>
      </c>
      <c r="F55" s="248" t="s">
        <v>16</v>
      </c>
      <c r="G55" s="247"/>
      <c r="H55" s="247"/>
      <c r="I55" s="247"/>
      <c r="J55" s="247"/>
      <c r="K55" s="247"/>
      <c r="L55" s="247"/>
    </row>
    <row r="56" spans="1:17" x14ac:dyDescent="0.2">
      <c r="A56" s="110">
        <f>A40+1</f>
        <v>4</v>
      </c>
      <c r="B56" s="12"/>
      <c r="C56" s="249" t="s">
        <v>1</v>
      </c>
      <c r="D56" s="80">
        <f ca="1">OFFSET(Setup!$AI$6,$A56,1)</f>
        <v>24</v>
      </c>
      <c r="E56" s="80">
        <f ca="1">OFFSET(Setup!$AI$6,$A56,2)</f>
        <v>33</v>
      </c>
      <c r="F56" s="80">
        <f ca="1">OFFSET(Setup!$AI$6,$A56,3)</f>
        <v>34</v>
      </c>
      <c r="G56" s="247"/>
      <c r="H56" s="247"/>
      <c r="I56" s="247"/>
      <c r="J56" s="247"/>
      <c r="K56" s="247"/>
      <c r="L56" s="247"/>
    </row>
    <row r="57" spans="1:17" x14ac:dyDescent="0.2">
      <c r="B57" s="12"/>
      <c r="C57" s="249" t="s">
        <v>0</v>
      </c>
      <c r="D57" s="80">
        <f ca="1">OFFSET(Setup!$AC$6,$A56,1)</f>
        <v>4</v>
      </c>
      <c r="E57" s="80">
        <f ca="1">OFFSET(Setup!$AC$6,$A56,2)</f>
        <v>5</v>
      </c>
      <c r="F57" s="80">
        <f ca="1">OFFSET(Setup!$AC$6,$A56,3)</f>
        <v>6</v>
      </c>
      <c r="G57" s="247"/>
      <c r="H57" s="247"/>
      <c r="I57" s="247"/>
      <c r="J57" s="247"/>
      <c r="K57" s="247"/>
      <c r="L57" s="247"/>
    </row>
    <row r="58" spans="1:17" x14ac:dyDescent="0.2">
      <c r="B58" s="12"/>
      <c r="C58" s="249" t="s">
        <v>168</v>
      </c>
      <c r="D58" s="80">
        <f ca="1">OFFSET('Data 2'!$B$9,$A$3,2*(D57+1))</f>
        <v>1</v>
      </c>
      <c r="E58" s="80">
        <f ca="1">OFFSET('Data 2'!$B$9,$A$3,2*(E57+1))</f>
        <v>0</v>
      </c>
      <c r="F58" s="80">
        <f ca="1">OFFSET('Data 2'!$B$9,$A$3,2*(F57+1))</f>
        <v>0</v>
      </c>
      <c r="G58" s="247"/>
      <c r="H58" s="247"/>
      <c r="I58" s="247"/>
      <c r="J58" s="247"/>
      <c r="K58" s="247"/>
      <c r="L58" s="247"/>
    </row>
    <row r="59" spans="1:17" ht="16" thickBot="1" x14ac:dyDescent="0.25">
      <c r="B59" s="12"/>
      <c r="C59" s="247"/>
      <c r="D59" s="247"/>
      <c r="E59" s="247"/>
      <c r="F59" s="247"/>
      <c r="G59" s="247"/>
      <c r="H59" s="247"/>
      <c r="I59" s="247"/>
      <c r="J59" s="247"/>
      <c r="K59" s="247"/>
      <c r="L59" s="247"/>
    </row>
    <row r="60" spans="1:17" ht="16" thickBot="1" x14ac:dyDescent="0.25">
      <c r="B60" s="12"/>
      <c r="C60" s="240" t="s">
        <v>114</v>
      </c>
      <c r="D60" s="241" t="s">
        <v>88</v>
      </c>
      <c r="E60" s="241" t="s">
        <v>115</v>
      </c>
      <c r="F60" s="241" t="s">
        <v>114</v>
      </c>
      <c r="G60" s="241" t="s">
        <v>88</v>
      </c>
      <c r="H60" s="241" t="s">
        <v>115</v>
      </c>
      <c r="I60" s="241" t="s">
        <v>114</v>
      </c>
      <c r="J60" s="241" t="s">
        <v>88</v>
      </c>
      <c r="K60" s="241" t="s">
        <v>115</v>
      </c>
      <c r="L60" s="241" t="s">
        <v>52</v>
      </c>
      <c r="M60" s="65" t="s">
        <v>115</v>
      </c>
      <c r="N60" s="18" t="s">
        <v>14</v>
      </c>
      <c r="O60" s="18" t="s">
        <v>15</v>
      </c>
      <c r="P60" s="18" t="s">
        <v>16</v>
      </c>
      <c r="Q60" s="113" t="s">
        <v>167</v>
      </c>
    </row>
    <row r="61" spans="1:17" ht="16" thickBot="1" x14ac:dyDescent="0.25">
      <c r="B61" s="12"/>
      <c r="C61" s="245" t="s">
        <v>116</v>
      </c>
      <c r="D61" s="246">
        <v>-1.6891283669288322</v>
      </c>
      <c r="E61" s="246">
        <v>0.15589050274742972</v>
      </c>
      <c r="F61" s="245" t="s">
        <v>117</v>
      </c>
      <c r="G61" s="246">
        <v>-2.3874099416303727</v>
      </c>
      <c r="H61" s="246">
        <v>8.4137803400080424E-2</v>
      </c>
      <c r="I61" s="245" t="s">
        <v>118</v>
      </c>
      <c r="J61" s="246">
        <v>-1.443301521982739</v>
      </c>
      <c r="K61" s="246">
        <v>0.19103460955641083</v>
      </c>
      <c r="L61" s="244">
        <v>0.64509283819628638</v>
      </c>
      <c r="M61" s="106">
        <f ca="1">OFFSET($E61,3*E58+F58,3*D58)</f>
        <v>8.4137803400080424E-2</v>
      </c>
      <c r="N61" s="107">
        <f t="shared" ref="N61:P62" ca="1" si="3">D57</f>
        <v>4</v>
      </c>
      <c r="O61" s="108">
        <f t="shared" ca="1" si="3"/>
        <v>5</v>
      </c>
      <c r="P61" s="108">
        <f t="shared" ca="1" si="3"/>
        <v>6</v>
      </c>
      <c r="Q61" s="112">
        <f>A56</f>
        <v>4</v>
      </c>
    </row>
    <row r="62" spans="1:17" ht="16" thickBot="1" x14ac:dyDescent="0.25">
      <c r="B62" s="12"/>
      <c r="C62" s="245" t="s">
        <v>119</v>
      </c>
      <c r="D62" s="246">
        <v>-0.90577050783516355</v>
      </c>
      <c r="E62" s="246">
        <v>0.28786610127642631</v>
      </c>
      <c r="F62" s="245" t="s">
        <v>120</v>
      </c>
      <c r="G62" s="246">
        <v>-1.6040520825367039</v>
      </c>
      <c r="H62" s="246">
        <v>0.16741604212166675</v>
      </c>
      <c r="I62" s="245" t="s">
        <v>121</v>
      </c>
      <c r="J62" s="246">
        <v>-0.81222597594969925</v>
      </c>
      <c r="K62" s="246">
        <v>0.30741635666879319</v>
      </c>
      <c r="L62" s="245"/>
      <c r="N62" s="108">
        <f t="shared" ca="1" si="3"/>
        <v>1</v>
      </c>
      <c r="O62" s="108">
        <f t="shared" ca="1" si="3"/>
        <v>0</v>
      </c>
      <c r="P62" s="108">
        <f t="shared" ca="1" si="3"/>
        <v>0</v>
      </c>
    </row>
    <row r="63" spans="1:17" x14ac:dyDescent="0.2">
      <c r="B63" s="12"/>
      <c r="C63" s="245" t="s">
        <v>122</v>
      </c>
      <c r="D63" s="246">
        <v>-1.4409667820121368</v>
      </c>
      <c r="E63" s="246">
        <v>0.19139568147279676</v>
      </c>
      <c r="F63" s="245" t="s">
        <v>123</v>
      </c>
      <c r="G63" s="246">
        <v>-2.1668811703040314</v>
      </c>
      <c r="H63" s="246">
        <v>0.10276424519107859</v>
      </c>
      <c r="I63" s="245" t="s">
        <v>124</v>
      </c>
      <c r="J63" s="246">
        <v>-1.3934718713299914</v>
      </c>
      <c r="K63" s="246">
        <v>0.19885407076155889</v>
      </c>
      <c r="L63" s="245"/>
    </row>
    <row r="64" spans="1:17" x14ac:dyDescent="0.2">
      <c r="B64" s="12"/>
      <c r="C64" s="245" t="s">
        <v>125</v>
      </c>
      <c r="D64" s="246">
        <v>-1.4437487537093203</v>
      </c>
      <c r="E64" s="246">
        <v>0.19096550374221183</v>
      </c>
      <c r="F64" s="245" t="s">
        <v>126</v>
      </c>
      <c r="G64" s="246">
        <v>-2.1420303284108608</v>
      </c>
      <c r="H64" s="246">
        <v>0.10507831067006651</v>
      </c>
      <c r="I64" s="245" t="s">
        <v>127</v>
      </c>
      <c r="J64" s="246">
        <v>-2.3614150609048163</v>
      </c>
      <c r="K64" s="246">
        <v>8.6162709176732313E-2</v>
      </c>
      <c r="L64" s="245"/>
    </row>
    <row r="65" spans="1:17" x14ac:dyDescent="0.2">
      <c r="B65" s="12"/>
      <c r="C65" s="245" t="s">
        <v>128</v>
      </c>
      <c r="D65" s="246">
        <v>-0.6603908946156517</v>
      </c>
      <c r="E65" s="246">
        <v>0.34065180796268152</v>
      </c>
      <c r="F65" s="245" t="s">
        <v>129</v>
      </c>
      <c r="G65" s="246">
        <v>-1.3586724693171921</v>
      </c>
      <c r="H65" s="246">
        <v>0.20445614551779995</v>
      </c>
      <c r="I65" s="245" t="s">
        <v>130</v>
      </c>
      <c r="J65" s="246">
        <v>-1.7303395148717766</v>
      </c>
      <c r="K65" s="246">
        <v>0.15054415722412828</v>
      </c>
      <c r="L65" s="245"/>
    </row>
    <row r="66" spans="1:17" x14ac:dyDescent="0.2">
      <c r="B66" s="12"/>
      <c r="C66" s="245" t="s">
        <v>131</v>
      </c>
      <c r="D66" s="246">
        <v>-1.1292352635111389</v>
      </c>
      <c r="E66" s="246">
        <v>0.24430225792570259</v>
      </c>
      <c r="F66" s="245" t="s">
        <v>132</v>
      </c>
      <c r="G66" s="246">
        <v>-1.8551496518030335</v>
      </c>
      <c r="H66" s="246">
        <v>0.13526940187330935</v>
      </c>
      <c r="I66" s="245" t="s">
        <v>133</v>
      </c>
      <c r="J66" s="246">
        <v>-1.9828044697332488</v>
      </c>
      <c r="K66" s="246">
        <v>0.12102019715085095</v>
      </c>
      <c r="L66" s="245"/>
    </row>
    <row r="67" spans="1:17" x14ac:dyDescent="0.2">
      <c r="B67" s="12"/>
      <c r="C67" s="245" t="s">
        <v>135</v>
      </c>
      <c r="D67" s="246">
        <v>-1.532171341370304</v>
      </c>
      <c r="E67" s="246">
        <v>0.17767621472777245</v>
      </c>
      <c r="F67" s="245" t="s">
        <v>136</v>
      </c>
      <c r="G67" s="246">
        <v>-2.204614727325521</v>
      </c>
      <c r="H67" s="246">
        <v>9.9336849830770971E-2</v>
      </c>
      <c r="I67" s="245" t="s">
        <v>137</v>
      </c>
      <c r="J67" s="246">
        <v>-1.3934718713299914</v>
      </c>
      <c r="K67" s="246">
        <v>0.19885407076155889</v>
      </c>
      <c r="L67" s="245"/>
    </row>
    <row r="68" spans="1:17" x14ac:dyDescent="0.2">
      <c r="B68" s="12"/>
      <c r="C68" s="245" t="s">
        <v>138</v>
      </c>
      <c r="D68" s="246">
        <v>-0.87111755372496658</v>
      </c>
      <c r="E68" s="246">
        <v>0.29502181553823742</v>
      </c>
      <c r="F68" s="245" t="s">
        <v>139</v>
      </c>
      <c r="G68" s="246">
        <v>-1.5435609396801837</v>
      </c>
      <c r="H68" s="246">
        <v>0.1760182150581979</v>
      </c>
      <c r="I68" s="245" t="s">
        <v>140</v>
      </c>
      <c r="J68" s="246">
        <v>-1.9828044697332488</v>
      </c>
      <c r="K68" s="246">
        <v>0.12102019715085095</v>
      </c>
      <c r="L68" s="245"/>
    </row>
    <row r="69" spans="1:17" x14ac:dyDescent="0.2">
      <c r="B69" s="12"/>
      <c r="C69" s="245" t="s">
        <v>141</v>
      </c>
      <c r="D69" s="246">
        <v>-1.3934718713299914</v>
      </c>
      <c r="E69" s="246">
        <v>0.19885407076155889</v>
      </c>
      <c r="F69" s="245" t="s">
        <v>142</v>
      </c>
      <c r="G69" s="246">
        <v>-1.9828044697332488</v>
      </c>
      <c r="H69" s="246">
        <v>0.12102019715085095</v>
      </c>
      <c r="I69" s="245" t="s">
        <v>143</v>
      </c>
      <c r="J69" s="246">
        <v>-1.7186372043990923</v>
      </c>
      <c r="K69" s="246">
        <v>0.15204678362573099</v>
      </c>
      <c r="L69" s="245"/>
    </row>
    <row r="70" spans="1:17" ht="16" thickBot="1" x14ac:dyDescent="0.25">
      <c r="B70" s="12"/>
      <c r="C70" s="247"/>
      <c r="D70" s="247"/>
      <c r="E70" s="247"/>
      <c r="F70" s="247"/>
      <c r="G70" s="247"/>
      <c r="H70" s="247"/>
      <c r="I70" s="247"/>
      <c r="J70" s="247"/>
      <c r="K70" s="247"/>
      <c r="L70" s="247"/>
    </row>
    <row r="71" spans="1:17" x14ac:dyDescent="0.2">
      <c r="A71" s="104" t="s">
        <v>167</v>
      </c>
      <c r="B71" s="251"/>
      <c r="C71" s="247"/>
      <c r="D71" s="248" t="s">
        <v>14</v>
      </c>
      <c r="E71" s="248" t="s">
        <v>15</v>
      </c>
      <c r="F71" s="248" t="s">
        <v>16</v>
      </c>
      <c r="G71" s="247"/>
      <c r="H71" s="247"/>
      <c r="I71" s="247"/>
      <c r="J71" s="247"/>
      <c r="K71" s="247"/>
      <c r="L71" s="247"/>
    </row>
    <row r="72" spans="1:17" x14ac:dyDescent="0.2">
      <c r="A72" s="110">
        <f>A56+1</f>
        <v>5</v>
      </c>
      <c r="B72" s="12"/>
      <c r="C72" s="249" t="s">
        <v>1</v>
      </c>
      <c r="D72" s="80">
        <f ca="1">OFFSET(Setup!$AI$6,$A72,1)</f>
        <v>15</v>
      </c>
      <c r="E72" s="80">
        <f ca="1">OFFSET(Setup!$AI$6,$A72,2)</f>
        <v>34</v>
      </c>
      <c r="F72" s="80">
        <f ca="1">OFFSET(Setup!$AI$6,$A72,3)</f>
        <v>44</v>
      </c>
      <c r="G72" s="247"/>
      <c r="H72" s="247"/>
      <c r="I72" s="247"/>
      <c r="J72" s="247"/>
      <c r="K72" s="247"/>
      <c r="L72" s="247"/>
    </row>
    <row r="73" spans="1:17" x14ac:dyDescent="0.2">
      <c r="B73" s="12"/>
      <c r="C73" s="249" t="s">
        <v>0</v>
      </c>
      <c r="D73" s="80">
        <f ca="1">OFFSET(Setup!$AC$6,$A72,1)</f>
        <v>3</v>
      </c>
      <c r="E73" s="80">
        <f ca="1">OFFSET(Setup!$AC$6,$A72,2)</f>
        <v>6</v>
      </c>
      <c r="F73" s="80">
        <f ca="1">OFFSET(Setup!$AC$6,$A72,3)</f>
        <v>7</v>
      </c>
      <c r="G73" s="247"/>
      <c r="H73" s="247"/>
      <c r="I73" s="247"/>
      <c r="J73" s="247"/>
      <c r="K73" s="247"/>
      <c r="L73" s="247"/>
    </row>
    <row r="74" spans="1:17" x14ac:dyDescent="0.2">
      <c r="B74" s="12"/>
      <c r="C74" s="249" t="s">
        <v>168</v>
      </c>
      <c r="D74" s="80">
        <f ca="1">OFFSET('Data 2'!$B$9,$A$3,2*(D73+1))</f>
        <v>0</v>
      </c>
      <c r="E74" s="80">
        <f ca="1">OFFSET('Data 2'!$B$9,$A$3,2*(E73+1))</f>
        <v>0</v>
      </c>
      <c r="F74" s="80">
        <f ca="1">OFFSET('Data 2'!$B$9,$A$3,2*(F73+1))</f>
        <v>0</v>
      </c>
      <c r="G74" s="247"/>
      <c r="H74" s="247"/>
      <c r="I74" s="247"/>
      <c r="J74" s="247"/>
      <c r="K74" s="247"/>
      <c r="L74" s="247"/>
    </row>
    <row r="75" spans="1:17" ht="16" thickBot="1" x14ac:dyDescent="0.25">
      <c r="B75" s="12"/>
      <c r="C75" s="247"/>
      <c r="D75" s="247"/>
      <c r="E75" s="247"/>
      <c r="F75" s="247"/>
      <c r="G75" s="247"/>
      <c r="H75" s="247"/>
      <c r="I75" s="247"/>
      <c r="J75" s="247"/>
      <c r="K75" s="247"/>
      <c r="L75" s="247"/>
    </row>
    <row r="76" spans="1:17" ht="16" thickBot="1" x14ac:dyDescent="0.25">
      <c r="B76" s="12"/>
      <c r="C76" s="240" t="s">
        <v>114</v>
      </c>
      <c r="D76" s="241" t="s">
        <v>88</v>
      </c>
      <c r="E76" s="241" t="s">
        <v>115</v>
      </c>
      <c r="F76" s="241" t="s">
        <v>114</v>
      </c>
      <c r="G76" s="241" t="s">
        <v>88</v>
      </c>
      <c r="H76" s="241" t="s">
        <v>115</v>
      </c>
      <c r="I76" s="241" t="s">
        <v>114</v>
      </c>
      <c r="J76" s="241" t="s">
        <v>88</v>
      </c>
      <c r="K76" s="241" t="s">
        <v>115</v>
      </c>
      <c r="L76" s="241" t="s">
        <v>52</v>
      </c>
      <c r="M76" s="65" t="s">
        <v>115</v>
      </c>
      <c r="N76" s="18" t="s">
        <v>14</v>
      </c>
      <c r="O76" s="18" t="s">
        <v>15</v>
      </c>
      <c r="P76" s="18" t="s">
        <v>16</v>
      </c>
      <c r="Q76" s="113" t="s">
        <v>167</v>
      </c>
    </row>
    <row r="77" spans="1:17" ht="16" thickBot="1" x14ac:dyDescent="0.25">
      <c r="B77" s="12"/>
      <c r="C77" s="245" t="s">
        <v>116</v>
      </c>
      <c r="D77" s="246">
        <v>-2.2745271395081419</v>
      </c>
      <c r="E77" s="246">
        <v>9.3254699652953091E-2</v>
      </c>
      <c r="F77" s="245" t="s">
        <v>117</v>
      </c>
      <c r="G77" s="246">
        <v>-0.99005151089375087</v>
      </c>
      <c r="H77" s="246">
        <v>0.27090190340475995</v>
      </c>
      <c r="I77" s="245" t="s">
        <v>118</v>
      </c>
      <c r="J77" s="246">
        <v>-1.9664108291231761</v>
      </c>
      <c r="K77" s="246">
        <v>0.12277492190162388</v>
      </c>
      <c r="L77" s="244">
        <v>0.65132625994694981</v>
      </c>
      <c r="M77" s="106">
        <f ca="1">OFFSET($E77,3*E74+F74,3*D74)</f>
        <v>9.3254699652953091E-2</v>
      </c>
      <c r="N77" s="107">
        <f t="shared" ref="N77:P78" ca="1" si="4">D73</f>
        <v>3</v>
      </c>
      <c r="O77" s="108">
        <f t="shared" ca="1" si="4"/>
        <v>6</v>
      </c>
      <c r="P77" s="108">
        <f t="shared" ca="1" si="4"/>
        <v>7</v>
      </c>
      <c r="Q77" s="112">
        <f>A72</f>
        <v>5</v>
      </c>
    </row>
    <row r="78" spans="1:17" ht="16" thickBot="1" x14ac:dyDescent="0.25">
      <c r="B78" s="12"/>
      <c r="C78" s="245" t="s">
        <v>119</v>
      </c>
      <c r="D78" s="246">
        <v>-2.4089228325137064</v>
      </c>
      <c r="E78" s="246">
        <v>8.2494811650324712E-2</v>
      </c>
      <c r="F78" s="245" t="s">
        <v>120</v>
      </c>
      <c r="G78" s="246">
        <v>-1.1244472038993154</v>
      </c>
      <c r="H78" s="246">
        <v>0.24518730496646626</v>
      </c>
      <c r="I78" s="245" t="s">
        <v>121</v>
      </c>
      <c r="J78" s="246">
        <v>-1.7668209594854214</v>
      </c>
      <c r="K78" s="246">
        <v>0.14593811930778802</v>
      </c>
      <c r="L78" s="245"/>
      <c r="N78" s="108">
        <f t="shared" ca="1" si="4"/>
        <v>0</v>
      </c>
      <c r="O78" s="108">
        <f t="shared" ca="1" si="4"/>
        <v>0</v>
      </c>
      <c r="P78" s="108">
        <f t="shared" ca="1" si="4"/>
        <v>0</v>
      </c>
    </row>
    <row r="79" spans="1:17" x14ac:dyDescent="0.2">
      <c r="B79" s="12"/>
      <c r="C79" s="245" t="s">
        <v>122</v>
      </c>
      <c r="D79" s="246">
        <v>-2.2387765372137758</v>
      </c>
      <c r="E79" s="246">
        <v>9.6321984294743423E-2</v>
      </c>
      <c r="F79" s="245" t="s">
        <v>123</v>
      </c>
      <c r="G79" s="246">
        <v>-0.84665263685271919</v>
      </c>
      <c r="H79" s="246">
        <v>0.30013551442495962</v>
      </c>
      <c r="I79" s="245" t="s">
        <v>124</v>
      </c>
      <c r="J79" s="246">
        <v>-1.9848170249101882</v>
      </c>
      <c r="K79" s="246">
        <v>0.12080627621801504</v>
      </c>
      <c r="L79" s="245"/>
    </row>
    <row r="80" spans="1:17" x14ac:dyDescent="0.2">
      <c r="B80" s="12"/>
      <c r="C80" s="245" t="s">
        <v>125</v>
      </c>
      <c r="D80" s="246">
        <v>-1.36567492223661</v>
      </c>
      <c r="E80" s="246">
        <v>0.20331952664400807</v>
      </c>
      <c r="F80" s="245" t="s">
        <v>126</v>
      </c>
      <c r="G80" s="246">
        <v>-8.1199293622219115E-2</v>
      </c>
      <c r="H80" s="246">
        <v>0.47971132285698737</v>
      </c>
      <c r="I80" s="245" t="s">
        <v>127</v>
      </c>
      <c r="J80" s="246">
        <v>-1.2153394761860201</v>
      </c>
      <c r="K80" s="246">
        <v>0.22875765596365336</v>
      </c>
      <c r="L80" s="245"/>
    </row>
    <row r="81" spans="1:17" x14ac:dyDescent="0.2">
      <c r="B81" s="12"/>
      <c r="C81" s="245" t="s">
        <v>128</v>
      </c>
      <c r="D81" s="246">
        <v>-1.5000706152421746</v>
      </c>
      <c r="E81" s="246">
        <v>0.18241499202970968</v>
      </c>
      <c r="F81" s="245" t="s">
        <v>129</v>
      </c>
      <c r="G81" s="246">
        <v>-0.21559498662778356</v>
      </c>
      <c r="H81" s="246">
        <v>0.44630906067719156</v>
      </c>
      <c r="I81" s="245" t="s">
        <v>130</v>
      </c>
      <c r="J81" s="246">
        <v>-1.0157496065482654</v>
      </c>
      <c r="K81" s="246">
        <v>0.26585615210054586</v>
      </c>
      <c r="L81" s="245"/>
    </row>
    <row r="82" spans="1:17" x14ac:dyDescent="0.2">
      <c r="B82" s="12"/>
      <c r="C82" s="245" t="s">
        <v>131</v>
      </c>
      <c r="D82" s="246">
        <v>-1.3952597397880309</v>
      </c>
      <c r="E82" s="246">
        <v>0.19856939676542193</v>
      </c>
      <c r="F82" s="245" t="s">
        <v>132</v>
      </c>
      <c r="G82" s="246">
        <v>-3.1358394269742629E-3</v>
      </c>
      <c r="H82" s="246">
        <v>0.49921604078567755</v>
      </c>
      <c r="I82" s="245" t="s">
        <v>133</v>
      </c>
      <c r="J82" s="246">
        <v>-0.57860345214606879</v>
      </c>
      <c r="K82" s="246">
        <v>0.35925400257572609</v>
      </c>
      <c r="L82" s="245"/>
    </row>
    <row r="83" spans="1:17" x14ac:dyDescent="0.2">
      <c r="B83" s="12"/>
      <c r="C83" s="245" t="s">
        <v>135</v>
      </c>
      <c r="D83" s="246">
        <v>-1.9351226732542137</v>
      </c>
      <c r="E83" s="246">
        <v>0.12618466099071743</v>
      </c>
      <c r="F83" s="245" t="s">
        <v>136</v>
      </c>
      <c r="G83" s="246">
        <v>-0.58415066046059483</v>
      </c>
      <c r="H83" s="246">
        <v>0.35797808700356404</v>
      </c>
      <c r="I83" s="245" t="s">
        <v>137</v>
      </c>
      <c r="J83" s="246">
        <v>-1.9848170249101882</v>
      </c>
      <c r="K83" s="246">
        <v>0.12080627621801504</v>
      </c>
      <c r="L83" s="245"/>
    </row>
    <row r="84" spans="1:17" x14ac:dyDescent="0.2">
      <c r="B84" s="12"/>
      <c r="C84" s="245" t="s">
        <v>138</v>
      </c>
      <c r="D84" s="246">
        <v>-1.8893756177147998</v>
      </c>
      <c r="E84" s="246">
        <v>0.13131567749919854</v>
      </c>
      <c r="F84" s="245" t="s">
        <v>139</v>
      </c>
      <c r="G84" s="246">
        <v>-0.53840360492118089</v>
      </c>
      <c r="H84" s="246">
        <v>0.3685590225271238</v>
      </c>
      <c r="I84" s="245" t="s">
        <v>140</v>
      </c>
      <c r="J84" s="246">
        <v>-0.57860345214606879</v>
      </c>
      <c r="K84" s="246">
        <v>0.35925400257572609</v>
      </c>
      <c r="L84" s="245"/>
    </row>
    <row r="85" spans="1:17" x14ac:dyDescent="0.2">
      <c r="B85" s="12"/>
      <c r="C85" s="245" t="s">
        <v>141</v>
      </c>
      <c r="D85" s="246">
        <v>-1.9848170249101882</v>
      </c>
      <c r="E85" s="246">
        <v>0.12080627621801504</v>
      </c>
      <c r="F85" s="245" t="s">
        <v>142</v>
      </c>
      <c r="G85" s="246">
        <v>-0.57860345214606879</v>
      </c>
      <c r="H85" s="246">
        <v>0.35925400257572609</v>
      </c>
      <c r="I85" s="245" t="s">
        <v>143</v>
      </c>
      <c r="J85" s="246">
        <v>-1.7186372043990923</v>
      </c>
      <c r="K85" s="246">
        <v>0.15204678362573099</v>
      </c>
      <c r="L85" s="245"/>
    </row>
    <row r="86" spans="1:17" ht="16" thickBot="1" x14ac:dyDescent="0.25">
      <c r="B86" s="12"/>
      <c r="C86" s="247"/>
      <c r="D86" s="247"/>
      <c r="E86" s="247"/>
      <c r="F86" s="247"/>
      <c r="G86" s="247"/>
      <c r="H86" s="247"/>
      <c r="I86" s="247"/>
      <c r="J86" s="247"/>
      <c r="K86" s="247"/>
      <c r="L86" s="247"/>
    </row>
    <row r="87" spans="1:17" x14ac:dyDescent="0.2">
      <c r="A87" s="104" t="s">
        <v>167</v>
      </c>
      <c r="B87" s="251"/>
      <c r="C87" s="247"/>
      <c r="D87" s="248" t="s">
        <v>14</v>
      </c>
      <c r="E87" s="248" t="s">
        <v>15</v>
      </c>
      <c r="F87" s="248" t="s">
        <v>16</v>
      </c>
      <c r="G87" s="247"/>
      <c r="H87" s="247"/>
      <c r="I87" s="247"/>
      <c r="J87" s="247"/>
      <c r="K87" s="247"/>
      <c r="L87" s="247"/>
    </row>
    <row r="88" spans="1:17" x14ac:dyDescent="0.2">
      <c r="A88" s="110">
        <f>A72+1</f>
        <v>6</v>
      </c>
      <c r="B88" s="12"/>
      <c r="C88" s="249" t="s">
        <v>1</v>
      </c>
      <c r="D88" s="80">
        <f ca="1">OFFSET(Setup!$AI$6,$A88,1)</f>
        <v>15</v>
      </c>
      <c r="E88" s="80">
        <f ca="1">OFFSET(Setup!$AI$6,$A88,2)</f>
        <v>33</v>
      </c>
      <c r="F88" s="80">
        <f ca="1">OFFSET(Setup!$AI$6,$A88,3)</f>
        <v>44</v>
      </c>
      <c r="G88" s="247"/>
      <c r="H88" s="247"/>
      <c r="I88" s="247"/>
      <c r="J88" s="247"/>
      <c r="K88" s="247"/>
      <c r="L88" s="247"/>
    </row>
    <row r="89" spans="1:17" x14ac:dyDescent="0.2">
      <c r="B89" s="12"/>
      <c r="C89" s="249" t="s">
        <v>0</v>
      </c>
      <c r="D89" s="80">
        <f ca="1">OFFSET(Setup!$AC$6,$A88,1)</f>
        <v>3</v>
      </c>
      <c r="E89" s="80">
        <f ca="1">OFFSET(Setup!$AC$6,$A88,2)</f>
        <v>5</v>
      </c>
      <c r="F89" s="80">
        <f ca="1">OFFSET(Setup!$AC$6,$A88,3)</f>
        <v>7</v>
      </c>
      <c r="G89" s="247"/>
      <c r="H89" s="247"/>
      <c r="I89" s="247"/>
      <c r="J89" s="247"/>
      <c r="K89" s="247"/>
      <c r="L89" s="247"/>
    </row>
    <row r="90" spans="1:17" x14ac:dyDescent="0.2">
      <c r="B90" s="12"/>
      <c r="C90" s="249" t="s">
        <v>168</v>
      </c>
      <c r="D90" s="80">
        <f ca="1">OFFSET('Data 2'!$B$9,$A$3,2*(D89+1))</f>
        <v>0</v>
      </c>
      <c r="E90" s="80">
        <f ca="1">OFFSET('Data 2'!$B$9,$A$3,2*(E89+1))</f>
        <v>0</v>
      </c>
      <c r="F90" s="80">
        <f ca="1">OFFSET('Data 2'!$B$9,$A$3,2*(F89+1))</f>
        <v>0</v>
      </c>
      <c r="G90" s="247"/>
      <c r="H90" s="247"/>
      <c r="I90" s="247"/>
      <c r="J90" s="247"/>
      <c r="K90" s="247"/>
      <c r="L90" s="247"/>
    </row>
    <row r="91" spans="1:17" ht="16" thickBot="1" x14ac:dyDescent="0.25">
      <c r="B91" s="12"/>
      <c r="C91" s="247"/>
      <c r="D91" s="247"/>
      <c r="E91" s="247"/>
      <c r="F91" s="247"/>
      <c r="G91" s="247"/>
      <c r="H91" s="247"/>
      <c r="I91" s="247"/>
      <c r="J91" s="247"/>
      <c r="K91" s="247"/>
      <c r="L91" s="247"/>
    </row>
    <row r="92" spans="1:17" ht="16" thickBot="1" x14ac:dyDescent="0.25">
      <c r="B92" s="12"/>
      <c r="C92" s="240" t="s">
        <v>114</v>
      </c>
      <c r="D92" s="241" t="s">
        <v>88</v>
      </c>
      <c r="E92" s="241" t="s">
        <v>115</v>
      </c>
      <c r="F92" s="241" t="s">
        <v>114</v>
      </c>
      <c r="G92" s="241" t="s">
        <v>88</v>
      </c>
      <c r="H92" s="241" t="s">
        <v>115</v>
      </c>
      <c r="I92" s="241" t="s">
        <v>114</v>
      </c>
      <c r="J92" s="241" t="s">
        <v>88</v>
      </c>
      <c r="K92" s="241" t="s">
        <v>115</v>
      </c>
      <c r="L92" s="241" t="s">
        <v>52</v>
      </c>
      <c r="M92" s="65" t="s">
        <v>115</v>
      </c>
      <c r="N92" s="18" t="s">
        <v>14</v>
      </c>
      <c r="O92" s="18" t="s">
        <v>15</v>
      </c>
      <c r="P92" s="18" t="s">
        <v>16</v>
      </c>
      <c r="Q92" s="113" t="s">
        <v>167</v>
      </c>
    </row>
    <row r="93" spans="1:17" ht="16" thickBot="1" x14ac:dyDescent="0.25">
      <c r="B93" s="12"/>
      <c r="C93" s="245" t="s">
        <v>116</v>
      </c>
      <c r="D93" s="246">
        <v>-2.4155999584773116</v>
      </c>
      <c r="E93" s="246">
        <v>8.1990830711845791E-2</v>
      </c>
      <c r="F93" s="245" t="s">
        <v>117</v>
      </c>
      <c r="G93" s="246">
        <v>-1.2287077754980222</v>
      </c>
      <c r="H93" s="246">
        <v>0.2264076752649731</v>
      </c>
      <c r="I93" s="245" t="s">
        <v>118</v>
      </c>
      <c r="J93" s="246">
        <v>-1.7506051214585781</v>
      </c>
      <c r="K93" s="246">
        <v>0.14797089078477799</v>
      </c>
      <c r="L93" s="244">
        <v>0.65941644562334212</v>
      </c>
      <c r="M93" s="106">
        <f ca="1">OFFSET($E93,3*E90+F90,3*D90)</f>
        <v>8.1990830711845791E-2</v>
      </c>
      <c r="N93" s="107">
        <f t="shared" ref="N93:P94" ca="1" si="5">D89</f>
        <v>3</v>
      </c>
      <c r="O93" s="108">
        <f t="shared" ca="1" si="5"/>
        <v>5</v>
      </c>
      <c r="P93" s="108">
        <f t="shared" ca="1" si="5"/>
        <v>7</v>
      </c>
      <c r="Q93" s="112">
        <f>A88</f>
        <v>6</v>
      </c>
    </row>
    <row r="94" spans="1:17" ht="16" thickBot="1" x14ac:dyDescent="0.25">
      <c r="B94" s="12"/>
      <c r="C94" s="245" t="s">
        <v>119</v>
      </c>
      <c r="D94" s="246">
        <v>-2.3154132096116222</v>
      </c>
      <c r="E94" s="246">
        <v>8.9854464979905763E-2</v>
      </c>
      <c r="F94" s="245" t="s">
        <v>120</v>
      </c>
      <c r="G94" s="246">
        <v>-1.1285210266323329</v>
      </c>
      <c r="H94" s="246">
        <v>0.24443414346503142</v>
      </c>
      <c r="I94" s="245" t="s">
        <v>121</v>
      </c>
      <c r="J94" s="246">
        <v>-1.5439245180098957</v>
      </c>
      <c r="K94" s="246">
        <v>0.17596548939446735</v>
      </c>
      <c r="L94" s="245"/>
      <c r="N94" s="108">
        <f t="shared" ca="1" si="5"/>
        <v>0</v>
      </c>
      <c r="O94" s="108">
        <f t="shared" ca="1" si="5"/>
        <v>0</v>
      </c>
      <c r="P94" s="108">
        <f t="shared" ca="1" si="5"/>
        <v>0</v>
      </c>
    </row>
    <row r="95" spans="1:17" x14ac:dyDescent="0.2">
      <c r="B95" s="12"/>
      <c r="C95" s="245" t="s">
        <v>122</v>
      </c>
      <c r="D95" s="246">
        <v>-2.1185906483242034</v>
      </c>
      <c r="E95" s="246">
        <v>0.10730299626659423</v>
      </c>
      <c r="F95" s="245" t="s">
        <v>123</v>
      </c>
      <c r="G95" s="246">
        <v>-0.66815943190272953</v>
      </c>
      <c r="H95" s="246">
        <v>0.33890909721588969</v>
      </c>
      <c r="I95" s="245" t="s">
        <v>124</v>
      </c>
      <c r="J95" s="246">
        <v>-1.9848170249101882</v>
      </c>
      <c r="K95" s="246">
        <v>0.12080627621801504</v>
      </c>
      <c r="L95" s="245"/>
    </row>
    <row r="96" spans="1:17" x14ac:dyDescent="0.2">
      <c r="B96" s="12"/>
      <c r="C96" s="245" t="s">
        <v>125</v>
      </c>
      <c r="D96" s="246">
        <v>-1.7097964573941025</v>
      </c>
      <c r="E96" s="246">
        <v>0.15319011803952892</v>
      </c>
      <c r="F96" s="245" t="s">
        <v>126</v>
      </c>
      <c r="G96" s="246">
        <v>-0.52290427441481302</v>
      </c>
      <c r="H96" s="246">
        <v>0.37217336835678477</v>
      </c>
      <c r="I96" s="245" t="s">
        <v>127</v>
      </c>
      <c r="J96" s="246">
        <v>-1.7951782578366375</v>
      </c>
      <c r="K96" s="246">
        <v>0.14243902660607241</v>
      </c>
      <c r="L96" s="245"/>
    </row>
    <row r="97" spans="1:17" x14ac:dyDescent="0.2">
      <c r="B97" s="12"/>
      <c r="C97" s="245" t="s">
        <v>128</v>
      </c>
      <c r="D97" s="246">
        <v>-1.6096097085284131</v>
      </c>
      <c r="E97" s="246">
        <v>0.16664280746437674</v>
      </c>
      <c r="F97" s="245" t="s">
        <v>129</v>
      </c>
      <c r="G97" s="246">
        <v>-0.42271752554912367</v>
      </c>
      <c r="H97" s="246">
        <v>0.39586665335863902</v>
      </c>
      <c r="I97" s="245" t="s">
        <v>130</v>
      </c>
      <c r="J97" s="246">
        <v>-1.5884976543879552</v>
      </c>
      <c r="K97" s="246">
        <v>0.16959537143332107</v>
      </c>
      <c r="L97" s="245"/>
    </row>
    <row r="98" spans="1:17" x14ac:dyDescent="0.2">
      <c r="B98" s="12"/>
      <c r="C98" s="245" t="s">
        <v>131</v>
      </c>
      <c r="D98" s="246">
        <v>-1.7965896931406231</v>
      </c>
      <c r="E98" s="246">
        <v>0.14226670656562657</v>
      </c>
      <c r="F98" s="245" t="s">
        <v>132</v>
      </c>
      <c r="G98" s="246">
        <v>-0.34615847671914934</v>
      </c>
      <c r="H98" s="246">
        <v>0.41431428939828086</v>
      </c>
      <c r="I98" s="245" t="s">
        <v>133</v>
      </c>
      <c r="J98" s="246">
        <v>-0.57860345214606879</v>
      </c>
      <c r="K98" s="246">
        <v>0.35925400257572609</v>
      </c>
      <c r="L98" s="245"/>
    </row>
    <row r="99" spans="1:17" x14ac:dyDescent="0.2">
      <c r="B99" s="12"/>
      <c r="C99" s="245" t="s">
        <v>135</v>
      </c>
      <c r="D99" s="246">
        <v>-1.9351226732542137</v>
      </c>
      <c r="E99" s="246">
        <v>0.12618466099071743</v>
      </c>
      <c r="F99" s="245" t="s">
        <v>136</v>
      </c>
      <c r="G99" s="246">
        <v>-0.58415066046059483</v>
      </c>
      <c r="H99" s="246">
        <v>0.35797808700356404</v>
      </c>
      <c r="I99" s="245" t="s">
        <v>137</v>
      </c>
      <c r="J99" s="246">
        <v>-1.9848170249101882</v>
      </c>
      <c r="K99" s="246">
        <v>0.12080627621801504</v>
      </c>
      <c r="L99" s="245"/>
    </row>
    <row r="100" spans="1:17" x14ac:dyDescent="0.2">
      <c r="B100" s="12"/>
      <c r="C100" s="245" t="s">
        <v>138</v>
      </c>
      <c r="D100" s="246">
        <v>-1.8893756177147998</v>
      </c>
      <c r="E100" s="246">
        <v>0.13131567749919854</v>
      </c>
      <c r="F100" s="245" t="s">
        <v>139</v>
      </c>
      <c r="G100" s="246">
        <v>-0.53840360492118089</v>
      </c>
      <c r="H100" s="246">
        <v>0.3685590225271238</v>
      </c>
      <c r="I100" s="245" t="s">
        <v>140</v>
      </c>
      <c r="J100" s="246">
        <v>-0.57860345214606879</v>
      </c>
      <c r="K100" s="246">
        <v>0.35925400257572609</v>
      </c>
      <c r="L100" s="245"/>
    </row>
    <row r="101" spans="1:17" x14ac:dyDescent="0.2">
      <c r="B101" s="12"/>
      <c r="C101" s="245" t="s">
        <v>141</v>
      </c>
      <c r="D101" s="246">
        <v>-1.9848170249101882</v>
      </c>
      <c r="E101" s="246">
        <v>0.12080627621801504</v>
      </c>
      <c r="F101" s="245" t="s">
        <v>142</v>
      </c>
      <c r="G101" s="246">
        <v>-0.57860345214606879</v>
      </c>
      <c r="H101" s="246">
        <v>0.35925400257572609</v>
      </c>
      <c r="I101" s="245" t="s">
        <v>143</v>
      </c>
      <c r="J101" s="246">
        <v>-1.7186372043990923</v>
      </c>
      <c r="K101" s="246">
        <v>0.15204678362573099</v>
      </c>
      <c r="L101" s="245"/>
    </row>
    <row r="102" spans="1:17" ht="16" thickBot="1" x14ac:dyDescent="0.25">
      <c r="B102" s="12"/>
      <c r="C102" s="247"/>
      <c r="D102" s="247"/>
      <c r="E102" s="247"/>
      <c r="F102" s="247"/>
      <c r="G102" s="247"/>
      <c r="H102" s="247"/>
      <c r="I102" s="247"/>
      <c r="J102" s="247"/>
      <c r="K102" s="247"/>
      <c r="L102" s="247"/>
    </row>
    <row r="103" spans="1:17" x14ac:dyDescent="0.2">
      <c r="A103" s="104" t="s">
        <v>167</v>
      </c>
      <c r="B103" s="251"/>
      <c r="C103" s="247"/>
      <c r="D103" s="248" t="s">
        <v>14</v>
      </c>
      <c r="E103" s="248" t="s">
        <v>15</v>
      </c>
      <c r="F103" s="248" t="s">
        <v>16</v>
      </c>
      <c r="G103" s="247"/>
      <c r="H103" s="247"/>
      <c r="I103" s="247"/>
      <c r="J103" s="247"/>
      <c r="K103" s="247"/>
      <c r="L103" s="247"/>
    </row>
    <row r="104" spans="1:17" x14ac:dyDescent="0.2">
      <c r="A104" s="110">
        <f>A88+1</f>
        <v>7</v>
      </c>
      <c r="B104" s="12"/>
      <c r="C104" s="249" t="s">
        <v>1</v>
      </c>
      <c r="D104" s="80">
        <f ca="1">OFFSET(Setup!$AI$6,$A104,1)</f>
        <v>15</v>
      </c>
      <c r="E104" s="80">
        <f ca="1">OFFSET(Setup!$AI$6,$A104,2)</f>
        <v>33</v>
      </c>
      <c r="F104" s="80">
        <f ca="1">OFFSET(Setup!$AI$6,$A104,3)</f>
        <v>34</v>
      </c>
      <c r="G104" s="247"/>
      <c r="H104" s="247"/>
      <c r="I104" s="247"/>
      <c r="J104" s="247"/>
      <c r="K104" s="247"/>
      <c r="L104" s="247"/>
    </row>
    <row r="105" spans="1:17" x14ac:dyDescent="0.2">
      <c r="B105" s="12"/>
      <c r="C105" s="249" t="s">
        <v>0</v>
      </c>
      <c r="D105" s="80">
        <f ca="1">OFFSET(Setup!$AC$6,$A104,1)</f>
        <v>3</v>
      </c>
      <c r="E105" s="80">
        <f ca="1">OFFSET(Setup!$AC$6,$A104,2)</f>
        <v>5</v>
      </c>
      <c r="F105" s="80">
        <f ca="1">OFFSET(Setup!$AC$6,$A104,3)</f>
        <v>6</v>
      </c>
      <c r="G105" s="247"/>
      <c r="H105" s="247"/>
      <c r="I105" s="247"/>
      <c r="J105" s="247"/>
      <c r="K105" s="247"/>
      <c r="L105" s="247"/>
    </row>
    <row r="106" spans="1:17" x14ac:dyDescent="0.2">
      <c r="B106" s="12"/>
      <c r="C106" s="249" t="s">
        <v>168</v>
      </c>
      <c r="D106" s="80">
        <f ca="1">OFFSET('Data 2'!$B$9,$A$3,2*(D105+1))</f>
        <v>0</v>
      </c>
      <c r="E106" s="80">
        <f ca="1">OFFSET('Data 2'!$B$9,$A$3,2*(E105+1))</f>
        <v>0</v>
      </c>
      <c r="F106" s="80">
        <f ca="1">OFFSET('Data 2'!$B$9,$A$3,2*(F105+1))</f>
        <v>0</v>
      </c>
      <c r="G106" s="247"/>
      <c r="H106" s="247"/>
      <c r="I106" s="247"/>
      <c r="J106" s="247"/>
      <c r="K106" s="247"/>
      <c r="L106" s="247"/>
    </row>
    <row r="107" spans="1:17" ht="16" thickBot="1" x14ac:dyDescent="0.25">
      <c r="B107" s="12"/>
      <c r="C107" s="247"/>
      <c r="D107" s="247"/>
      <c r="E107" s="247"/>
      <c r="F107" s="247"/>
      <c r="G107" s="247"/>
      <c r="H107" s="247"/>
      <c r="I107" s="247"/>
      <c r="J107" s="247"/>
      <c r="K107" s="247"/>
      <c r="L107" s="247"/>
    </row>
    <row r="108" spans="1:17" ht="16" thickBot="1" x14ac:dyDescent="0.25">
      <c r="B108" s="12"/>
      <c r="C108" s="240" t="s">
        <v>114</v>
      </c>
      <c r="D108" s="241" t="s">
        <v>88</v>
      </c>
      <c r="E108" s="241" t="s">
        <v>115</v>
      </c>
      <c r="F108" s="241" t="s">
        <v>114</v>
      </c>
      <c r="G108" s="241" t="s">
        <v>88</v>
      </c>
      <c r="H108" s="241" t="s">
        <v>115</v>
      </c>
      <c r="I108" s="241" t="s">
        <v>114</v>
      </c>
      <c r="J108" s="241" t="s">
        <v>88</v>
      </c>
      <c r="K108" s="241" t="s">
        <v>115</v>
      </c>
      <c r="L108" s="241" t="s">
        <v>52</v>
      </c>
      <c r="M108" s="65" t="s">
        <v>115</v>
      </c>
      <c r="N108" s="18" t="s">
        <v>14</v>
      </c>
      <c r="O108" s="18" t="s">
        <v>15</v>
      </c>
      <c r="P108" s="18" t="s">
        <v>16</v>
      </c>
      <c r="Q108" s="113" t="s">
        <v>167</v>
      </c>
    </row>
    <row r="109" spans="1:17" ht="16" thickBot="1" x14ac:dyDescent="0.25">
      <c r="B109" s="12"/>
      <c r="C109" s="245" t="s">
        <v>116</v>
      </c>
      <c r="D109" s="246">
        <v>-2.5754755746205897</v>
      </c>
      <c r="E109" s="246">
        <v>7.0733545805961751E-2</v>
      </c>
      <c r="F109" s="245" t="s">
        <v>117</v>
      </c>
      <c r="G109" s="246">
        <v>-1.2203718209973156</v>
      </c>
      <c r="H109" s="246">
        <v>0.22787102360351319</v>
      </c>
      <c r="I109" s="245" t="s">
        <v>118</v>
      </c>
      <c r="J109" s="246">
        <v>-1.943031660926031</v>
      </c>
      <c r="K109" s="246">
        <v>0.12531517463143343</v>
      </c>
      <c r="L109" s="244">
        <v>0.69244031830238728</v>
      </c>
      <c r="M109" s="106">
        <f ca="1">OFFSET($E109,3*E106+F106,3*D106)</f>
        <v>7.0733545805961751E-2</v>
      </c>
      <c r="N109" s="107">
        <f t="shared" ref="N109:P110" ca="1" si="6">D105</f>
        <v>3</v>
      </c>
      <c r="O109" s="108">
        <f t="shared" ca="1" si="6"/>
        <v>5</v>
      </c>
      <c r="P109" s="108">
        <f t="shared" ca="1" si="6"/>
        <v>6</v>
      </c>
      <c r="Q109" s="112">
        <f>A104</f>
        <v>7</v>
      </c>
    </row>
    <row r="110" spans="1:17" ht="16" thickBot="1" x14ac:dyDescent="0.25">
      <c r="B110" s="12"/>
      <c r="C110" s="245" t="s">
        <v>119</v>
      </c>
      <c r="D110" s="246">
        <v>-1.8218625465965061</v>
      </c>
      <c r="E110" s="246">
        <v>0.13921053219752166</v>
      </c>
      <c r="F110" s="245" t="s">
        <v>120</v>
      </c>
      <c r="G110" s="246">
        <v>-0.46675879297323208</v>
      </c>
      <c r="H110" s="246">
        <v>0.38538368017955449</v>
      </c>
      <c r="I110" s="245" t="s">
        <v>121</v>
      </c>
      <c r="J110" s="246">
        <v>-1.288521724366964</v>
      </c>
      <c r="K110" s="246">
        <v>0.21610312941054557</v>
      </c>
      <c r="L110" s="245"/>
      <c r="N110" s="108">
        <f t="shared" ca="1" si="6"/>
        <v>0</v>
      </c>
      <c r="O110" s="108">
        <f t="shared" ca="1" si="6"/>
        <v>0</v>
      </c>
      <c r="P110" s="108">
        <f t="shared" ca="1" si="6"/>
        <v>0</v>
      </c>
    </row>
    <row r="111" spans="1:17" x14ac:dyDescent="0.2">
      <c r="B111" s="12"/>
      <c r="C111" s="245" t="s">
        <v>122</v>
      </c>
      <c r="D111" s="246">
        <v>-2.1185906483242034</v>
      </c>
      <c r="E111" s="246">
        <v>0.10730299626659423</v>
      </c>
      <c r="F111" s="245" t="s">
        <v>123</v>
      </c>
      <c r="G111" s="246">
        <v>-0.66815943190272953</v>
      </c>
      <c r="H111" s="246">
        <v>0.33890909721588969</v>
      </c>
      <c r="I111" s="245" t="s">
        <v>124</v>
      </c>
      <c r="J111" s="246">
        <v>-1.9848170249101882</v>
      </c>
      <c r="K111" s="246">
        <v>0.12080627621801504</v>
      </c>
      <c r="L111" s="245"/>
    </row>
    <row r="112" spans="1:17" x14ac:dyDescent="0.2">
      <c r="B112" s="12"/>
      <c r="C112" s="245" t="s">
        <v>125</v>
      </c>
      <c r="D112" s="246">
        <v>-1.9674447276589881</v>
      </c>
      <c r="E112" s="246">
        <v>0.12266361316852133</v>
      </c>
      <c r="F112" s="245" t="s">
        <v>126</v>
      </c>
      <c r="G112" s="246">
        <v>-0.61234097403571397</v>
      </c>
      <c r="H112" s="246">
        <v>0.351525375214231</v>
      </c>
      <c r="I112" s="245" t="s">
        <v>127</v>
      </c>
      <c r="J112" s="246">
        <v>-1.9508226188618014</v>
      </c>
      <c r="K112" s="246">
        <v>0.12446368767524342</v>
      </c>
      <c r="L112" s="245"/>
    </row>
    <row r="113" spans="1:17" x14ac:dyDescent="0.2">
      <c r="B113" s="12"/>
      <c r="C113" s="245" t="s">
        <v>128</v>
      </c>
      <c r="D113" s="246">
        <v>-1.2138316996349046</v>
      </c>
      <c r="E113" s="246">
        <v>0.22902377813435884</v>
      </c>
      <c r="F113" s="245" t="s">
        <v>129</v>
      </c>
      <c r="G113" s="246">
        <v>0.14127205398836951</v>
      </c>
      <c r="H113" s="246">
        <v>0.53525939135692224</v>
      </c>
      <c r="I113" s="245" t="s">
        <v>130</v>
      </c>
      <c r="J113" s="246">
        <v>-1.2963126823027347</v>
      </c>
      <c r="K113" s="246">
        <v>0.21478624053145817</v>
      </c>
      <c r="L113" s="245"/>
    </row>
    <row r="114" spans="1:17" x14ac:dyDescent="0.2">
      <c r="B114" s="12"/>
      <c r="C114" s="245" t="s">
        <v>131</v>
      </c>
      <c r="D114" s="246">
        <v>-1.7965896931406231</v>
      </c>
      <c r="E114" s="246">
        <v>0.14226670656562657</v>
      </c>
      <c r="F114" s="245" t="s">
        <v>132</v>
      </c>
      <c r="G114" s="246">
        <v>-0.34615847671914934</v>
      </c>
      <c r="H114" s="246">
        <v>0.41431428939828086</v>
      </c>
      <c r="I114" s="245" t="s">
        <v>133</v>
      </c>
      <c r="J114" s="246">
        <v>-0.57860345214606879</v>
      </c>
      <c r="K114" s="246">
        <v>0.35925400257572609</v>
      </c>
      <c r="L114" s="245"/>
    </row>
    <row r="115" spans="1:17" x14ac:dyDescent="0.2">
      <c r="B115" s="12"/>
      <c r="C115" s="245" t="s">
        <v>135</v>
      </c>
      <c r="D115" s="246">
        <v>-2.139318816898816</v>
      </c>
      <c r="E115" s="246">
        <v>0.10533356587634772</v>
      </c>
      <c r="F115" s="245" t="s">
        <v>136</v>
      </c>
      <c r="G115" s="246">
        <v>-0.81051088829323525</v>
      </c>
      <c r="H115" s="246">
        <v>0.30778163918599893</v>
      </c>
      <c r="I115" s="245" t="s">
        <v>137</v>
      </c>
      <c r="J115" s="246">
        <v>-1.9848170249101882</v>
      </c>
      <c r="K115" s="246">
        <v>0.12080627621801504</v>
      </c>
      <c r="L115" s="245"/>
    </row>
    <row r="116" spans="1:17" x14ac:dyDescent="0.2">
      <c r="B116" s="12"/>
      <c r="C116" s="245" t="s">
        <v>138</v>
      </c>
      <c r="D116" s="246">
        <v>-1.505195269270732</v>
      </c>
      <c r="E116" s="246">
        <v>0.18165194588158504</v>
      </c>
      <c r="F116" s="245" t="s">
        <v>139</v>
      </c>
      <c r="G116" s="246">
        <v>-0.17638734066515116</v>
      </c>
      <c r="H116" s="246">
        <v>0.45601714045004033</v>
      </c>
      <c r="I116" s="245" t="s">
        <v>140</v>
      </c>
      <c r="J116" s="246">
        <v>-0.57860345214606879</v>
      </c>
      <c r="K116" s="246">
        <v>0.35925400257572609</v>
      </c>
      <c r="L116" s="245"/>
    </row>
    <row r="117" spans="1:17" x14ac:dyDescent="0.2">
      <c r="B117" s="12"/>
      <c r="C117" s="245" t="s">
        <v>141</v>
      </c>
      <c r="D117" s="246">
        <v>-1.9848170249101882</v>
      </c>
      <c r="E117" s="246">
        <v>0.12080627621801504</v>
      </c>
      <c r="F117" s="245" t="s">
        <v>142</v>
      </c>
      <c r="G117" s="246">
        <v>-0.57860345214606879</v>
      </c>
      <c r="H117" s="246">
        <v>0.35925400257572609</v>
      </c>
      <c r="I117" s="245" t="s">
        <v>143</v>
      </c>
      <c r="J117" s="246">
        <v>-1.7186372043990923</v>
      </c>
      <c r="K117" s="246">
        <v>0.15204678362573099</v>
      </c>
      <c r="L117" s="245"/>
    </row>
    <row r="118" spans="1:17" ht="16" thickBot="1" x14ac:dyDescent="0.25">
      <c r="B118" s="12"/>
      <c r="C118" s="247"/>
      <c r="D118" s="247"/>
      <c r="E118" s="247"/>
      <c r="F118" s="247"/>
      <c r="G118" s="247"/>
      <c r="H118" s="247"/>
      <c r="I118" s="247"/>
      <c r="J118" s="247"/>
      <c r="K118" s="247"/>
      <c r="L118" s="247"/>
    </row>
    <row r="119" spans="1:17" x14ac:dyDescent="0.2">
      <c r="A119" s="104" t="s">
        <v>167</v>
      </c>
      <c r="B119" s="251"/>
      <c r="C119" s="247"/>
      <c r="D119" s="248" t="s">
        <v>14</v>
      </c>
      <c r="E119" s="248" t="s">
        <v>15</v>
      </c>
      <c r="F119" s="248" t="s">
        <v>16</v>
      </c>
      <c r="G119" s="247"/>
      <c r="H119" s="247"/>
      <c r="I119" s="247"/>
      <c r="J119" s="247"/>
      <c r="K119" s="247"/>
      <c r="L119" s="247"/>
    </row>
    <row r="120" spans="1:17" x14ac:dyDescent="0.2">
      <c r="A120" s="110">
        <f>A104+1</f>
        <v>8</v>
      </c>
      <c r="B120" s="12"/>
      <c r="C120" s="249" t="s">
        <v>1</v>
      </c>
      <c r="D120" s="80">
        <f ca="1">OFFSET(Setup!$AI$6,$A120,1)</f>
        <v>15</v>
      </c>
      <c r="E120" s="80">
        <f ca="1">OFFSET(Setup!$AI$6,$A120,2)</f>
        <v>24</v>
      </c>
      <c r="F120" s="80">
        <f ca="1">OFFSET(Setup!$AI$6,$A120,3)</f>
        <v>44</v>
      </c>
      <c r="G120" s="247"/>
      <c r="H120" s="247"/>
      <c r="I120" s="247"/>
      <c r="J120" s="247"/>
      <c r="K120" s="247"/>
      <c r="L120" s="247"/>
    </row>
    <row r="121" spans="1:17" x14ac:dyDescent="0.2">
      <c r="B121" s="12"/>
      <c r="C121" s="249" t="s">
        <v>0</v>
      </c>
      <c r="D121" s="80">
        <f ca="1">OFFSET(Setup!$AC$6,$A120,1)</f>
        <v>3</v>
      </c>
      <c r="E121" s="80">
        <f ca="1">OFFSET(Setup!$AC$6,$A120,2)</f>
        <v>4</v>
      </c>
      <c r="F121" s="80">
        <f ca="1">OFFSET(Setup!$AC$6,$A120,3)</f>
        <v>7</v>
      </c>
      <c r="G121" s="247"/>
      <c r="H121" s="247"/>
      <c r="I121" s="247"/>
      <c r="J121" s="247"/>
      <c r="K121" s="247"/>
      <c r="L121" s="247"/>
    </row>
    <row r="122" spans="1:17" x14ac:dyDescent="0.2">
      <c r="B122" s="12"/>
      <c r="C122" s="249" t="s">
        <v>168</v>
      </c>
      <c r="D122" s="80">
        <f ca="1">OFFSET('Data 2'!$B$9,$A$3,2*(D121+1))</f>
        <v>0</v>
      </c>
      <c r="E122" s="80">
        <f ca="1">OFFSET('Data 2'!$B$9,$A$3,2*(E121+1))</f>
        <v>1</v>
      </c>
      <c r="F122" s="80">
        <f ca="1">OFFSET('Data 2'!$B$9,$A$3,2*(F121+1))</f>
        <v>0</v>
      </c>
      <c r="G122" s="247"/>
      <c r="H122" s="247"/>
      <c r="I122" s="247"/>
      <c r="J122" s="247"/>
      <c r="K122" s="247"/>
      <c r="L122" s="247"/>
    </row>
    <row r="123" spans="1:17" ht="16" thickBot="1" x14ac:dyDescent="0.25">
      <c r="B123" s="12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</row>
    <row r="124" spans="1:17" ht="16" thickBot="1" x14ac:dyDescent="0.25">
      <c r="B124" s="12"/>
      <c r="C124" s="240" t="s">
        <v>114</v>
      </c>
      <c r="D124" s="241" t="s">
        <v>88</v>
      </c>
      <c r="E124" s="241" t="s">
        <v>115</v>
      </c>
      <c r="F124" s="241" t="s">
        <v>114</v>
      </c>
      <c r="G124" s="241" t="s">
        <v>88</v>
      </c>
      <c r="H124" s="241" t="s">
        <v>115</v>
      </c>
      <c r="I124" s="241" t="s">
        <v>114</v>
      </c>
      <c r="J124" s="241" t="s">
        <v>88</v>
      </c>
      <c r="K124" s="241" t="s">
        <v>115</v>
      </c>
      <c r="L124" s="241" t="s">
        <v>52</v>
      </c>
      <c r="M124" s="65" t="s">
        <v>115</v>
      </c>
      <c r="N124" s="18" t="s">
        <v>14</v>
      </c>
      <c r="O124" s="18" t="s">
        <v>15</v>
      </c>
      <c r="P124" s="18" t="s">
        <v>16</v>
      </c>
      <c r="Q124" s="113" t="s">
        <v>167</v>
      </c>
    </row>
    <row r="125" spans="1:17" ht="16" thickBot="1" x14ac:dyDescent="0.25">
      <c r="B125" s="12"/>
      <c r="C125" s="245" t="s">
        <v>116</v>
      </c>
      <c r="D125" s="246">
        <v>-1.4666967417111965</v>
      </c>
      <c r="E125" s="246">
        <v>0.18744521223754745</v>
      </c>
      <c r="F125" s="245" t="s">
        <v>117</v>
      </c>
      <c r="G125" s="246">
        <v>-0.52920875404611623</v>
      </c>
      <c r="H125" s="246">
        <v>0.37070145248885333</v>
      </c>
      <c r="I125" s="245" t="s">
        <v>118</v>
      </c>
      <c r="J125" s="246">
        <v>-1.863558242325047</v>
      </c>
      <c r="K125" s="246">
        <v>0.13428884867053803</v>
      </c>
      <c r="L125" s="244">
        <v>0.67466843501326246</v>
      </c>
      <c r="M125" s="106">
        <f ca="1">OFFSET($E125,3*E122+F122,3*D122)</f>
        <v>9.8156740379529719E-2</v>
      </c>
      <c r="N125" s="107">
        <f t="shared" ref="N125:P126" ca="1" si="7">D121</f>
        <v>3</v>
      </c>
      <c r="O125" s="108">
        <f t="shared" ca="1" si="7"/>
        <v>4</v>
      </c>
      <c r="P125" s="108">
        <f t="shared" ca="1" si="7"/>
        <v>7</v>
      </c>
      <c r="Q125" s="112">
        <f>A120</f>
        <v>8</v>
      </c>
    </row>
    <row r="126" spans="1:17" ht="16" thickBot="1" x14ac:dyDescent="0.25">
      <c r="B126" s="12"/>
      <c r="C126" s="245" t="s">
        <v>119</v>
      </c>
      <c r="D126" s="246">
        <v>-1.47656605430372</v>
      </c>
      <c r="E126" s="246">
        <v>0.18594665688409814</v>
      </c>
      <c r="F126" s="245" t="s">
        <v>120</v>
      </c>
      <c r="G126" s="246">
        <v>-0.53907806663863977</v>
      </c>
      <c r="H126" s="246">
        <v>0.36840207351090337</v>
      </c>
      <c r="I126" s="245" t="s">
        <v>121</v>
      </c>
      <c r="J126" s="246">
        <v>-1.6357581009588908</v>
      </c>
      <c r="K126" s="246">
        <v>0.16304308522727576</v>
      </c>
      <c r="L126" s="245"/>
      <c r="N126" s="108">
        <f t="shared" ca="1" si="7"/>
        <v>0</v>
      </c>
      <c r="O126" s="108">
        <f t="shared" ca="1" si="7"/>
        <v>1</v>
      </c>
      <c r="P126" s="108">
        <f t="shared" ca="1" si="7"/>
        <v>0</v>
      </c>
    </row>
    <row r="127" spans="1:17" x14ac:dyDescent="0.2">
      <c r="B127" s="12"/>
      <c r="C127" s="245" t="s">
        <v>122</v>
      </c>
      <c r="D127" s="246">
        <v>-1.5776785450023978</v>
      </c>
      <c r="E127" s="246">
        <v>0.17112450796438589</v>
      </c>
      <c r="F127" s="245" t="s">
        <v>123</v>
      </c>
      <c r="G127" s="246">
        <v>-0.41122352133792828</v>
      </c>
      <c r="H127" s="246">
        <v>0.3986187800050971</v>
      </c>
      <c r="I127" s="245" t="s">
        <v>124</v>
      </c>
      <c r="J127" s="246">
        <v>-1.9848170249101882</v>
      </c>
      <c r="K127" s="246">
        <v>0.12080627621801504</v>
      </c>
      <c r="L127" s="245"/>
    </row>
    <row r="128" spans="1:17" x14ac:dyDescent="0.2">
      <c r="B128" s="12"/>
      <c r="C128" s="245" t="s">
        <v>125</v>
      </c>
      <c r="D128" s="246">
        <v>-2.2178751425070247</v>
      </c>
      <c r="E128" s="246">
        <v>9.8156740379529719E-2</v>
      </c>
      <c r="F128" s="245" t="s">
        <v>126</v>
      </c>
      <c r="G128" s="246">
        <v>-1.2803871548419443</v>
      </c>
      <c r="H128" s="246">
        <v>0.21748432846402505</v>
      </c>
      <c r="I128" s="245" t="s">
        <v>127</v>
      </c>
      <c r="J128" s="246">
        <v>-1.6522624510680357</v>
      </c>
      <c r="K128" s="246">
        <v>0.16080340725040287</v>
      </c>
      <c r="L128" s="245"/>
    </row>
    <row r="129" spans="1:17" x14ac:dyDescent="0.2">
      <c r="B129" s="12"/>
      <c r="C129" s="245" t="s">
        <v>128</v>
      </c>
      <c r="D129" s="246">
        <v>-2.2277444550995482</v>
      </c>
      <c r="E129" s="246">
        <v>9.7286547319070105E-2</v>
      </c>
      <c r="F129" s="245" t="s">
        <v>129</v>
      </c>
      <c r="G129" s="246">
        <v>-1.2902564674344679</v>
      </c>
      <c r="H129" s="246">
        <v>0.21580940421188441</v>
      </c>
      <c r="I129" s="245" t="s">
        <v>130</v>
      </c>
      <c r="J129" s="246">
        <v>-1.4244623097018796</v>
      </c>
      <c r="K129" s="246">
        <v>0.19396298721661703</v>
      </c>
      <c r="L129" s="245"/>
    </row>
    <row r="130" spans="1:17" x14ac:dyDescent="0.2">
      <c r="B130" s="12"/>
      <c r="C130" s="245" t="s">
        <v>131</v>
      </c>
      <c r="D130" s="246">
        <v>-2.0841604219050147</v>
      </c>
      <c r="E130" s="246">
        <v>0.11064590344185123</v>
      </c>
      <c r="F130" s="245" t="s">
        <v>132</v>
      </c>
      <c r="G130" s="246">
        <v>-0.9177053982405452</v>
      </c>
      <c r="H130" s="246">
        <v>0.28542566583374424</v>
      </c>
      <c r="I130" s="245" t="s">
        <v>133</v>
      </c>
      <c r="J130" s="246">
        <v>-0.57860345214606879</v>
      </c>
      <c r="K130" s="246">
        <v>0.35925400257572609</v>
      </c>
      <c r="L130" s="245"/>
    </row>
    <row r="131" spans="1:17" x14ac:dyDescent="0.2">
      <c r="B131" s="12"/>
      <c r="C131" s="245" t="s">
        <v>135</v>
      </c>
      <c r="D131" s="246">
        <v>-1.9351193386478349</v>
      </c>
      <c r="E131" s="246">
        <v>0.12618502867185211</v>
      </c>
      <c r="F131" s="245" t="s">
        <v>136</v>
      </c>
      <c r="G131" s="246">
        <v>-0.58414364358343773</v>
      </c>
      <c r="H131" s="246">
        <v>0.357979699692478</v>
      </c>
      <c r="I131" s="245" t="s">
        <v>137</v>
      </c>
      <c r="J131" s="246">
        <v>-1.9848170249101882</v>
      </c>
      <c r="K131" s="246">
        <v>0.12080627621801504</v>
      </c>
      <c r="L131" s="245"/>
    </row>
    <row r="132" spans="1:17" x14ac:dyDescent="0.2">
      <c r="B132" s="12"/>
      <c r="C132" s="245" t="s">
        <v>138</v>
      </c>
      <c r="D132" s="246">
        <v>-1.8893789283755809</v>
      </c>
      <c r="E132" s="246">
        <v>0.13131529984639212</v>
      </c>
      <c r="F132" s="245" t="s">
        <v>139</v>
      </c>
      <c r="G132" s="246">
        <v>-0.53840323331118367</v>
      </c>
      <c r="H132" s="246">
        <v>0.36855910900942157</v>
      </c>
      <c r="I132" s="245" t="s">
        <v>140</v>
      </c>
      <c r="J132" s="246">
        <v>-0.57860345214606879</v>
      </c>
      <c r="K132" s="246">
        <v>0.35925400257572609</v>
      </c>
      <c r="L132" s="245"/>
    </row>
    <row r="133" spans="1:17" x14ac:dyDescent="0.2">
      <c r="B133" s="12"/>
      <c r="C133" s="245" t="s">
        <v>141</v>
      </c>
      <c r="D133" s="246">
        <v>-1.9848170249101882</v>
      </c>
      <c r="E133" s="246">
        <v>0.12080627621801504</v>
      </c>
      <c r="F133" s="245" t="s">
        <v>142</v>
      </c>
      <c r="G133" s="246">
        <v>-0.57860345214606879</v>
      </c>
      <c r="H133" s="246">
        <v>0.35925400257572609</v>
      </c>
      <c r="I133" s="245" t="s">
        <v>143</v>
      </c>
      <c r="J133" s="246">
        <v>-1.7186372043990923</v>
      </c>
      <c r="K133" s="246">
        <v>0.15204678362573099</v>
      </c>
      <c r="L133" s="245"/>
    </row>
    <row r="134" spans="1:17" ht="16" thickBot="1" x14ac:dyDescent="0.25">
      <c r="B134" s="12"/>
      <c r="C134" s="247"/>
      <c r="D134" s="247"/>
      <c r="E134" s="247"/>
      <c r="F134" s="247"/>
      <c r="G134" s="247"/>
      <c r="H134" s="247"/>
      <c r="I134" s="247"/>
      <c r="J134" s="247"/>
      <c r="K134" s="247"/>
      <c r="L134" s="247"/>
    </row>
    <row r="135" spans="1:17" x14ac:dyDescent="0.2">
      <c r="A135" s="104" t="s">
        <v>167</v>
      </c>
      <c r="B135" s="251"/>
      <c r="C135" s="247"/>
      <c r="D135" s="248" t="s">
        <v>14</v>
      </c>
      <c r="E135" s="248" t="s">
        <v>15</v>
      </c>
      <c r="F135" s="248" t="s">
        <v>16</v>
      </c>
      <c r="G135" s="247"/>
      <c r="H135" s="247"/>
      <c r="I135" s="247"/>
      <c r="J135" s="247"/>
      <c r="K135" s="247"/>
      <c r="L135" s="247"/>
    </row>
    <row r="136" spans="1:17" x14ac:dyDescent="0.2">
      <c r="A136" s="110">
        <f>A120+1</f>
        <v>9</v>
      </c>
      <c r="B136" s="12"/>
      <c r="C136" s="249" t="s">
        <v>1</v>
      </c>
      <c r="D136" s="80">
        <f ca="1">OFFSET(Setup!$AI$6,$A136,1)</f>
        <v>15</v>
      </c>
      <c r="E136" s="80">
        <f ca="1">OFFSET(Setup!$AI$6,$A136,2)</f>
        <v>24</v>
      </c>
      <c r="F136" s="80">
        <f ca="1">OFFSET(Setup!$AI$6,$A136,3)</f>
        <v>34</v>
      </c>
      <c r="G136" s="247"/>
      <c r="H136" s="247"/>
      <c r="I136" s="247"/>
      <c r="J136" s="247"/>
      <c r="K136" s="247"/>
      <c r="L136" s="247"/>
    </row>
    <row r="137" spans="1:17" x14ac:dyDescent="0.2">
      <c r="B137" s="12"/>
      <c r="C137" s="249" t="s">
        <v>0</v>
      </c>
      <c r="D137" s="80">
        <f ca="1">OFFSET(Setup!$AC$6,$A136,1)</f>
        <v>3</v>
      </c>
      <c r="E137" s="80">
        <f ca="1">OFFSET(Setup!$AC$6,$A136,2)</f>
        <v>4</v>
      </c>
      <c r="F137" s="80">
        <f ca="1">OFFSET(Setup!$AC$6,$A136,3)</f>
        <v>6</v>
      </c>
      <c r="G137" s="247"/>
      <c r="H137" s="247"/>
      <c r="I137" s="247"/>
      <c r="J137" s="247"/>
      <c r="K137" s="247"/>
      <c r="L137" s="247"/>
    </row>
    <row r="138" spans="1:17" x14ac:dyDescent="0.2">
      <c r="B138" s="12"/>
      <c r="C138" s="249" t="s">
        <v>168</v>
      </c>
      <c r="D138" s="80">
        <f ca="1">OFFSET('Data 2'!$B$9,$A$3,2*(D137+1))</f>
        <v>0</v>
      </c>
      <c r="E138" s="80">
        <f ca="1">OFFSET('Data 2'!$B$9,$A$3,2*(E137+1))</f>
        <v>1</v>
      </c>
      <c r="F138" s="80">
        <f ca="1">OFFSET('Data 2'!$B$9,$A$3,2*(F137+1))</f>
        <v>0</v>
      </c>
      <c r="G138" s="247"/>
      <c r="H138" s="247"/>
      <c r="I138" s="247"/>
      <c r="J138" s="247"/>
      <c r="K138" s="247"/>
      <c r="L138" s="247"/>
    </row>
    <row r="139" spans="1:17" ht="16" thickBot="1" x14ac:dyDescent="0.25">
      <c r="B139" s="12"/>
      <c r="C139" s="247"/>
      <c r="D139" s="247"/>
      <c r="E139" s="247"/>
      <c r="F139" s="247"/>
      <c r="G139" s="247"/>
      <c r="H139" s="247"/>
      <c r="I139" s="247"/>
      <c r="J139" s="247"/>
      <c r="K139" s="247"/>
      <c r="L139" s="247"/>
    </row>
    <row r="140" spans="1:17" ht="16" thickBot="1" x14ac:dyDescent="0.25">
      <c r="B140" s="12"/>
      <c r="C140" s="240" t="s">
        <v>114</v>
      </c>
      <c r="D140" s="241" t="s">
        <v>88</v>
      </c>
      <c r="E140" s="241" t="s">
        <v>115</v>
      </c>
      <c r="F140" s="241" t="s">
        <v>114</v>
      </c>
      <c r="G140" s="241" t="s">
        <v>88</v>
      </c>
      <c r="H140" s="241" t="s">
        <v>115</v>
      </c>
      <c r="I140" s="241" t="s">
        <v>114</v>
      </c>
      <c r="J140" s="241" t="s">
        <v>88</v>
      </c>
      <c r="K140" s="241" t="s">
        <v>115</v>
      </c>
      <c r="L140" s="241" t="s">
        <v>52</v>
      </c>
      <c r="M140" s="65" t="s">
        <v>115</v>
      </c>
      <c r="N140" s="18" t="s">
        <v>14</v>
      </c>
      <c r="O140" s="18" t="s">
        <v>15</v>
      </c>
      <c r="P140" s="18" t="s">
        <v>16</v>
      </c>
      <c r="Q140" s="113" t="s">
        <v>167</v>
      </c>
    </row>
    <row r="141" spans="1:17" ht="16" thickBot="1" x14ac:dyDescent="0.25">
      <c r="B141" s="12"/>
      <c r="C141" s="245" t="s">
        <v>116</v>
      </c>
      <c r="D141" s="246">
        <v>-1.6662483371191965</v>
      </c>
      <c r="E141" s="246">
        <v>0.15892501411574947</v>
      </c>
      <c r="F141" s="245" t="s">
        <v>117</v>
      </c>
      <c r="G141" s="246">
        <v>-0.53562561714209833</v>
      </c>
      <c r="H141" s="246">
        <v>0.36920576066050714</v>
      </c>
      <c r="I141" s="245" t="s">
        <v>118</v>
      </c>
      <c r="J141" s="246">
        <v>-2.0332020054741795</v>
      </c>
      <c r="K141" s="246">
        <v>0.11576076065753961</v>
      </c>
      <c r="L141" s="244">
        <v>0.7006631299734748</v>
      </c>
      <c r="M141" s="106">
        <f ca="1">OFFSET($E141,3*E138+F138,3*D138)</f>
        <v>8.3472818486896222E-2</v>
      </c>
      <c r="N141" s="107">
        <f t="shared" ref="N141:P142" ca="1" si="8">D137</f>
        <v>3</v>
      </c>
      <c r="O141" s="108">
        <f t="shared" ca="1" si="8"/>
        <v>4</v>
      </c>
      <c r="P141" s="108">
        <f t="shared" ca="1" si="8"/>
        <v>6</v>
      </c>
      <c r="Q141" s="112">
        <f>A136</f>
        <v>9</v>
      </c>
    </row>
    <row r="142" spans="1:17" ht="16" thickBot="1" x14ac:dyDescent="0.25">
      <c r="B142" s="12"/>
      <c r="C142" s="245" t="s">
        <v>119</v>
      </c>
      <c r="D142" s="246">
        <v>-1.0883640381909916</v>
      </c>
      <c r="E142" s="246">
        <v>0.25192646582972639</v>
      </c>
      <c r="F142" s="245" t="s">
        <v>120</v>
      </c>
      <c r="G142" s="246">
        <v>4.22586817861067E-2</v>
      </c>
      <c r="H142" s="246">
        <v>0.51056309853155535</v>
      </c>
      <c r="I142" s="245" t="s">
        <v>121</v>
      </c>
      <c r="J142" s="246">
        <v>-1.3769559995630893</v>
      </c>
      <c r="K142" s="246">
        <v>0.201498324529511</v>
      </c>
      <c r="L142" s="245"/>
      <c r="N142" s="108">
        <f t="shared" ca="1" si="8"/>
        <v>0</v>
      </c>
      <c r="O142" s="108">
        <f t="shared" ca="1" si="8"/>
        <v>1</v>
      </c>
      <c r="P142" s="108">
        <f t="shared" ca="1" si="8"/>
        <v>0</v>
      </c>
    </row>
    <row r="143" spans="1:17" x14ac:dyDescent="0.2">
      <c r="B143" s="12"/>
      <c r="C143" s="245" t="s">
        <v>122</v>
      </c>
      <c r="D143" s="246">
        <v>-1.5776785450023978</v>
      </c>
      <c r="E143" s="246">
        <v>0.17112450796438589</v>
      </c>
      <c r="F143" s="245" t="s">
        <v>123</v>
      </c>
      <c r="G143" s="246">
        <v>-0.41122352133792828</v>
      </c>
      <c r="H143" s="246">
        <v>0.3986187800050971</v>
      </c>
      <c r="I143" s="245" t="s">
        <v>124</v>
      </c>
      <c r="J143" s="246">
        <v>-1.9848170249101882</v>
      </c>
      <c r="K143" s="246">
        <v>0.12080627621801504</v>
      </c>
      <c r="L143" s="245"/>
    </row>
    <row r="144" spans="1:17" x14ac:dyDescent="0.2">
      <c r="B144" s="12"/>
      <c r="C144" s="245" t="s">
        <v>125</v>
      </c>
      <c r="D144" s="246">
        <v>-2.396070673033754</v>
      </c>
      <c r="E144" s="246">
        <v>8.3472818486896222E-2</v>
      </c>
      <c r="F144" s="245" t="s">
        <v>126</v>
      </c>
      <c r="G144" s="246">
        <v>-1.2654479530566558</v>
      </c>
      <c r="H144" s="246">
        <v>0.22003748321136191</v>
      </c>
      <c r="I144" s="245" t="s">
        <v>127</v>
      </c>
      <c r="J144" s="246">
        <v>-1.8347524690896595</v>
      </c>
      <c r="K144" s="246">
        <v>0.13767309164046893</v>
      </c>
      <c r="L144" s="245"/>
    </row>
    <row r="145" spans="1:17" x14ac:dyDescent="0.2">
      <c r="B145" s="12"/>
      <c r="C145" s="245" t="s">
        <v>128</v>
      </c>
      <c r="D145" s="246">
        <v>-1.8181863741055491</v>
      </c>
      <c r="E145" s="246">
        <v>0.13965163602592331</v>
      </c>
      <c r="F145" s="245" t="s">
        <v>129</v>
      </c>
      <c r="G145" s="246">
        <v>-0.68756365412845077</v>
      </c>
      <c r="H145" s="246">
        <v>0.33457526948881056</v>
      </c>
      <c r="I145" s="245" t="s">
        <v>130</v>
      </c>
      <c r="J145" s="246">
        <v>-1.1785064631785693</v>
      </c>
      <c r="K145" s="246">
        <v>0.23532084438808326</v>
      </c>
      <c r="L145" s="245"/>
    </row>
    <row r="146" spans="1:17" x14ac:dyDescent="0.2">
      <c r="B146" s="12"/>
      <c r="C146" s="245" t="s">
        <v>131</v>
      </c>
      <c r="D146" s="246">
        <v>-2.0841604219050147</v>
      </c>
      <c r="E146" s="246">
        <v>0.11064590344185123</v>
      </c>
      <c r="F146" s="245" t="s">
        <v>132</v>
      </c>
      <c r="G146" s="246">
        <v>-0.9177053982405452</v>
      </c>
      <c r="H146" s="246">
        <v>0.28542566583374424</v>
      </c>
      <c r="I146" s="245" t="s">
        <v>133</v>
      </c>
      <c r="J146" s="246">
        <v>-0.57860345214606879</v>
      </c>
      <c r="K146" s="246">
        <v>0.35925400257572609</v>
      </c>
      <c r="L146" s="245"/>
    </row>
    <row r="147" spans="1:17" x14ac:dyDescent="0.2">
      <c r="B147" s="12"/>
      <c r="C147" s="245" t="s">
        <v>135</v>
      </c>
      <c r="D147" s="246">
        <v>-2.139318807884242</v>
      </c>
      <c r="E147" s="246">
        <v>0.1053335667258668</v>
      </c>
      <c r="F147" s="245" t="s">
        <v>136</v>
      </c>
      <c r="G147" s="246">
        <v>-0.81051087717250403</v>
      </c>
      <c r="H147" s="246">
        <v>0.30778164155529408</v>
      </c>
      <c r="I147" s="245" t="s">
        <v>137</v>
      </c>
      <c r="J147" s="246">
        <v>-1.9848170249101882</v>
      </c>
      <c r="K147" s="246">
        <v>0.12080627621801504</v>
      </c>
      <c r="L147" s="245"/>
    </row>
    <row r="148" spans="1:17" x14ac:dyDescent="0.2">
      <c r="B148" s="12"/>
      <c r="C148" s="245" t="s">
        <v>138</v>
      </c>
      <c r="D148" s="246">
        <v>-1.5051952729285891</v>
      </c>
      <c r="E148" s="246">
        <v>0.18165194533782805</v>
      </c>
      <c r="F148" s="245" t="s">
        <v>139</v>
      </c>
      <c r="G148" s="246">
        <v>-0.17638734221685126</v>
      </c>
      <c r="H148" s="246">
        <v>0.45601714006511707</v>
      </c>
      <c r="I148" s="245" t="s">
        <v>140</v>
      </c>
      <c r="J148" s="246">
        <v>-0.57860345214606879</v>
      </c>
      <c r="K148" s="246">
        <v>0.35925400257572609</v>
      </c>
      <c r="L148" s="245"/>
    </row>
    <row r="149" spans="1:17" x14ac:dyDescent="0.2">
      <c r="B149" s="12"/>
      <c r="C149" s="245" t="s">
        <v>141</v>
      </c>
      <c r="D149" s="246">
        <v>-1.9848170249101882</v>
      </c>
      <c r="E149" s="246">
        <v>0.12080627621801504</v>
      </c>
      <c r="F149" s="245" t="s">
        <v>142</v>
      </c>
      <c r="G149" s="246">
        <v>-0.57860345214606879</v>
      </c>
      <c r="H149" s="246">
        <v>0.35925400257572609</v>
      </c>
      <c r="I149" s="245" t="s">
        <v>143</v>
      </c>
      <c r="J149" s="246">
        <v>-1.7186372043990923</v>
      </c>
      <c r="K149" s="246">
        <v>0.15204678362573099</v>
      </c>
      <c r="L149" s="245"/>
    </row>
    <row r="150" spans="1:17" ht="16" thickBot="1" x14ac:dyDescent="0.25">
      <c r="B150" s="12"/>
      <c r="C150" s="247"/>
      <c r="D150" s="247"/>
      <c r="E150" s="247"/>
      <c r="F150" s="247"/>
      <c r="G150" s="247"/>
      <c r="H150" s="247"/>
      <c r="I150" s="247"/>
      <c r="J150" s="247"/>
      <c r="K150" s="247"/>
      <c r="L150" s="247"/>
    </row>
    <row r="151" spans="1:17" x14ac:dyDescent="0.2">
      <c r="A151" s="104" t="s">
        <v>167</v>
      </c>
      <c r="B151" s="251"/>
      <c r="C151" s="247"/>
      <c r="D151" s="248" t="s">
        <v>14</v>
      </c>
      <c r="E151" s="248" t="s">
        <v>15</v>
      </c>
      <c r="F151" s="248" t="s">
        <v>16</v>
      </c>
      <c r="G151" s="247"/>
      <c r="H151" s="247"/>
      <c r="I151" s="247"/>
      <c r="J151" s="247"/>
      <c r="K151" s="247"/>
      <c r="L151" s="247"/>
    </row>
    <row r="152" spans="1:17" x14ac:dyDescent="0.2">
      <c r="A152" s="110">
        <f>A136+1</f>
        <v>10</v>
      </c>
      <c r="B152" s="12"/>
      <c r="C152" s="249" t="s">
        <v>1</v>
      </c>
      <c r="D152" s="80">
        <f ca="1">OFFSET(Setup!$AI$6,$A152,1)</f>
        <v>15</v>
      </c>
      <c r="E152" s="80">
        <f ca="1">OFFSET(Setup!$AI$6,$A152,2)</f>
        <v>24</v>
      </c>
      <c r="F152" s="80">
        <f ca="1">OFFSET(Setup!$AI$6,$A152,3)</f>
        <v>33</v>
      </c>
      <c r="G152" s="247"/>
      <c r="H152" s="247"/>
      <c r="I152" s="247"/>
      <c r="J152" s="247"/>
      <c r="K152" s="247"/>
      <c r="L152" s="247"/>
    </row>
    <row r="153" spans="1:17" x14ac:dyDescent="0.2">
      <c r="B153" s="12"/>
      <c r="C153" s="249" t="s">
        <v>0</v>
      </c>
      <c r="D153" s="80">
        <f ca="1">OFFSET(Setup!$AC$6,$A152,1)</f>
        <v>3</v>
      </c>
      <c r="E153" s="80">
        <f ca="1">OFFSET(Setup!$AC$6,$A152,2)</f>
        <v>4</v>
      </c>
      <c r="F153" s="80">
        <f ca="1">OFFSET(Setup!$AC$6,$A152,3)</f>
        <v>5</v>
      </c>
      <c r="G153" s="247"/>
      <c r="H153" s="247"/>
      <c r="I153" s="247"/>
      <c r="J153" s="247"/>
      <c r="K153" s="247"/>
      <c r="L153" s="247"/>
    </row>
    <row r="154" spans="1:17" x14ac:dyDescent="0.2">
      <c r="B154" s="12"/>
      <c r="C154" s="249" t="s">
        <v>168</v>
      </c>
      <c r="D154" s="80">
        <f ca="1">OFFSET('Data 2'!$B$9,$A$3,2*(D153+1))</f>
        <v>0</v>
      </c>
      <c r="E154" s="80">
        <f ca="1">OFFSET('Data 2'!$B$9,$A$3,2*(E153+1))</f>
        <v>1</v>
      </c>
      <c r="F154" s="80">
        <f ca="1">OFFSET('Data 2'!$B$9,$A$3,2*(F153+1))</f>
        <v>0</v>
      </c>
      <c r="G154" s="247"/>
      <c r="H154" s="247"/>
      <c r="I154" s="247"/>
      <c r="J154" s="247"/>
      <c r="K154" s="247"/>
      <c r="L154" s="247"/>
    </row>
    <row r="155" spans="1:17" ht="16" thickBot="1" x14ac:dyDescent="0.25">
      <c r="B155" s="12"/>
      <c r="C155" s="247"/>
      <c r="D155" s="247"/>
      <c r="E155" s="247"/>
      <c r="F155" s="247"/>
      <c r="G155" s="247"/>
      <c r="H155" s="247"/>
      <c r="I155" s="247"/>
      <c r="J155" s="247"/>
      <c r="K155" s="247"/>
      <c r="L155" s="247"/>
    </row>
    <row r="156" spans="1:17" ht="16" thickBot="1" x14ac:dyDescent="0.25">
      <c r="B156" s="12"/>
      <c r="C156" s="240" t="s">
        <v>114</v>
      </c>
      <c r="D156" s="241" t="s">
        <v>88</v>
      </c>
      <c r="E156" s="241" t="s">
        <v>115</v>
      </c>
      <c r="F156" s="241" t="s">
        <v>114</v>
      </c>
      <c r="G156" s="241" t="s">
        <v>88</v>
      </c>
      <c r="H156" s="241" t="s">
        <v>115</v>
      </c>
      <c r="I156" s="241" t="s">
        <v>114</v>
      </c>
      <c r="J156" s="241" t="s">
        <v>88</v>
      </c>
      <c r="K156" s="241" t="s">
        <v>115</v>
      </c>
      <c r="L156" s="241" t="s">
        <v>52</v>
      </c>
      <c r="M156" s="65" t="s">
        <v>115</v>
      </c>
      <c r="N156" s="18" t="s">
        <v>14</v>
      </c>
      <c r="O156" s="18" t="s">
        <v>15</v>
      </c>
      <c r="P156" s="18" t="s">
        <v>16</v>
      </c>
      <c r="Q156" s="113" t="s">
        <v>167</v>
      </c>
    </row>
    <row r="157" spans="1:17" ht="16" thickBot="1" x14ac:dyDescent="0.25">
      <c r="B157" s="12"/>
      <c r="C157" s="245" t="s">
        <v>116</v>
      </c>
      <c r="D157" s="246">
        <v>-2.1651281492701306</v>
      </c>
      <c r="E157" s="246">
        <v>0.10292599290681924</v>
      </c>
      <c r="F157" s="245" t="s">
        <v>117</v>
      </c>
      <c r="G157" s="246">
        <v>-1.2313613790250764</v>
      </c>
      <c r="H157" s="246">
        <v>0.22594324138567159</v>
      </c>
      <c r="I157" s="245" t="s">
        <v>118</v>
      </c>
      <c r="J157" s="246">
        <v>-2.661330511054151</v>
      </c>
      <c r="K157" s="246">
        <v>6.5294084334641525E-2</v>
      </c>
      <c r="L157" s="244">
        <v>0.72718832891246687</v>
      </c>
      <c r="M157" s="106">
        <f ca="1">OFFSET($E157,3*E154+F154,3*D154)</f>
        <v>5.9049921817240031E-2</v>
      </c>
      <c r="N157" s="107">
        <f t="shared" ref="N157:P158" ca="1" si="9">D153</f>
        <v>3</v>
      </c>
      <c r="O157" s="108">
        <f t="shared" ca="1" si="9"/>
        <v>4</v>
      </c>
      <c r="P157" s="108">
        <f t="shared" ca="1" si="9"/>
        <v>5</v>
      </c>
      <c r="Q157" s="112">
        <f>A152</f>
        <v>10</v>
      </c>
    </row>
    <row r="158" spans="1:17" ht="16" thickBot="1" x14ac:dyDescent="0.25">
      <c r="B158" s="12"/>
      <c r="C158" s="245" t="s">
        <v>119</v>
      </c>
      <c r="D158" s="246">
        <v>-1.1004027250391935</v>
      </c>
      <c r="E158" s="246">
        <v>0.24966444346821662</v>
      </c>
      <c r="F158" s="245" t="s">
        <v>120</v>
      </c>
      <c r="G158" s="246">
        <v>-0.16663595479413917</v>
      </c>
      <c r="H158" s="246">
        <v>0.45843714168772343</v>
      </c>
      <c r="I158" s="245" t="s">
        <v>121</v>
      </c>
      <c r="J158" s="246">
        <v>-1.368631346643566</v>
      </c>
      <c r="K158" s="246">
        <v>0.20284106297413332</v>
      </c>
      <c r="L158" s="245"/>
      <c r="N158" s="108">
        <f t="shared" ca="1" si="9"/>
        <v>0</v>
      </c>
      <c r="O158" s="108">
        <f t="shared" ca="1" si="9"/>
        <v>1</v>
      </c>
      <c r="P158" s="108">
        <f t="shared" ca="1" si="9"/>
        <v>0</v>
      </c>
    </row>
    <row r="159" spans="1:17" x14ac:dyDescent="0.2">
      <c r="B159" s="12"/>
      <c r="C159" s="245" t="s">
        <v>122</v>
      </c>
      <c r="D159" s="246">
        <v>-1.5776785450023978</v>
      </c>
      <c r="E159" s="246">
        <v>0.17112450796438589</v>
      </c>
      <c r="F159" s="245" t="s">
        <v>123</v>
      </c>
      <c r="G159" s="246">
        <v>-0.41122352133792828</v>
      </c>
      <c r="H159" s="246">
        <v>0.3986187800050971</v>
      </c>
      <c r="I159" s="245" t="s">
        <v>124</v>
      </c>
      <c r="J159" s="246">
        <v>-1.9848170249101882</v>
      </c>
      <c r="K159" s="246">
        <v>0.12080627621801504</v>
      </c>
      <c r="L159" s="245"/>
    </row>
    <row r="160" spans="1:17" x14ac:dyDescent="0.2">
      <c r="B160" s="12"/>
      <c r="C160" s="245" t="s">
        <v>125</v>
      </c>
      <c r="D160" s="246">
        <v>-2.7685068676670226</v>
      </c>
      <c r="E160" s="246">
        <v>5.9049921817240031E-2</v>
      </c>
      <c r="F160" s="245" t="s">
        <v>126</v>
      </c>
      <c r="G160" s="246">
        <v>-1.8347400974219683</v>
      </c>
      <c r="H160" s="246">
        <v>0.13767456040168574</v>
      </c>
      <c r="I160" s="245" t="s">
        <v>127</v>
      </c>
      <c r="J160" s="246">
        <v>-2.3079011578337894</v>
      </c>
      <c r="K160" s="246">
        <v>9.0470701129724287E-2</v>
      </c>
      <c r="L160" s="245"/>
    </row>
    <row r="161" spans="1:17" x14ac:dyDescent="0.2">
      <c r="B161" s="12"/>
      <c r="C161" s="245" t="s">
        <v>128</v>
      </c>
      <c r="D161" s="246">
        <v>-1.7037814434360854</v>
      </c>
      <c r="E161" s="246">
        <v>0.15397203189507153</v>
      </c>
      <c r="F161" s="245" t="s">
        <v>129</v>
      </c>
      <c r="G161" s="246">
        <v>-0.77001467319103112</v>
      </c>
      <c r="H161" s="246">
        <v>0.31647593216635111</v>
      </c>
      <c r="I161" s="245" t="s">
        <v>130</v>
      </c>
      <c r="J161" s="246">
        <v>-1.0152019934232044</v>
      </c>
      <c r="K161" s="246">
        <v>0.26596304710387314</v>
      </c>
      <c r="L161" s="245"/>
    </row>
    <row r="162" spans="1:17" x14ac:dyDescent="0.2">
      <c r="B162" s="12"/>
      <c r="C162" s="245" t="s">
        <v>131</v>
      </c>
      <c r="D162" s="246">
        <v>-2.0841604219050147</v>
      </c>
      <c r="E162" s="246">
        <v>0.11064590344185123</v>
      </c>
      <c r="F162" s="245" t="s">
        <v>132</v>
      </c>
      <c r="G162" s="246">
        <v>-0.9177053982405452</v>
      </c>
      <c r="H162" s="246">
        <v>0.28542566583374424</v>
      </c>
      <c r="I162" s="245" t="s">
        <v>133</v>
      </c>
      <c r="J162" s="246">
        <v>-0.57860345214606879</v>
      </c>
      <c r="K162" s="246">
        <v>0.35925400257572609</v>
      </c>
      <c r="L162" s="245"/>
    </row>
    <row r="163" spans="1:17" x14ac:dyDescent="0.2">
      <c r="B163" s="12"/>
      <c r="C163" s="245" t="s">
        <v>135</v>
      </c>
      <c r="D163" s="246">
        <v>-2.6353375600622813</v>
      </c>
      <c r="E163" s="246">
        <v>6.6898492407042501E-2</v>
      </c>
      <c r="F163" s="245" t="s">
        <v>136</v>
      </c>
      <c r="G163" s="246">
        <v>-1.4034200411030484</v>
      </c>
      <c r="H163" s="246">
        <v>0.19727396339786998</v>
      </c>
      <c r="I163" s="245" t="s">
        <v>137</v>
      </c>
      <c r="J163" s="246">
        <v>-1.9848170249101882</v>
      </c>
      <c r="K163" s="246">
        <v>0.12080627621801504</v>
      </c>
      <c r="L163" s="245"/>
    </row>
    <row r="164" spans="1:17" x14ac:dyDescent="0.2">
      <c r="B164" s="12"/>
      <c r="C164" s="245" t="s">
        <v>138</v>
      </c>
      <c r="D164" s="246">
        <v>-1.4371412705221493</v>
      </c>
      <c r="E164" s="246">
        <v>0.19198842959790186</v>
      </c>
      <c r="F164" s="245" t="s">
        <v>139</v>
      </c>
      <c r="G164" s="246">
        <v>-0.2052237515629165</v>
      </c>
      <c r="H164" s="246">
        <v>0.44887337704020813</v>
      </c>
      <c r="I164" s="245" t="s">
        <v>140</v>
      </c>
      <c r="J164" s="246">
        <v>-0.57860345214606879</v>
      </c>
      <c r="K164" s="246">
        <v>0.35925400257572609</v>
      </c>
      <c r="L164" s="245"/>
    </row>
    <row r="165" spans="1:17" x14ac:dyDescent="0.2">
      <c r="B165" s="12"/>
      <c r="C165" s="245" t="s">
        <v>141</v>
      </c>
      <c r="D165" s="246">
        <v>-1.9848170249101882</v>
      </c>
      <c r="E165" s="246">
        <v>0.12080627621801504</v>
      </c>
      <c r="F165" s="245" t="s">
        <v>142</v>
      </c>
      <c r="G165" s="246">
        <v>-0.57860345214606879</v>
      </c>
      <c r="H165" s="246">
        <v>0.35925400257572609</v>
      </c>
      <c r="I165" s="245" t="s">
        <v>143</v>
      </c>
      <c r="J165" s="246">
        <v>-1.7186372043990923</v>
      </c>
      <c r="K165" s="246">
        <v>0.15204678362573099</v>
      </c>
      <c r="L165" s="245"/>
    </row>
    <row r="166" spans="1:17" ht="16" thickBot="1" x14ac:dyDescent="0.25">
      <c r="B166" s="12"/>
      <c r="C166" s="247"/>
      <c r="D166" s="247"/>
      <c r="E166" s="247"/>
      <c r="F166" s="247"/>
      <c r="G166" s="247"/>
      <c r="H166" s="247"/>
      <c r="I166" s="247"/>
      <c r="J166" s="247"/>
      <c r="K166" s="247"/>
      <c r="L166" s="247"/>
    </row>
    <row r="167" spans="1:17" x14ac:dyDescent="0.2">
      <c r="A167" s="104" t="s">
        <v>167</v>
      </c>
      <c r="B167" s="251"/>
      <c r="C167" s="247"/>
      <c r="D167" s="248" t="s">
        <v>14</v>
      </c>
      <c r="E167" s="248" t="s">
        <v>15</v>
      </c>
      <c r="F167" s="248" t="s">
        <v>16</v>
      </c>
      <c r="G167" s="247"/>
      <c r="H167" s="247"/>
      <c r="I167" s="247"/>
      <c r="J167" s="247"/>
      <c r="K167" s="247"/>
      <c r="L167" s="247"/>
    </row>
    <row r="168" spans="1:17" x14ac:dyDescent="0.2">
      <c r="A168" s="110">
        <f>A152+1</f>
        <v>11</v>
      </c>
      <c r="B168" s="12"/>
      <c r="C168" s="249" t="s">
        <v>1</v>
      </c>
      <c r="D168" s="80">
        <f ca="1">OFFSET(Setup!$AI$6,$A168,1)</f>
        <v>5</v>
      </c>
      <c r="E168" s="80">
        <f ca="1">OFFSET(Setup!$AI$6,$A168,2)</f>
        <v>34</v>
      </c>
      <c r="F168" s="80">
        <f ca="1">OFFSET(Setup!$AI$6,$A168,3)</f>
        <v>44</v>
      </c>
      <c r="G168" s="247"/>
      <c r="H168" s="247"/>
      <c r="I168" s="247"/>
      <c r="J168" s="247"/>
      <c r="K168" s="247"/>
      <c r="L168" s="247"/>
    </row>
    <row r="169" spans="1:17" x14ac:dyDescent="0.2">
      <c r="B169" s="12"/>
      <c r="C169" s="249" t="s">
        <v>0</v>
      </c>
      <c r="D169" s="80">
        <f ca="1">OFFSET(Setup!$AC$6,$A168,1)</f>
        <v>2</v>
      </c>
      <c r="E169" s="80">
        <f ca="1">OFFSET(Setup!$AC$6,$A168,2)</f>
        <v>6</v>
      </c>
      <c r="F169" s="80">
        <f ca="1">OFFSET(Setup!$AC$6,$A168,3)</f>
        <v>7</v>
      </c>
      <c r="G169" s="247"/>
      <c r="H169" s="247"/>
      <c r="I169" s="247"/>
      <c r="J169" s="247"/>
      <c r="K169" s="247"/>
      <c r="L169" s="247"/>
    </row>
    <row r="170" spans="1:17" x14ac:dyDescent="0.2">
      <c r="B170" s="12"/>
      <c r="C170" s="249" t="s">
        <v>168</v>
      </c>
      <c r="D170" s="80">
        <f ca="1">OFFSET('Data 2'!$B$9,$A$3,2*(D169+1))</f>
        <v>0</v>
      </c>
      <c r="E170" s="80">
        <f ca="1">OFFSET('Data 2'!$B$9,$A$3,2*(E169+1))</f>
        <v>0</v>
      </c>
      <c r="F170" s="80">
        <f ca="1">OFFSET('Data 2'!$B$9,$A$3,2*(F169+1))</f>
        <v>0</v>
      </c>
      <c r="G170" s="247"/>
      <c r="H170" s="247"/>
      <c r="I170" s="247"/>
      <c r="J170" s="247"/>
      <c r="K170" s="247"/>
      <c r="L170" s="247"/>
    </row>
    <row r="171" spans="1:17" ht="16" thickBot="1" x14ac:dyDescent="0.25">
      <c r="B171" s="12"/>
      <c r="C171" s="247"/>
      <c r="D171" s="247"/>
      <c r="E171" s="247"/>
      <c r="F171" s="247"/>
      <c r="G171" s="247"/>
      <c r="H171" s="247"/>
      <c r="I171" s="247"/>
      <c r="J171" s="247"/>
      <c r="K171" s="247"/>
      <c r="L171" s="247"/>
    </row>
    <row r="172" spans="1:17" ht="16" thickBot="1" x14ac:dyDescent="0.25">
      <c r="B172" s="12"/>
      <c r="C172" s="240" t="s">
        <v>114</v>
      </c>
      <c r="D172" s="241" t="s">
        <v>88</v>
      </c>
      <c r="E172" s="241" t="s">
        <v>115</v>
      </c>
      <c r="F172" s="241" t="s">
        <v>114</v>
      </c>
      <c r="G172" s="241" t="s">
        <v>88</v>
      </c>
      <c r="H172" s="241" t="s">
        <v>115</v>
      </c>
      <c r="I172" s="241" t="s">
        <v>114</v>
      </c>
      <c r="J172" s="241" t="s">
        <v>88</v>
      </c>
      <c r="K172" s="241" t="s">
        <v>115</v>
      </c>
      <c r="L172" s="241" t="s">
        <v>52</v>
      </c>
      <c r="M172" s="65" t="s">
        <v>115</v>
      </c>
      <c r="N172" s="18" t="s">
        <v>14</v>
      </c>
      <c r="O172" s="18" t="s">
        <v>15</v>
      </c>
      <c r="P172" s="18" t="s">
        <v>16</v>
      </c>
      <c r="Q172" s="113" t="s">
        <v>167</v>
      </c>
    </row>
    <row r="173" spans="1:17" ht="16" thickBot="1" x14ac:dyDescent="0.25">
      <c r="B173" s="12"/>
      <c r="C173" s="245" t="s">
        <v>116</v>
      </c>
      <c r="D173" s="246">
        <v>-2.2073094204607053</v>
      </c>
      <c r="E173" s="246">
        <v>9.9096018385441464E-2</v>
      </c>
      <c r="F173" s="245" t="s">
        <v>117</v>
      </c>
      <c r="G173" s="246">
        <v>-0.94967204468760014</v>
      </c>
      <c r="H173" s="246">
        <v>0.2789507812222019</v>
      </c>
      <c r="I173" s="245" t="s">
        <v>118</v>
      </c>
      <c r="J173" s="246">
        <v>-1.9610311514579561</v>
      </c>
      <c r="K173" s="246">
        <v>0.12335549664818327</v>
      </c>
      <c r="L173" s="244">
        <v>0.64376657824933659</v>
      </c>
      <c r="M173" s="106">
        <f ca="1">OFFSET($E173,3*E170+F170,3*D170)</f>
        <v>9.9096018385441464E-2</v>
      </c>
      <c r="N173" s="107">
        <f t="shared" ref="N173:P174" ca="1" si="10">D169</f>
        <v>2</v>
      </c>
      <c r="O173" s="108">
        <f t="shared" ca="1" si="10"/>
        <v>6</v>
      </c>
      <c r="P173" s="108">
        <f t="shared" ca="1" si="10"/>
        <v>7</v>
      </c>
      <c r="Q173" s="112">
        <f>A168</f>
        <v>11</v>
      </c>
    </row>
    <row r="174" spans="1:17" ht="16" thickBot="1" x14ac:dyDescent="0.25">
      <c r="B174" s="12"/>
      <c r="C174" s="245" t="s">
        <v>119</v>
      </c>
      <c r="D174" s="246">
        <v>-2.0441276681303937</v>
      </c>
      <c r="E174" s="246">
        <v>0.11464709389432132</v>
      </c>
      <c r="F174" s="245" t="s">
        <v>120</v>
      </c>
      <c r="G174" s="246">
        <v>-0.7864902923572884</v>
      </c>
      <c r="H174" s="246">
        <v>0.31292276805834029</v>
      </c>
      <c r="I174" s="245" t="s">
        <v>121</v>
      </c>
      <c r="J174" s="246">
        <v>-1.6985521625866007</v>
      </c>
      <c r="K174" s="246">
        <v>0.15465445558521629</v>
      </c>
      <c r="L174" s="245"/>
      <c r="N174" s="108">
        <f t="shared" ca="1" si="10"/>
        <v>0</v>
      </c>
      <c r="O174" s="108">
        <f t="shared" ca="1" si="10"/>
        <v>0</v>
      </c>
      <c r="P174" s="108">
        <f t="shared" ca="1" si="10"/>
        <v>0</v>
      </c>
    </row>
    <row r="175" spans="1:17" x14ac:dyDescent="0.2">
      <c r="B175" s="12"/>
      <c r="C175" s="245" t="s">
        <v>122</v>
      </c>
      <c r="D175" s="246">
        <v>-2.1522556023546517</v>
      </c>
      <c r="E175" s="246">
        <v>0.10412063364176442</v>
      </c>
      <c r="F175" s="245" t="s">
        <v>123</v>
      </c>
      <c r="G175" s="246">
        <v>-0.80484364284521681</v>
      </c>
      <c r="H175" s="246">
        <v>0.30899037123538892</v>
      </c>
      <c r="I175" s="245" t="s">
        <v>124</v>
      </c>
      <c r="J175" s="246">
        <v>-1.8899518336900789</v>
      </c>
      <c r="K175" s="246">
        <v>0.13124996142783593</v>
      </c>
      <c r="L175" s="245"/>
    </row>
    <row r="176" spans="1:17" x14ac:dyDescent="0.2">
      <c r="B176" s="12"/>
      <c r="C176" s="245" t="s">
        <v>125</v>
      </c>
      <c r="D176" s="246">
        <v>-1.3668852576377837</v>
      </c>
      <c r="E176" s="246">
        <v>0.20312354606964339</v>
      </c>
      <c r="F176" s="245" t="s">
        <v>126</v>
      </c>
      <c r="G176" s="246">
        <v>-0.10924788186467849</v>
      </c>
      <c r="H176" s="246">
        <v>0.47271516140965086</v>
      </c>
      <c r="I176" s="245" t="s">
        <v>127</v>
      </c>
      <c r="J176" s="246">
        <v>-1.1910011560883862</v>
      </c>
      <c r="K176" s="246">
        <v>0.23307992762029306</v>
      </c>
      <c r="L176" s="245"/>
    </row>
    <row r="177" spans="1:17" x14ac:dyDescent="0.2">
      <c r="B177" s="12"/>
      <c r="C177" s="245" t="s">
        <v>128</v>
      </c>
      <c r="D177" s="246">
        <v>-1.2037035053074718</v>
      </c>
      <c r="E177" s="246">
        <v>0.23081703879468563</v>
      </c>
      <c r="F177" s="245" t="s">
        <v>129</v>
      </c>
      <c r="G177" s="246">
        <v>5.3933870465633277E-2</v>
      </c>
      <c r="H177" s="246">
        <v>0.51348020010423367</v>
      </c>
      <c r="I177" s="245" t="s">
        <v>130</v>
      </c>
      <c r="J177" s="246">
        <v>-0.92852216721703074</v>
      </c>
      <c r="K177" s="246">
        <v>0.28322463089879579</v>
      </c>
      <c r="L177" s="245"/>
    </row>
    <row r="178" spans="1:17" x14ac:dyDescent="0.2">
      <c r="B178" s="12"/>
      <c r="C178" s="245" t="s">
        <v>131</v>
      </c>
      <c r="D178" s="246">
        <v>-1.3099764968418688</v>
      </c>
      <c r="E178" s="246">
        <v>0.21249077707793756</v>
      </c>
      <c r="F178" s="245" t="s">
        <v>132</v>
      </c>
      <c r="G178" s="246">
        <v>3.7435462667566033E-2</v>
      </c>
      <c r="H178" s="246">
        <v>0.50935777284969785</v>
      </c>
      <c r="I178" s="245" t="s">
        <v>133</v>
      </c>
      <c r="J178" s="246">
        <v>-0.55961853441390463</v>
      </c>
      <c r="K178" s="246">
        <v>0.36363572808786204</v>
      </c>
      <c r="L178" s="245"/>
    </row>
    <row r="179" spans="1:17" x14ac:dyDescent="0.2">
      <c r="B179" s="12"/>
      <c r="C179" s="245" t="s">
        <v>135</v>
      </c>
      <c r="D179" s="246">
        <v>-1.8738641172285322</v>
      </c>
      <c r="E179" s="246">
        <v>0.13309524476330814</v>
      </c>
      <c r="F179" s="245" t="s">
        <v>136</v>
      </c>
      <c r="G179" s="246">
        <v>-0.61095979003694145</v>
      </c>
      <c r="H179" s="246">
        <v>0.35184028793674021</v>
      </c>
      <c r="I179" s="245" t="s">
        <v>137</v>
      </c>
      <c r="J179" s="246">
        <v>-1.8899518336900789</v>
      </c>
      <c r="K179" s="246">
        <v>0.13124996142783593</v>
      </c>
      <c r="L179" s="245"/>
    </row>
    <row r="180" spans="1:17" x14ac:dyDescent="0.2">
      <c r="B180" s="12"/>
      <c r="C180" s="245" t="s">
        <v>138</v>
      </c>
      <c r="D180" s="246">
        <v>-1.7050572341126382</v>
      </c>
      <c r="E180" s="246">
        <v>0.15380591483157391</v>
      </c>
      <c r="F180" s="245" t="s">
        <v>139</v>
      </c>
      <c r="G180" s="246">
        <v>-0.44215290692104753</v>
      </c>
      <c r="H180" s="246">
        <v>0.39122809436520462</v>
      </c>
      <c r="I180" s="245" t="s">
        <v>140</v>
      </c>
      <c r="J180" s="246">
        <v>-0.55961853441390463</v>
      </c>
      <c r="K180" s="246">
        <v>0.36363572808786204</v>
      </c>
      <c r="L180" s="245"/>
    </row>
    <row r="181" spans="1:17" x14ac:dyDescent="0.2">
      <c r="B181" s="12"/>
      <c r="C181" s="245" t="s">
        <v>141</v>
      </c>
      <c r="D181" s="246">
        <v>-1.8899518336900789</v>
      </c>
      <c r="E181" s="246">
        <v>0.13124996142783593</v>
      </c>
      <c r="F181" s="245" t="s">
        <v>142</v>
      </c>
      <c r="G181" s="246">
        <v>-0.55961853441390463</v>
      </c>
      <c r="H181" s="246">
        <v>0.36363572808786204</v>
      </c>
      <c r="I181" s="245" t="s">
        <v>143</v>
      </c>
      <c r="J181" s="246">
        <v>-1.7186372043990923</v>
      </c>
      <c r="K181" s="246">
        <v>0.15204678362573099</v>
      </c>
      <c r="L181" s="245"/>
    </row>
    <row r="182" spans="1:17" ht="16" thickBot="1" x14ac:dyDescent="0.25">
      <c r="B182" s="12"/>
      <c r="C182" s="247"/>
      <c r="D182" s="247"/>
      <c r="E182" s="247"/>
      <c r="F182" s="247"/>
      <c r="G182" s="247"/>
      <c r="H182" s="247"/>
      <c r="I182" s="247"/>
      <c r="J182" s="247"/>
      <c r="K182" s="247"/>
      <c r="L182" s="247"/>
    </row>
    <row r="183" spans="1:17" x14ac:dyDescent="0.2">
      <c r="A183" s="104" t="s">
        <v>167</v>
      </c>
      <c r="B183" s="251"/>
      <c r="C183" s="247"/>
      <c r="D183" s="248" t="s">
        <v>14</v>
      </c>
      <c r="E183" s="248" t="s">
        <v>15</v>
      </c>
      <c r="F183" s="248" t="s">
        <v>16</v>
      </c>
      <c r="G183" s="247"/>
      <c r="H183" s="247"/>
      <c r="I183" s="247"/>
      <c r="J183" s="247"/>
      <c r="K183" s="247"/>
      <c r="L183" s="247"/>
    </row>
    <row r="184" spans="1:17" x14ac:dyDescent="0.2">
      <c r="A184" s="110">
        <f>A168+1</f>
        <v>12</v>
      </c>
      <c r="B184" s="12"/>
      <c r="C184" s="249" t="s">
        <v>1</v>
      </c>
      <c r="D184" s="80">
        <f ca="1">OFFSET(Setup!$AI$6,$A184,1)</f>
        <v>5</v>
      </c>
      <c r="E184" s="80">
        <f ca="1">OFFSET(Setup!$AI$6,$A184,2)</f>
        <v>33</v>
      </c>
      <c r="F184" s="80">
        <f ca="1">OFFSET(Setup!$AI$6,$A184,3)</f>
        <v>44</v>
      </c>
      <c r="G184" s="247"/>
      <c r="H184" s="247"/>
      <c r="I184" s="247"/>
      <c r="J184" s="247"/>
      <c r="K184" s="247"/>
      <c r="L184" s="247"/>
    </row>
    <row r="185" spans="1:17" x14ac:dyDescent="0.2">
      <c r="B185" s="12"/>
      <c r="C185" s="249" t="s">
        <v>0</v>
      </c>
      <c r="D185" s="80">
        <f ca="1">OFFSET(Setup!$AC$6,$A184,1)</f>
        <v>2</v>
      </c>
      <c r="E185" s="80">
        <f ca="1">OFFSET(Setup!$AC$6,$A184,2)</f>
        <v>5</v>
      </c>
      <c r="F185" s="80">
        <f ca="1">OFFSET(Setup!$AC$6,$A184,3)</f>
        <v>7</v>
      </c>
      <c r="G185" s="247"/>
      <c r="H185" s="247"/>
      <c r="I185" s="247"/>
      <c r="J185" s="247"/>
      <c r="K185" s="247"/>
      <c r="L185" s="247"/>
    </row>
    <row r="186" spans="1:17" x14ac:dyDescent="0.2">
      <c r="B186" s="12"/>
      <c r="C186" s="249" t="s">
        <v>168</v>
      </c>
      <c r="D186" s="80">
        <f ca="1">OFFSET('Data 2'!$B$9,$A$3,2*(D185+1))</f>
        <v>0</v>
      </c>
      <c r="E186" s="80">
        <f ca="1">OFFSET('Data 2'!$B$9,$A$3,2*(E185+1))</f>
        <v>0</v>
      </c>
      <c r="F186" s="80">
        <f ca="1">OFFSET('Data 2'!$B$9,$A$3,2*(F185+1))</f>
        <v>0</v>
      </c>
      <c r="G186" s="247"/>
      <c r="H186" s="247"/>
      <c r="I186" s="247"/>
      <c r="J186" s="247"/>
      <c r="K186" s="247"/>
      <c r="L186" s="247"/>
    </row>
    <row r="187" spans="1:17" ht="16" thickBot="1" x14ac:dyDescent="0.25">
      <c r="B187" s="12"/>
      <c r="C187" s="247"/>
      <c r="D187" s="247"/>
      <c r="E187" s="247"/>
      <c r="F187" s="247"/>
      <c r="G187" s="247"/>
      <c r="H187" s="247"/>
      <c r="I187" s="247"/>
      <c r="J187" s="247"/>
      <c r="K187" s="247"/>
      <c r="L187" s="247"/>
    </row>
    <row r="188" spans="1:17" ht="16" thickBot="1" x14ac:dyDescent="0.25">
      <c r="B188" s="12"/>
      <c r="C188" s="240" t="s">
        <v>114</v>
      </c>
      <c r="D188" s="241" t="s">
        <v>88</v>
      </c>
      <c r="E188" s="241" t="s">
        <v>115</v>
      </c>
      <c r="F188" s="241" t="s">
        <v>114</v>
      </c>
      <c r="G188" s="241" t="s">
        <v>88</v>
      </c>
      <c r="H188" s="241" t="s">
        <v>115</v>
      </c>
      <c r="I188" s="241" t="s">
        <v>114</v>
      </c>
      <c r="J188" s="241" t="s">
        <v>88</v>
      </c>
      <c r="K188" s="241" t="s">
        <v>115</v>
      </c>
      <c r="L188" s="241" t="s">
        <v>52</v>
      </c>
      <c r="M188" s="65" t="s">
        <v>115</v>
      </c>
      <c r="N188" s="18" t="s">
        <v>14</v>
      </c>
      <c r="O188" s="18" t="s">
        <v>15</v>
      </c>
      <c r="P188" s="18" t="s">
        <v>16</v>
      </c>
      <c r="Q188" s="113" t="s">
        <v>167</v>
      </c>
    </row>
    <row r="189" spans="1:17" ht="16" thickBot="1" x14ac:dyDescent="0.25">
      <c r="B189" s="12"/>
      <c r="C189" s="245" t="s">
        <v>116</v>
      </c>
      <c r="D189" s="246">
        <v>-2.0849218826823943</v>
      </c>
      <c r="E189" s="246">
        <v>0.11057099533412965</v>
      </c>
      <c r="F189" s="245" t="s">
        <v>117</v>
      </c>
      <c r="G189" s="246">
        <v>-1.0955157898871244</v>
      </c>
      <c r="H189" s="246">
        <v>0.25058104285679128</v>
      </c>
      <c r="I189" s="245" t="s">
        <v>118</v>
      </c>
      <c r="J189" s="246">
        <v>-1.7425848110736974</v>
      </c>
      <c r="K189" s="246">
        <v>0.14898491301418815</v>
      </c>
      <c r="L189" s="244">
        <v>0.59045092838196289</v>
      </c>
      <c r="M189" s="106">
        <f ca="1">OFFSET($E189,3*E186+F186,3*D186)</f>
        <v>0.11057099533412965</v>
      </c>
      <c r="N189" s="107">
        <f t="shared" ref="N189:P190" ca="1" si="11">D185</f>
        <v>2</v>
      </c>
      <c r="O189" s="108">
        <f t="shared" ca="1" si="11"/>
        <v>5</v>
      </c>
      <c r="P189" s="108">
        <f t="shared" ca="1" si="11"/>
        <v>7</v>
      </c>
      <c r="Q189" s="112">
        <f>A184</f>
        <v>12</v>
      </c>
    </row>
    <row r="190" spans="1:17" ht="16" thickBot="1" x14ac:dyDescent="0.25">
      <c r="B190" s="12"/>
      <c r="C190" s="245" t="s">
        <v>119</v>
      </c>
      <c r="D190" s="246">
        <v>-1.7435138902927259</v>
      </c>
      <c r="E190" s="246">
        <v>0.14886715495027086</v>
      </c>
      <c r="F190" s="245" t="s">
        <v>120</v>
      </c>
      <c r="G190" s="246">
        <v>-0.75410779749745604</v>
      </c>
      <c r="H190" s="246">
        <v>0.31992689188385631</v>
      </c>
      <c r="I190" s="245" t="s">
        <v>121</v>
      </c>
      <c r="J190" s="246">
        <v>-1.544855759114518</v>
      </c>
      <c r="K190" s="246">
        <v>0.17583049865463132</v>
      </c>
      <c r="L190" s="245"/>
      <c r="N190" s="108">
        <f t="shared" ca="1" si="11"/>
        <v>0</v>
      </c>
      <c r="O190" s="108">
        <f t="shared" ca="1" si="11"/>
        <v>0</v>
      </c>
      <c r="P190" s="108">
        <f t="shared" ca="1" si="11"/>
        <v>0</v>
      </c>
    </row>
    <row r="191" spans="1:17" x14ac:dyDescent="0.2">
      <c r="B191" s="12"/>
      <c r="C191" s="245" t="s">
        <v>122</v>
      </c>
      <c r="D191" s="246">
        <v>-1.9994594236283338</v>
      </c>
      <c r="E191" s="246">
        <v>0.11925969075801955</v>
      </c>
      <c r="F191" s="245" t="s">
        <v>123</v>
      </c>
      <c r="G191" s="246">
        <v>-0.65355289395080618</v>
      </c>
      <c r="H191" s="246">
        <v>0.34218934801499185</v>
      </c>
      <c r="I191" s="245" t="s">
        <v>124</v>
      </c>
      <c r="J191" s="246">
        <v>-1.8899518336900789</v>
      </c>
      <c r="K191" s="246">
        <v>0.13124996142783593</v>
      </c>
      <c r="L191" s="245"/>
    </row>
    <row r="192" spans="1:17" x14ac:dyDescent="0.2">
      <c r="B192" s="12"/>
      <c r="C192" s="245" t="s">
        <v>125</v>
      </c>
      <c r="D192" s="246">
        <v>-1.8167666947537744</v>
      </c>
      <c r="E192" s="246">
        <v>0.1398222964383288</v>
      </c>
      <c r="F192" s="245" t="s">
        <v>126</v>
      </c>
      <c r="G192" s="246">
        <v>-0.82736060195850447</v>
      </c>
      <c r="H192" s="246">
        <v>0.3042034460719294</v>
      </c>
      <c r="I192" s="245" t="s">
        <v>127</v>
      </c>
      <c r="J192" s="246">
        <v>-1.8105075363276026</v>
      </c>
      <c r="K192" s="246">
        <v>0.1405767965662226</v>
      </c>
      <c r="L192" s="245"/>
    </row>
    <row r="193" spans="1:17" x14ac:dyDescent="0.2">
      <c r="B193" s="12"/>
      <c r="C193" s="245" t="s">
        <v>128</v>
      </c>
      <c r="D193" s="246">
        <v>-1.4753587023641059</v>
      </c>
      <c r="E193" s="246">
        <v>0.18612948364881779</v>
      </c>
      <c r="F193" s="245" t="s">
        <v>129</v>
      </c>
      <c r="G193" s="246">
        <v>-0.48595260956883612</v>
      </c>
      <c r="H193" s="246">
        <v>0.38084749182820216</v>
      </c>
      <c r="I193" s="245" t="s">
        <v>130</v>
      </c>
      <c r="J193" s="246">
        <v>-1.6127784843684232</v>
      </c>
      <c r="K193" s="246">
        <v>0.16620321483816664</v>
      </c>
      <c r="L193" s="245"/>
    </row>
    <row r="194" spans="1:17" x14ac:dyDescent="0.2">
      <c r="B194" s="12"/>
      <c r="C194" s="245" t="s">
        <v>131</v>
      </c>
      <c r="D194" s="246">
        <v>-1.7163590712819397</v>
      </c>
      <c r="E194" s="246">
        <v>0.15234073292792849</v>
      </c>
      <c r="F194" s="245" t="s">
        <v>132</v>
      </c>
      <c r="G194" s="246">
        <v>-0.37045254160441188</v>
      </c>
      <c r="H194" s="246">
        <v>0.40843167608868564</v>
      </c>
      <c r="I194" s="245" t="s">
        <v>133</v>
      </c>
      <c r="J194" s="246">
        <v>-0.55961853441390463</v>
      </c>
      <c r="K194" s="246">
        <v>0.36363572808786204</v>
      </c>
      <c r="L194" s="245"/>
    </row>
    <row r="195" spans="1:17" x14ac:dyDescent="0.2">
      <c r="B195" s="12"/>
      <c r="C195" s="245" t="s">
        <v>135</v>
      </c>
      <c r="D195" s="246">
        <v>-1.8738641172285322</v>
      </c>
      <c r="E195" s="246">
        <v>0.13309524476330814</v>
      </c>
      <c r="F195" s="245" t="s">
        <v>136</v>
      </c>
      <c r="G195" s="246">
        <v>-0.61095979003694145</v>
      </c>
      <c r="H195" s="246">
        <v>0.35184028793674021</v>
      </c>
      <c r="I195" s="245" t="s">
        <v>137</v>
      </c>
      <c r="J195" s="246">
        <v>-1.8899518336900789</v>
      </c>
      <c r="K195" s="246">
        <v>0.13124996142783593</v>
      </c>
      <c r="L195" s="245"/>
    </row>
    <row r="196" spans="1:17" x14ac:dyDescent="0.2">
      <c r="B196" s="12"/>
      <c r="C196" s="245" t="s">
        <v>138</v>
      </c>
      <c r="D196" s="246">
        <v>-1.7050572341126382</v>
      </c>
      <c r="E196" s="246">
        <v>0.15380591483157391</v>
      </c>
      <c r="F196" s="245" t="s">
        <v>139</v>
      </c>
      <c r="G196" s="246">
        <v>-0.44215290692104753</v>
      </c>
      <c r="H196" s="246">
        <v>0.39122809436520462</v>
      </c>
      <c r="I196" s="245" t="s">
        <v>140</v>
      </c>
      <c r="J196" s="246">
        <v>-0.55961853441390463</v>
      </c>
      <c r="K196" s="246">
        <v>0.36363572808786204</v>
      </c>
      <c r="L196" s="245"/>
    </row>
    <row r="197" spans="1:17" x14ac:dyDescent="0.2">
      <c r="B197" s="12"/>
      <c r="C197" s="245" t="s">
        <v>141</v>
      </c>
      <c r="D197" s="246">
        <v>-1.8899518336900789</v>
      </c>
      <c r="E197" s="246">
        <v>0.13124996142783593</v>
      </c>
      <c r="F197" s="245" t="s">
        <v>142</v>
      </c>
      <c r="G197" s="246">
        <v>-0.55961853441390463</v>
      </c>
      <c r="H197" s="246">
        <v>0.36363572808786204</v>
      </c>
      <c r="I197" s="245" t="s">
        <v>143</v>
      </c>
      <c r="J197" s="246">
        <v>-1.7186372043990923</v>
      </c>
      <c r="K197" s="246">
        <v>0.15204678362573099</v>
      </c>
      <c r="L197" s="245"/>
    </row>
    <row r="198" spans="1:17" ht="16" thickBot="1" x14ac:dyDescent="0.25">
      <c r="B198" s="12"/>
      <c r="C198" s="247"/>
      <c r="D198" s="247"/>
      <c r="E198" s="247"/>
      <c r="F198" s="247"/>
      <c r="G198" s="247"/>
      <c r="H198" s="247"/>
      <c r="I198" s="247"/>
      <c r="J198" s="247"/>
      <c r="K198" s="247"/>
      <c r="L198" s="247"/>
    </row>
    <row r="199" spans="1:17" x14ac:dyDescent="0.2">
      <c r="A199" s="104" t="s">
        <v>167</v>
      </c>
      <c r="B199" s="251"/>
      <c r="C199" s="247"/>
      <c r="D199" s="248" t="s">
        <v>14</v>
      </c>
      <c r="E199" s="248" t="s">
        <v>15</v>
      </c>
      <c r="F199" s="248" t="s">
        <v>16</v>
      </c>
      <c r="G199" s="247"/>
      <c r="H199" s="247"/>
      <c r="I199" s="247"/>
      <c r="J199" s="247"/>
      <c r="K199" s="247"/>
      <c r="L199" s="247"/>
    </row>
    <row r="200" spans="1:17" x14ac:dyDescent="0.2">
      <c r="A200" s="110">
        <f>A184+1</f>
        <v>13</v>
      </c>
      <c r="B200" s="12"/>
      <c r="C200" s="249" t="s">
        <v>1</v>
      </c>
      <c r="D200" s="80">
        <f ca="1">OFFSET(Setup!$AI$6,$A200,1)</f>
        <v>5</v>
      </c>
      <c r="E200" s="80">
        <f ca="1">OFFSET(Setup!$AI$6,$A200,2)</f>
        <v>33</v>
      </c>
      <c r="F200" s="80">
        <f ca="1">OFFSET(Setup!$AI$6,$A200,3)</f>
        <v>34</v>
      </c>
      <c r="G200" s="247"/>
      <c r="H200" s="247"/>
      <c r="I200" s="247"/>
      <c r="J200" s="247"/>
      <c r="K200" s="247"/>
      <c r="L200" s="247"/>
    </row>
    <row r="201" spans="1:17" x14ac:dyDescent="0.2">
      <c r="B201" s="12"/>
      <c r="C201" s="249" t="s">
        <v>0</v>
      </c>
      <c r="D201" s="80">
        <f ca="1">OFFSET(Setup!$AC$6,$A200,1)</f>
        <v>2</v>
      </c>
      <c r="E201" s="80">
        <f ca="1">OFFSET(Setup!$AC$6,$A200,2)</f>
        <v>5</v>
      </c>
      <c r="F201" s="80">
        <f ca="1">OFFSET(Setup!$AC$6,$A200,3)</f>
        <v>6</v>
      </c>
      <c r="G201" s="247"/>
      <c r="H201" s="247"/>
      <c r="I201" s="247"/>
      <c r="J201" s="247"/>
      <c r="K201" s="247"/>
      <c r="L201" s="247"/>
    </row>
    <row r="202" spans="1:17" x14ac:dyDescent="0.2">
      <c r="B202" s="12"/>
      <c r="C202" s="249" t="s">
        <v>168</v>
      </c>
      <c r="D202" s="80">
        <f ca="1">OFFSET('Data 2'!$B$9,$A$3,2*(D201+1))</f>
        <v>0</v>
      </c>
      <c r="E202" s="80">
        <f ca="1">OFFSET('Data 2'!$B$9,$A$3,2*(E201+1))</f>
        <v>0</v>
      </c>
      <c r="F202" s="80">
        <f ca="1">OFFSET('Data 2'!$B$9,$A$3,2*(F201+1))</f>
        <v>0</v>
      </c>
      <c r="G202" s="247"/>
      <c r="H202" s="247"/>
      <c r="I202" s="247"/>
      <c r="J202" s="247"/>
      <c r="K202" s="247"/>
      <c r="L202" s="247"/>
    </row>
    <row r="203" spans="1:17" ht="16" thickBot="1" x14ac:dyDescent="0.25">
      <c r="B203" s="12"/>
      <c r="C203" s="247"/>
      <c r="D203" s="247"/>
      <c r="E203" s="247"/>
      <c r="F203" s="247"/>
      <c r="G203" s="247"/>
      <c r="H203" s="247"/>
      <c r="I203" s="247"/>
      <c r="J203" s="247"/>
      <c r="K203" s="247"/>
      <c r="L203" s="247"/>
    </row>
    <row r="204" spans="1:17" ht="16" thickBot="1" x14ac:dyDescent="0.25">
      <c r="B204" s="12"/>
      <c r="C204" s="240" t="s">
        <v>114</v>
      </c>
      <c r="D204" s="241" t="s">
        <v>88</v>
      </c>
      <c r="E204" s="241" t="s">
        <v>115</v>
      </c>
      <c r="F204" s="241" t="s">
        <v>114</v>
      </c>
      <c r="G204" s="241" t="s">
        <v>88</v>
      </c>
      <c r="H204" s="241" t="s">
        <v>115</v>
      </c>
      <c r="I204" s="241" t="s">
        <v>114</v>
      </c>
      <c r="J204" s="241" t="s">
        <v>88</v>
      </c>
      <c r="K204" s="241" t="s">
        <v>115</v>
      </c>
      <c r="L204" s="241" t="s">
        <v>52</v>
      </c>
      <c r="M204" s="65" t="s">
        <v>115</v>
      </c>
      <c r="N204" s="18" t="s">
        <v>14</v>
      </c>
      <c r="O204" s="18" t="s">
        <v>15</v>
      </c>
      <c r="P204" s="18" t="s">
        <v>16</v>
      </c>
      <c r="Q204" s="113" t="s">
        <v>167</v>
      </c>
    </row>
    <row r="205" spans="1:17" ht="16" thickBot="1" x14ac:dyDescent="0.25">
      <c r="B205" s="12"/>
      <c r="C205" s="245" t="s">
        <v>116</v>
      </c>
      <c r="D205" s="246">
        <v>-2.2595810823481028</v>
      </c>
      <c r="E205" s="246">
        <v>9.4526218446203625E-2</v>
      </c>
      <c r="F205" s="245" t="s">
        <v>117</v>
      </c>
      <c r="G205" s="246">
        <v>-0.81267187743668923</v>
      </c>
      <c r="H205" s="246">
        <v>0.30732142724984512</v>
      </c>
      <c r="I205" s="245" t="s">
        <v>118</v>
      </c>
      <c r="J205" s="246">
        <v>-1.9361883084736267</v>
      </c>
      <c r="K205" s="246">
        <v>0.12606720862013299</v>
      </c>
      <c r="L205" s="244">
        <v>0.64748010610079576</v>
      </c>
      <c r="M205" s="106">
        <f ca="1">OFFSET($E205,3*E202+F202,3*D202)</f>
        <v>9.4526218446203625E-2</v>
      </c>
      <c r="N205" s="107">
        <f t="shared" ref="N205:P206" ca="1" si="12">D201</f>
        <v>2</v>
      </c>
      <c r="O205" s="108">
        <f t="shared" ca="1" si="12"/>
        <v>5</v>
      </c>
      <c r="P205" s="108">
        <f t="shared" ca="1" si="12"/>
        <v>6</v>
      </c>
      <c r="Q205" s="112">
        <f>A200</f>
        <v>13</v>
      </c>
    </row>
    <row r="206" spans="1:17" ht="16" thickBot="1" x14ac:dyDescent="0.25">
      <c r="B206" s="12"/>
      <c r="C206" s="245" t="s">
        <v>119</v>
      </c>
      <c r="D206" s="246">
        <v>-1.4420526247040955</v>
      </c>
      <c r="E206" s="246">
        <v>0.19122768910355326</v>
      </c>
      <c r="F206" s="245" t="s">
        <v>120</v>
      </c>
      <c r="G206" s="246">
        <v>4.8565802073182729E-3</v>
      </c>
      <c r="H206" s="246">
        <v>0.50121414266539555</v>
      </c>
      <c r="I206" s="245" t="s">
        <v>121</v>
      </c>
      <c r="J206" s="246">
        <v>-1.2833625432854108</v>
      </c>
      <c r="K206" s="246">
        <v>0.21697838795692884</v>
      </c>
      <c r="L206" s="245"/>
      <c r="N206" s="108">
        <f t="shared" ca="1" si="12"/>
        <v>0</v>
      </c>
      <c r="O206" s="108">
        <f t="shared" ca="1" si="12"/>
        <v>0</v>
      </c>
      <c r="P206" s="108">
        <f t="shared" ca="1" si="12"/>
        <v>0</v>
      </c>
    </row>
    <row r="207" spans="1:17" x14ac:dyDescent="0.2">
      <c r="B207" s="12"/>
      <c r="C207" s="245" t="s">
        <v>122</v>
      </c>
      <c r="D207" s="246">
        <v>-1.9994594236283338</v>
      </c>
      <c r="E207" s="246">
        <v>0.11925969075801955</v>
      </c>
      <c r="F207" s="245" t="s">
        <v>123</v>
      </c>
      <c r="G207" s="246">
        <v>-0.65355289395080618</v>
      </c>
      <c r="H207" s="246">
        <v>0.34218934801499185</v>
      </c>
      <c r="I207" s="245" t="s">
        <v>124</v>
      </c>
      <c r="J207" s="246">
        <v>-1.8899518336900789</v>
      </c>
      <c r="K207" s="246">
        <v>0.13124996142783593</v>
      </c>
      <c r="L207" s="245"/>
    </row>
    <row r="208" spans="1:17" x14ac:dyDescent="0.2">
      <c r="B208" s="12"/>
      <c r="C208" s="245" t="s">
        <v>125</v>
      </c>
      <c r="D208" s="246">
        <v>-2.0374945200029595</v>
      </c>
      <c r="E208" s="246">
        <v>0.11532210215808847</v>
      </c>
      <c r="F208" s="245" t="s">
        <v>126</v>
      </c>
      <c r="G208" s="246">
        <v>-0.59058531509154588</v>
      </c>
      <c r="H208" s="246">
        <v>0.35650056711687123</v>
      </c>
      <c r="I208" s="245" t="s">
        <v>127</v>
      </c>
      <c r="J208" s="246">
        <v>-1.9646188729410798</v>
      </c>
      <c r="K208" s="246">
        <v>0.1229680483014042</v>
      </c>
      <c r="L208" s="245"/>
    </row>
    <row r="209" spans="1:17" x14ac:dyDescent="0.2">
      <c r="B209" s="12"/>
      <c r="C209" s="245" t="s">
        <v>128</v>
      </c>
      <c r="D209" s="246">
        <v>-1.2199660623589521</v>
      </c>
      <c r="E209" s="246">
        <v>0.22794242302279571</v>
      </c>
      <c r="F209" s="245" t="s">
        <v>129</v>
      </c>
      <c r="G209" s="246">
        <v>0.22694314255246162</v>
      </c>
      <c r="H209" s="246">
        <v>0.55649352710830147</v>
      </c>
      <c r="I209" s="245" t="s">
        <v>130</v>
      </c>
      <c r="J209" s="246">
        <v>-1.311793107752864</v>
      </c>
      <c r="K209" s="246">
        <v>0.21218694700146262</v>
      </c>
      <c r="L209" s="245"/>
    </row>
    <row r="210" spans="1:17" x14ac:dyDescent="0.2">
      <c r="B210" s="12"/>
      <c r="C210" s="245" t="s">
        <v>131</v>
      </c>
      <c r="D210" s="246">
        <v>-1.7163590712819397</v>
      </c>
      <c r="E210" s="246">
        <v>0.15234073292792849</v>
      </c>
      <c r="F210" s="245" t="s">
        <v>132</v>
      </c>
      <c r="G210" s="246">
        <v>-0.37045254160441188</v>
      </c>
      <c r="H210" s="246">
        <v>0.40843167608868564</v>
      </c>
      <c r="I210" s="245" t="s">
        <v>133</v>
      </c>
      <c r="J210" s="246">
        <v>-0.55961853441390463</v>
      </c>
      <c r="K210" s="246">
        <v>0.36363572808786204</v>
      </c>
      <c r="L210" s="245"/>
    </row>
    <row r="211" spans="1:17" x14ac:dyDescent="0.2">
      <c r="B211" s="12"/>
      <c r="C211" s="245" t="s">
        <v>135</v>
      </c>
      <c r="D211" s="246">
        <v>-2.1082886129444343</v>
      </c>
      <c r="E211" s="246">
        <v>0.10829381827026441</v>
      </c>
      <c r="F211" s="245" t="s">
        <v>136</v>
      </c>
      <c r="G211" s="246">
        <v>-0.70347284751908057</v>
      </c>
      <c r="H211" s="246">
        <v>0.33104270307537487</v>
      </c>
      <c r="I211" s="245" t="s">
        <v>137</v>
      </c>
      <c r="J211" s="246">
        <v>-1.8899518336900789</v>
      </c>
      <c r="K211" s="246">
        <v>0.13124996142783593</v>
      </c>
      <c r="L211" s="245"/>
    </row>
    <row r="212" spans="1:17" x14ac:dyDescent="0.2">
      <c r="B212" s="12"/>
      <c r="C212" s="245" t="s">
        <v>138</v>
      </c>
      <c r="D212" s="246">
        <v>-1.3635693547972836</v>
      </c>
      <c r="E212" s="246">
        <v>0.20366080098626663</v>
      </c>
      <c r="F212" s="245" t="s">
        <v>139</v>
      </c>
      <c r="G212" s="246">
        <v>4.1246410628069996E-2</v>
      </c>
      <c r="H212" s="246">
        <v>0.51031014100709726</v>
      </c>
      <c r="I212" s="245" t="s">
        <v>140</v>
      </c>
      <c r="J212" s="246">
        <v>-0.55961853441390463</v>
      </c>
      <c r="K212" s="246">
        <v>0.36363572808786204</v>
      </c>
      <c r="L212" s="245"/>
    </row>
    <row r="213" spans="1:17" x14ac:dyDescent="0.2">
      <c r="B213" s="12"/>
      <c r="C213" s="245" t="s">
        <v>141</v>
      </c>
      <c r="D213" s="246">
        <v>-1.8899518336900789</v>
      </c>
      <c r="E213" s="246">
        <v>0.13124996142783593</v>
      </c>
      <c r="F213" s="245" t="s">
        <v>142</v>
      </c>
      <c r="G213" s="246">
        <v>-0.55961853441390463</v>
      </c>
      <c r="H213" s="246">
        <v>0.36363572808786204</v>
      </c>
      <c r="I213" s="245" t="s">
        <v>143</v>
      </c>
      <c r="J213" s="246">
        <v>-1.7186372043990923</v>
      </c>
      <c r="K213" s="246">
        <v>0.15204678362573099</v>
      </c>
      <c r="L213" s="245"/>
    </row>
    <row r="214" spans="1:17" ht="16" thickBot="1" x14ac:dyDescent="0.25">
      <c r="B214" s="12"/>
      <c r="C214" s="247"/>
      <c r="D214" s="247"/>
      <c r="E214" s="247"/>
      <c r="F214" s="247"/>
      <c r="G214" s="247"/>
      <c r="H214" s="247"/>
      <c r="I214" s="247"/>
      <c r="J214" s="247"/>
      <c r="K214" s="247"/>
      <c r="L214" s="247"/>
    </row>
    <row r="215" spans="1:17" x14ac:dyDescent="0.2">
      <c r="A215" s="104" t="s">
        <v>167</v>
      </c>
      <c r="B215" s="251"/>
      <c r="C215" s="247"/>
      <c r="D215" s="248" t="s">
        <v>14</v>
      </c>
      <c r="E215" s="248" t="s">
        <v>15</v>
      </c>
      <c r="F215" s="248" t="s">
        <v>16</v>
      </c>
      <c r="G215" s="247"/>
      <c r="H215" s="247"/>
      <c r="I215" s="247"/>
      <c r="J215" s="247"/>
      <c r="K215" s="247"/>
      <c r="L215" s="247"/>
    </row>
    <row r="216" spans="1:17" x14ac:dyDescent="0.2">
      <c r="A216" s="110">
        <f>A200+1</f>
        <v>14</v>
      </c>
      <c r="B216" s="12"/>
      <c r="C216" s="249" t="s">
        <v>1</v>
      </c>
      <c r="D216" s="80">
        <f ca="1">OFFSET(Setup!$AI$6,$A216,1)</f>
        <v>5</v>
      </c>
      <c r="E216" s="80">
        <f ca="1">OFFSET(Setup!$AI$6,$A216,2)</f>
        <v>24</v>
      </c>
      <c r="F216" s="80">
        <f ca="1">OFFSET(Setup!$AI$6,$A216,3)</f>
        <v>44</v>
      </c>
      <c r="G216" s="247"/>
      <c r="H216" s="247"/>
      <c r="I216" s="247"/>
      <c r="J216" s="247"/>
      <c r="K216" s="247"/>
      <c r="L216" s="247"/>
    </row>
    <row r="217" spans="1:17" x14ac:dyDescent="0.2">
      <c r="B217" s="12"/>
      <c r="C217" s="249" t="s">
        <v>0</v>
      </c>
      <c r="D217" s="80">
        <f ca="1">OFFSET(Setup!$AC$6,$A216,1)</f>
        <v>2</v>
      </c>
      <c r="E217" s="80">
        <f ca="1">OFFSET(Setup!$AC$6,$A216,2)</f>
        <v>4</v>
      </c>
      <c r="F217" s="80">
        <f ca="1">OFFSET(Setup!$AC$6,$A216,3)</f>
        <v>7</v>
      </c>
      <c r="G217" s="247"/>
      <c r="H217" s="247"/>
      <c r="I217" s="247"/>
      <c r="J217" s="247"/>
      <c r="K217" s="247"/>
      <c r="L217" s="247"/>
    </row>
    <row r="218" spans="1:17" x14ac:dyDescent="0.2">
      <c r="B218" s="12"/>
      <c r="C218" s="249" t="s">
        <v>168</v>
      </c>
      <c r="D218" s="80">
        <f ca="1">OFFSET('Data 2'!$B$9,$A$3,2*(D217+1))</f>
        <v>0</v>
      </c>
      <c r="E218" s="80">
        <f ca="1">OFFSET('Data 2'!$B$9,$A$3,2*(E217+1))</f>
        <v>1</v>
      </c>
      <c r="F218" s="80">
        <f ca="1">OFFSET('Data 2'!$B$9,$A$3,2*(F217+1))</f>
        <v>0</v>
      </c>
      <c r="G218" s="247"/>
      <c r="H218" s="247"/>
      <c r="I218" s="247"/>
      <c r="J218" s="247"/>
      <c r="K218" s="247"/>
      <c r="L218" s="247"/>
    </row>
    <row r="219" spans="1:17" ht="16" thickBot="1" x14ac:dyDescent="0.25">
      <c r="B219" s="12"/>
      <c r="C219" s="247"/>
      <c r="D219" s="247"/>
      <c r="E219" s="247"/>
      <c r="F219" s="247"/>
      <c r="G219" s="247"/>
      <c r="H219" s="247"/>
      <c r="I219" s="247"/>
      <c r="J219" s="247"/>
      <c r="K219" s="247"/>
      <c r="L219" s="247"/>
    </row>
    <row r="220" spans="1:17" ht="16" thickBot="1" x14ac:dyDescent="0.25">
      <c r="B220" s="12"/>
      <c r="C220" s="240" t="s">
        <v>114</v>
      </c>
      <c r="D220" s="241" t="s">
        <v>88</v>
      </c>
      <c r="E220" s="241" t="s">
        <v>115</v>
      </c>
      <c r="F220" s="241" t="s">
        <v>114</v>
      </c>
      <c r="G220" s="241" t="s">
        <v>88</v>
      </c>
      <c r="H220" s="241" t="s">
        <v>115</v>
      </c>
      <c r="I220" s="241" t="s">
        <v>114</v>
      </c>
      <c r="J220" s="241" t="s">
        <v>88</v>
      </c>
      <c r="K220" s="241" t="s">
        <v>115</v>
      </c>
      <c r="L220" s="241" t="s">
        <v>52</v>
      </c>
      <c r="M220" s="65" t="s">
        <v>115</v>
      </c>
      <c r="N220" s="18" t="s">
        <v>14</v>
      </c>
      <c r="O220" s="18" t="s">
        <v>15</v>
      </c>
      <c r="P220" s="18" t="s">
        <v>16</v>
      </c>
      <c r="Q220" s="113" t="s">
        <v>167</v>
      </c>
    </row>
    <row r="221" spans="1:17" ht="16" thickBot="1" x14ac:dyDescent="0.25">
      <c r="B221" s="12"/>
      <c r="C221" s="245" t="s">
        <v>116</v>
      </c>
      <c r="D221" s="246">
        <v>-1.454257600343023</v>
      </c>
      <c r="E221" s="246">
        <v>0.18934718186576524</v>
      </c>
      <c r="F221" s="245" t="s">
        <v>117</v>
      </c>
      <c r="G221" s="246">
        <v>-0.38811462197921243</v>
      </c>
      <c r="H221" s="246">
        <v>0.40417124934934845</v>
      </c>
      <c r="I221" s="245" t="s">
        <v>118</v>
      </c>
      <c r="J221" s="246">
        <v>-1.8552379854804382</v>
      </c>
      <c r="K221" s="246">
        <v>0.13525906967543241</v>
      </c>
      <c r="L221" s="244">
        <v>0.6397877984084881</v>
      </c>
      <c r="M221" s="106">
        <f ca="1">OFFSET($E221,3*E218+F218,3*D218)</f>
        <v>0.10583020305985501</v>
      </c>
      <c r="N221" s="107">
        <f t="shared" ref="N221:P222" ca="1" si="13">D217</f>
        <v>2</v>
      </c>
      <c r="O221" s="108">
        <f t="shared" ca="1" si="13"/>
        <v>4</v>
      </c>
      <c r="P221" s="108">
        <f t="shared" ca="1" si="13"/>
        <v>7</v>
      </c>
      <c r="Q221" s="112">
        <f>A216</f>
        <v>14</v>
      </c>
    </row>
    <row r="222" spans="1:17" ht="16" thickBot="1" x14ac:dyDescent="0.25">
      <c r="B222" s="12"/>
      <c r="C222" s="245" t="s">
        <v>119</v>
      </c>
      <c r="D222" s="246">
        <v>-1.3019908181137201</v>
      </c>
      <c r="E222" s="246">
        <v>0.21383015619052601</v>
      </c>
      <c r="F222" s="245" t="s">
        <v>120</v>
      </c>
      <c r="G222" s="246">
        <v>-0.23584783974990958</v>
      </c>
      <c r="H222" s="246">
        <v>0.44130983764841697</v>
      </c>
      <c r="I222" s="245" t="s">
        <v>121</v>
      </c>
      <c r="J222" s="246">
        <v>-1.6147077150686635</v>
      </c>
      <c r="K222" s="246">
        <v>0.16593603475360175</v>
      </c>
      <c r="L222" s="245"/>
      <c r="N222" s="108">
        <f t="shared" ca="1" si="13"/>
        <v>0</v>
      </c>
      <c r="O222" s="108">
        <f t="shared" ca="1" si="13"/>
        <v>1</v>
      </c>
      <c r="P222" s="108">
        <f t="shared" ca="1" si="13"/>
        <v>0</v>
      </c>
    </row>
    <row r="223" spans="1:17" x14ac:dyDescent="0.2">
      <c r="B223" s="12"/>
      <c r="C223" s="245" t="s">
        <v>122</v>
      </c>
      <c r="D223" s="246">
        <v>-1.4446282175708476</v>
      </c>
      <c r="E223" s="246">
        <v>0.19082966554334979</v>
      </c>
      <c r="F223" s="245" t="s">
        <v>123</v>
      </c>
      <c r="G223" s="246">
        <v>-0.2328817477640106</v>
      </c>
      <c r="H223" s="246">
        <v>0.44204127062868431</v>
      </c>
      <c r="I223" s="245" t="s">
        <v>124</v>
      </c>
      <c r="J223" s="246">
        <v>-1.8899518336900789</v>
      </c>
      <c r="K223" s="246">
        <v>0.13124996142783593</v>
      </c>
      <c r="L223" s="245"/>
    </row>
    <row r="224" spans="1:17" x14ac:dyDescent="0.2">
      <c r="B224" s="12"/>
      <c r="C224" s="245" t="s">
        <v>125</v>
      </c>
      <c r="D224" s="246">
        <v>-2.1340597347624262</v>
      </c>
      <c r="E224" s="246">
        <v>0.10583020305985501</v>
      </c>
      <c r="F224" s="245" t="s">
        <v>126</v>
      </c>
      <c r="G224" s="246">
        <v>-1.0679167563986156</v>
      </c>
      <c r="H224" s="246">
        <v>0.25579946133384984</v>
      </c>
      <c r="I224" s="245" t="s">
        <v>127</v>
      </c>
      <c r="J224" s="246">
        <v>-1.6532954408607066</v>
      </c>
      <c r="K224" s="246">
        <v>0.16066405858751018</v>
      </c>
      <c r="L224" s="245"/>
    </row>
    <row r="225" spans="1:17" x14ac:dyDescent="0.2">
      <c r="B225" s="12"/>
      <c r="C225" s="245" t="s">
        <v>128</v>
      </c>
      <c r="D225" s="246">
        <v>-1.9817929525331233</v>
      </c>
      <c r="E225" s="246">
        <v>0.1211278378483898</v>
      </c>
      <c r="F225" s="245" t="s">
        <v>129</v>
      </c>
      <c r="G225" s="246">
        <v>-0.91564997416931271</v>
      </c>
      <c r="H225" s="246">
        <v>0.28584507054579067</v>
      </c>
      <c r="I225" s="245" t="s">
        <v>130</v>
      </c>
      <c r="J225" s="246">
        <v>-1.4127651704489321</v>
      </c>
      <c r="K225" s="246">
        <v>0.19579828270826075</v>
      </c>
      <c r="L225" s="245"/>
    </row>
    <row r="226" spans="1:17" x14ac:dyDescent="0.2">
      <c r="B226" s="12"/>
      <c r="C226" s="245" t="s">
        <v>131</v>
      </c>
      <c r="D226" s="246">
        <v>-2.067154755526782</v>
      </c>
      <c r="E226" s="246">
        <v>0.1123304316659984</v>
      </c>
      <c r="F226" s="245" t="s">
        <v>132</v>
      </c>
      <c r="G226" s="246">
        <v>-0.85540828571994521</v>
      </c>
      <c r="H226" s="246">
        <v>0.29829957822987774</v>
      </c>
      <c r="I226" s="245" t="s">
        <v>133</v>
      </c>
      <c r="J226" s="246">
        <v>-0.55961853441390463</v>
      </c>
      <c r="K226" s="246">
        <v>0.36363572808786204</v>
      </c>
      <c r="L226" s="245"/>
    </row>
    <row r="227" spans="1:17" x14ac:dyDescent="0.2">
      <c r="B227" s="12"/>
      <c r="C227" s="245" t="s">
        <v>135</v>
      </c>
      <c r="D227" s="246">
        <v>-1.8738687593045253</v>
      </c>
      <c r="E227" s="246">
        <v>0.1330947091573117</v>
      </c>
      <c r="F227" s="245" t="s">
        <v>136</v>
      </c>
      <c r="G227" s="246">
        <v>-0.61095657433073036</v>
      </c>
      <c r="H227" s="246">
        <v>0.35184102127470968</v>
      </c>
      <c r="I227" s="245" t="s">
        <v>137</v>
      </c>
      <c r="J227" s="246">
        <v>-1.8899518336900789</v>
      </c>
      <c r="K227" s="246">
        <v>0.13124996142783593</v>
      </c>
      <c r="L227" s="245"/>
    </row>
    <row r="228" spans="1:17" x14ac:dyDescent="0.2">
      <c r="B228" s="12"/>
      <c r="C228" s="245" t="s">
        <v>138</v>
      </c>
      <c r="D228" s="246">
        <v>-1.7050504268828048</v>
      </c>
      <c r="E228" s="246">
        <v>0.15380680079227879</v>
      </c>
      <c r="F228" s="245" t="s">
        <v>139</v>
      </c>
      <c r="G228" s="246">
        <v>-0.44213824190900985</v>
      </c>
      <c r="H228" s="246">
        <v>0.39123158711722578</v>
      </c>
      <c r="I228" s="245" t="s">
        <v>140</v>
      </c>
      <c r="J228" s="246">
        <v>-0.55961853441390463</v>
      </c>
      <c r="K228" s="246">
        <v>0.36363572808786204</v>
      </c>
      <c r="L228" s="245"/>
    </row>
    <row r="229" spans="1:17" x14ac:dyDescent="0.2">
      <c r="B229" s="12"/>
      <c r="C229" s="245" t="s">
        <v>141</v>
      </c>
      <c r="D229" s="246">
        <v>-1.8899518336900789</v>
      </c>
      <c r="E229" s="246">
        <v>0.13124996142783593</v>
      </c>
      <c r="F229" s="245" t="s">
        <v>142</v>
      </c>
      <c r="G229" s="246">
        <v>-0.55961853441390463</v>
      </c>
      <c r="H229" s="246">
        <v>0.36363572808786204</v>
      </c>
      <c r="I229" s="245" t="s">
        <v>143</v>
      </c>
      <c r="J229" s="246">
        <v>-1.7186372043990923</v>
      </c>
      <c r="K229" s="246">
        <v>0.15204678362573099</v>
      </c>
      <c r="L229" s="245"/>
    </row>
    <row r="230" spans="1:17" ht="16" thickBot="1" x14ac:dyDescent="0.25">
      <c r="B230" s="12"/>
      <c r="C230" s="247"/>
      <c r="D230" s="247"/>
      <c r="E230" s="247"/>
      <c r="F230" s="247"/>
      <c r="G230" s="247"/>
      <c r="H230" s="247"/>
      <c r="I230" s="247"/>
      <c r="J230" s="247"/>
      <c r="K230" s="247"/>
      <c r="L230" s="247"/>
    </row>
    <row r="231" spans="1:17" x14ac:dyDescent="0.2">
      <c r="A231" s="104" t="s">
        <v>167</v>
      </c>
      <c r="B231" s="251"/>
      <c r="C231" s="247"/>
      <c r="D231" s="248" t="s">
        <v>14</v>
      </c>
      <c r="E231" s="248" t="s">
        <v>15</v>
      </c>
      <c r="F231" s="248" t="s">
        <v>16</v>
      </c>
      <c r="G231" s="247"/>
      <c r="H231" s="247"/>
      <c r="I231" s="247"/>
      <c r="J231" s="247"/>
      <c r="K231" s="247"/>
      <c r="L231" s="247"/>
    </row>
    <row r="232" spans="1:17" x14ac:dyDescent="0.2">
      <c r="A232" s="110">
        <f>A216+1</f>
        <v>15</v>
      </c>
      <c r="B232" s="12"/>
      <c r="C232" s="249" t="s">
        <v>1</v>
      </c>
      <c r="D232" s="80">
        <f ca="1">OFFSET(Setup!$AI$6,$A232,1)</f>
        <v>5</v>
      </c>
      <c r="E232" s="80">
        <f ca="1">OFFSET(Setup!$AI$6,$A232,2)</f>
        <v>24</v>
      </c>
      <c r="F232" s="80">
        <f ca="1">OFFSET(Setup!$AI$6,$A232,3)</f>
        <v>34</v>
      </c>
      <c r="G232" s="247"/>
      <c r="H232" s="247"/>
      <c r="I232" s="247"/>
      <c r="J232" s="247"/>
      <c r="K232" s="247"/>
      <c r="L232" s="247"/>
    </row>
    <row r="233" spans="1:17" x14ac:dyDescent="0.2">
      <c r="B233" s="12"/>
      <c r="C233" s="249" t="s">
        <v>0</v>
      </c>
      <c r="D233" s="80">
        <f ca="1">OFFSET(Setup!$AC$6,$A232,1)</f>
        <v>2</v>
      </c>
      <c r="E233" s="80">
        <f ca="1">OFFSET(Setup!$AC$6,$A232,2)</f>
        <v>4</v>
      </c>
      <c r="F233" s="80">
        <f ca="1">OFFSET(Setup!$AC$6,$A232,3)</f>
        <v>6</v>
      </c>
      <c r="G233" s="247"/>
      <c r="H233" s="247"/>
      <c r="I233" s="247"/>
      <c r="J233" s="247"/>
      <c r="K233" s="247"/>
      <c r="L233" s="247"/>
    </row>
    <row r="234" spans="1:17" x14ac:dyDescent="0.2">
      <c r="B234" s="12"/>
      <c r="C234" s="249" t="s">
        <v>168</v>
      </c>
      <c r="D234" s="80">
        <f ca="1">OFFSET('Data 2'!$B$9,$A$3,2*(D233+1))</f>
        <v>0</v>
      </c>
      <c r="E234" s="80">
        <f ca="1">OFFSET('Data 2'!$B$9,$A$3,2*(E233+1))</f>
        <v>1</v>
      </c>
      <c r="F234" s="80">
        <f ca="1">OFFSET('Data 2'!$B$9,$A$3,2*(F233+1))</f>
        <v>0</v>
      </c>
      <c r="G234" s="247"/>
      <c r="H234" s="247"/>
      <c r="I234" s="247"/>
      <c r="J234" s="247"/>
      <c r="K234" s="247"/>
      <c r="L234" s="247"/>
    </row>
    <row r="235" spans="1:17" ht="16" thickBot="1" x14ac:dyDescent="0.25">
      <c r="B235" s="12"/>
      <c r="C235" s="247"/>
      <c r="D235" s="247"/>
      <c r="E235" s="247"/>
      <c r="F235" s="247"/>
      <c r="G235" s="247"/>
      <c r="H235" s="247"/>
      <c r="I235" s="247"/>
      <c r="J235" s="247"/>
      <c r="K235" s="247"/>
      <c r="L235" s="247"/>
    </row>
    <row r="236" spans="1:17" ht="16" thickBot="1" x14ac:dyDescent="0.25">
      <c r="B236" s="12"/>
      <c r="C236" s="240" t="s">
        <v>114</v>
      </c>
      <c r="D236" s="241" t="s">
        <v>88</v>
      </c>
      <c r="E236" s="241" t="s">
        <v>115</v>
      </c>
      <c r="F236" s="241" t="s">
        <v>114</v>
      </c>
      <c r="G236" s="241" t="s">
        <v>88</v>
      </c>
      <c r="H236" s="241" t="s">
        <v>115</v>
      </c>
      <c r="I236" s="241" t="s">
        <v>114</v>
      </c>
      <c r="J236" s="241" t="s">
        <v>88</v>
      </c>
      <c r="K236" s="241" t="s">
        <v>115</v>
      </c>
      <c r="L236" s="241" t="s">
        <v>52</v>
      </c>
      <c r="M236" s="65" t="s">
        <v>115</v>
      </c>
      <c r="N236" s="18" t="s">
        <v>14</v>
      </c>
      <c r="O236" s="18" t="s">
        <v>15</v>
      </c>
      <c r="P236" s="18" t="s">
        <v>16</v>
      </c>
      <c r="Q236" s="113" t="s">
        <v>167</v>
      </c>
    </row>
    <row r="237" spans="1:17" ht="16" thickBot="1" x14ac:dyDescent="0.25">
      <c r="B237" s="12"/>
      <c r="C237" s="245" t="s">
        <v>116</v>
      </c>
      <c r="D237" s="246">
        <v>-1.6661411268495403</v>
      </c>
      <c r="E237" s="246">
        <v>0.15893934520644917</v>
      </c>
      <c r="F237" s="245" t="s">
        <v>117</v>
      </c>
      <c r="G237" s="246">
        <v>-0.14307781207064862</v>
      </c>
      <c r="H237" s="246">
        <v>0.46429144280592965</v>
      </c>
      <c r="I237" s="245" t="s">
        <v>118</v>
      </c>
      <c r="J237" s="246">
        <v>-2.0231740648255734</v>
      </c>
      <c r="K237" s="246">
        <v>0.11679118445779881</v>
      </c>
      <c r="L237" s="244">
        <v>0.6513262599469497</v>
      </c>
      <c r="M237" s="106">
        <f ca="1">OFFSET($E237,3*E234+F234,3*D234)</f>
        <v>8.5966450402873387E-2</v>
      </c>
      <c r="N237" s="107">
        <f t="shared" ref="N237:P238" ca="1" si="14">D233</f>
        <v>2</v>
      </c>
      <c r="O237" s="108">
        <f t="shared" ca="1" si="14"/>
        <v>4</v>
      </c>
      <c r="P237" s="108">
        <f t="shared" ca="1" si="14"/>
        <v>6</v>
      </c>
      <c r="Q237" s="112">
        <f>A232</f>
        <v>15</v>
      </c>
    </row>
    <row r="238" spans="1:17" ht="16" thickBot="1" x14ac:dyDescent="0.25">
      <c r="B238" s="12"/>
      <c r="C238" s="245" t="s">
        <v>119</v>
      </c>
      <c r="D238" s="246">
        <v>-0.95063592158153742</v>
      </c>
      <c r="E238" s="246">
        <v>0.27875695099457748</v>
      </c>
      <c r="F238" s="245" t="s">
        <v>120</v>
      </c>
      <c r="G238" s="246">
        <v>0.57242739319735425</v>
      </c>
      <c r="H238" s="246">
        <v>0.63932309458695014</v>
      </c>
      <c r="I238" s="245" t="s">
        <v>121</v>
      </c>
      <c r="J238" s="246">
        <v>-1.3632289940658262</v>
      </c>
      <c r="K238" s="246">
        <v>0.2037160073054079</v>
      </c>
      <c r="L238" s="245"/>
      <c r="N238" s="108">
        <f t="shared" ca="1" si="14"/>
        <v>0</v>
      </c>
      <c r="O238" s="108">
        <f t="shared" ca="1" si="14"/>
        <v>1</v>
      </c>
      <c r="P238" s="108">
        <f t="shared" ca="1" si="14"/>
        <v>0</v>
      </c>
    </row>
    <row r="239" spans="1:17" x14ac:dyDescent="0.2">
      <c r="B239" s="12"/>
      <c r="C239" s="245" t="s">
        <v>122</v>
      </c>
      <c r="D239" s="246">
        <v>-1.4446282175708476</v>
      </c>
      <c r="E239" s="246">
        <v>0.19082966554334979</v>
      </c>
      <c r="F239" s="245" t="s">
        <v>123</v>
      </c>
      <c r="G239" s="246">
        <v>-0.2328817477640106</v>
      </c>
      <c r="H239" s="246">
        <v>0.44204127062868431</v>
      </c>
      <c r="I239" s="245" t="s">
        <v>124</v>
      </c>
      <c r="J239" s="246">
        <v>-1.8899518336900789</v>
      </c>
      <c r="K239" s="246">
        <v>0.13124996142783593</v>
      </c>
      <c r="L239" s="245"/>
    </row>
    <row r="240" spans="1:17" x14ac:dyDescent="0.2">
      <c r="B240" s="12"/>
      <c r="C240" s="245" t="s">
        <v>125</v>
      </c>
      <c r="D240" s="246">
        <v>-2.3639101685773896</v>
      </c>
      <c r="E240" s="246">
        <v>8.5966450402873387E-2</v>
      </c>
      <c r="F240" s="245" t="s">
        <v>126</v>
      </c>
      <c r="G240" s="246">
        <v>-0.84084685379849777</v>
      </c>
      <c r="H240" s="246">
        <v>0.30135645678182482</v>
      </c>
      <c r="I240" s="245" t="s">
        <v>127</v>
      </c>
      <c r="J240" s="246">
        <v>-1.8355370230067978</v>
      </c>
      <c r="K240" s="246">
        <v>0.1375799764922172</v>
      </c>
      <c r="L240" s="245"/>
    </row>
    <row r="241" spans="1:17" x14ac:dyDescent="0.2">
      <c r="B241" s="12"/>
      <c r="C241" s="245" t="s">
        <v>128</v>
      </c>
      <c r="D241" s="246">
        <v>-1.6484049633093867</v>
      </c>
      <c r="E241" s="246">
        <v>0.16132463988495507</v>
      </c>
      <c r="F241" s="245" t="s">
        <v>129</v>
      </c>
      <c r="G241" s="246">
        <v>-0.1253416485304949</v>
      </c>
      <c r="H241" s="246">
        <v>0.46870554817581345</v>
      </c>
      <c r="I241" s="245" t="s">
        <v>130</v>
      </c>
      <c r="J241" s="246">
        <v>-1.1755919522470506</v>
      </c>
      <c r="K241" s="246">
        <v>0.23584570040395225</v>
      </c>
      <c r="L241" s="245"/>
    </row>
    <row r="242" spans="1:17" x14ac:dyDescent="0.2">
      <c r="B242" s="12"/>
      <c r="C242" s="245" t="s">
        <v>131</v>
      </c>
      <c r="D242" s="246">
        <v>-2.067154755526782</v>
      </c>
      <c r="E242" s="246">
        <v>0.1123304316659984</v>
      </c>
      <c r="F242" s="245" t="s">
        <v>132</v>
      </c>
      <c r="G242" s="246">
        <v>-0.85540828571994521</v>
      </c>
      <c r="H242" s="246">
        <v>0.29829957822987774</v>
      </c>
      <c r="I242" s="245" t="s">
        <v>133</v>
      </c>
      <c r="J242" s="246">
        <v>-0.55961853441390463</v>
      </c>
      <c r="K242" s="246">
        <v>0.36363572808786204</v>
      </c>
      <c r="L242" s="245"/>
    </row>
    <row r="243" spans="1:17" x14ac:dyDescent="0.2">
      <c r="B243" s="12"/>
      <c r="C243" s="245" t="s">
        <v>135</v>
      </c>
      <c r="D243" s="246">
        <v>-2.1082886544906634</v>
      </c>
      <c r="E243" s="246">
        <v>0.10829381425830019</v>
      </c>
      <c r="F243" s="245" t="s">
        <v>136</v>
      </c>
      <c r="G243" s="246">
        <v>-0.70347290191136724</v>
      </c>
      <c r="H243" s="246">
        <v>0.33104269103001643</v>
      </c>
      <c r="I243" s="245" t="s">
        <v>137</v>
      </c>
      <c r="J243" s="246">
        <v>-1.8899518336900789</v>
      </c>
      <c r="K243" s="246">
        <v>0.13124996142783593</v>
      </c>
      <c r="L243" s="245"/>
    </row>
    <row r="244" spans="1:17" x14ac:dyDescent="0.2">
      <c r="B244" s="12"/>
      <c r="C244" s="245" t="s">
        <v>138</v>
      </c>
      <c r="D244" s="246">
        <v>-1.363569344161639</v>
      </c>
      <c r="E244" s="246">
        <v>0.20366080271118822</v>
      </c>
      <c r="F244" s="245" t="s">
        <v>139</v>
      </c>
      <c r="G244" s="246">
        <v>4.1246408417657143E-2</v>
      </c>
      <c r="H244" s="246">
        <v>0.510310140454729</v>
      </c>
      <c r="I244" s="245" t="s">
        <v>140</v>
      </c>
      <c r="J244" s="246">
        <v>-0.55961853441390463</v>
      </c>
      <c r="K244" s="246">
        <v>0.36363572808786204</v>
      </c>
      <c r="L244" s="245"/>
    </row>
    <row r="245" spans="1:17" x14ac:dyDescent="0.2">
      <c r="B245" s="12"/>
      <c r="C245" s="245" t="s">
        <v>141</v>
      </c>
      <c r="D245" s="246">
        <v>-1.8899518336900789</v>
      </c>
      <c r="E245" s="246">
        <v>0.13124996142783593</v>
      </c>
      <c r="F245" s="245" t="s">
        <v>142</v>
      </c>
      <c r="G245" s="246">
        <v>-0.55961853441390463</v>
      </c>
      <c r="H245" s="246">
        <v>0.36363572808786204</v>
      </c>
      <c r="I245" s="245" t="s">
        <v>143</v>
      </c>
      <c r="J245" s="246">
        <v>-1.7186372043990923</v>
      </c>
      <c r="K245" s="246">
        <v>0.15204678362573099</v>
      </c>
      <c r="L245" s="245"/>
    </row>
    <row r="246" spans="1:17" ht="16" thickBot="1" x14ac:dyDescent="0.25">
      <c r="B246" s="12"/>
      <c r="C246" s="247"/>
      <c r="D246" s="247"/>
      <c r="E246" s="247"/>
      <c r="F246" s="247"/>
      <c r="G246" s="247"/>
      <c r="H246" s="247"/>
      <c r="I246" s="247"/>
      <c r="J246" s="247"/>
      <c r="K246" s="247"/>
      <c r="L246" s="247"/>
    </row>
    <row r="247" spans="1:17" x14ac:dyDescent="0.2">
      <c r="A247" s="104" t="s">
        <v>167</v>
      </c>
      <c r="B247" s="251"/>
      <c r="C247" s="247"/>
      <c r="D247" s="248" t="s">
        <v>14</v>
      </c>
      <c r="E247" s="248" t="s">
        <v>15</v>
      </c>
      <c r="F247" s="248" t="s">
        <v>16</v>
      </c>
      <c r="G247" s="247"/>
      <c r="H247" s="247"/>
      <c r="I247" s="247"/>
      <c r="J247" s="247"/>
      <c r="K247" s="247"/>
      <c r="L247" s="247"/>
    </row>
    <row r="248" spans="1:17" x14ac:dyDescent="0.2">
      <c r="A248" s="110">
        <f>A232+1</f>
        <v>16</v>
      </c>
      <c r="B248" s="12"/>
      <c r="C248" s="249" t="s">
        <v>1</v>
      </c>
      <c r="D248" s="80">
        <f ca="1">OFFSET(Setup!$AI$6,$A248,1)</f>
        <v>5</v>
      </c>
      <c r="E248" s="80">
        <f ca="1">OFFSET(Setup!$AI$6,$A248,2)</f>
        <v>24</v>
      </c>
      <c r="F248" s="80">
        <f ca="1">OFFSET(Setup!$AI$6,$A248,3)</f>
        <v>33</v>
      </c>
      <c r="G248" s="247"/>
      <c r="H248" s="247"/>
      <c r="I248" s="247"/>
      <c r="J248" s="247"/>
      <c r="K248" s="247"/>
      <c r="L248" s="247"/>
    </row>
    <row r="249" spans="1:17" x14ac:dyDescent="0.2">
      <c r="B249" s="12"/>
      <c r="C249" s="249" t="s">
        <v>0</v>
      </c>
      <c r="D249" s="80">
        <f ca="1">OFFSET(Setup!$AC$6,$A248,1)</f>
        <v>2</v>
      </c>
      <c r="E249" s="80">
        <f ca="1">OFFSET(Setup!$AC$6,$A248,2)</f>
        <v>4</v>
      </c>
      <c r="F249" s="80">
        <f ca="1">OFFSET(Setup!$AC$6,$A248,3)</f>
        <v>5</v>
      </c>
      <c r="G249" s="247"/>
      <c r="H249" s="247"/>
      <c r="I249" s="247"/>
      <c r="J249" s="247"/>
      <c r="K249" s="247"/>
      <c r="L249" s="247"/>
    </row>
    <row r="250" spans="1:17" x14ac:dyDescent="0.2">
      <c r="B250" s="12"/>
      <c r="C250" s="249" t="s">
        <v>168</v>
      </c>
      <c r="D250" s="80">
        <f ca="1">OFFSET('Data 2'!$B$9,$A$3,2*(D249+1))</f>
        <v>0</v>
      </c>
      <c r="E250" s="80">
        <f ca="1">OFFSET('Data 2'!$B$9,$A$3,2*(E249+1))</f>
        <v>1</v>
      </c>
      <c r="F250" s="80">
        <f ca="1">OFFSET('Data 2'!$B$9,$A$3,2*(F249+1))</f>
        <v>0</v>
      </c>
      <c r="G250" s="247"/>
      <c r="H250" s="247"/>
      <c r="I250" s="247"/>
      <c r="J250" s="247"/>
      <c r="K250" s="247"/>
      <c r="L250" s="247"/>
    </row>
    <row r="251" spans="1:17" ht="16" thickBot="1" x14ac:dyDescent="0.25">
      <c r="B251" s="12"/>
      <c r="C251" s="247"/>
      <c r="D251" s="247"/>
      <c r="E251" s="247"/>
      <c r="F251" s="247"/>
      <c r="G251" s="247"/>
      <c r="H251" s="247"/>
      <c r="I251" s="247"/>
      <c r="J251" s="247"/>
      <c r="K251" s="247"/>
      <c r="L251" s="247"/>
    </row>
    <row r="252" spans="1:17" ht="16" thickBot="1" x14ac:dyDescent="0.25">
      <c r="B252" s="12"/>
      <c r="C252" s="240" t="s">
        <v>114</v>
      </c>
      <c r="D252" s="241" t="s">
        <v>88</v>
      </c>
      <c r="E252" s="241" t="s">
        <v>115</v>
      </c>
      <c r="F252" s="241" t="s">
        <v>114</v>
      </c>
      <c r="G252" s="241" t="s">
        <v>88</v>
      </c>
      <c r="H252" s="241" t="s">
        <v>115</v>
      </c>
      <c r="I252" s="241" t="s">
        <v>114</v>
      </c>
      <c r="J252" s="241" t="s">
        <v>88</v>
      </c>
      <c r="K252" s="241" t="s">
        <v>115</v>
      </c>
      <c r="L252" s="241" t="s">
        <v>52</v>
      </c>
      <c r="M252" s="65" t="s">
        <v>115</v>
      </c>
      <c r="N252" s="18" t="s">
        <v>14</v>
      </c>
      <c r="O252" s="18" t="s">
        <v>15</v>
      </c>
      <c r="P252" s="18" t="s">
        <v>16</v>
      </c>
      <c r="Q252" s="113" t="s">
        <v>167</v>
      </c>
    </row>
    <row r="253" spans="1:17" ht="16" thickBot="1" x14ac:dyDescent="0.25">
      <c r="B253" s="12"/>
      <c r="C253" s="245" t="s">
        <v>116</v>
      </c>
      <c r="D253" s="246">
        <v>-2.1623768842341922</v>
      </c>
      <c r="E253" s="246">
        <v>0.10318030101081917</v>
      </c>
      <c r="F253" s="245" t="s">
        <v>117</v>
      </c>
      <c r="G253" s="246">
        <v>-1.1738386048305263</v>
      </c>
      <c r="H253" s="246">
        <v>0.23616183940939198</v>
      </c>
      <c r="I253" s="245" t="s">
        <v>118</v>
      </c>
      <c r="J253" s="246">
        <v>-2.6503392360093261</v>
      </c>
      <c r="K253" s="246">
        <v>6.5968103941101225E-2</v>
      </c>
      <c r="L253" s="244">
        <v>0.71551724137931039</v>
      </c>
      <c r="M253" s="106">
        <f ca="1">OFFSET($E253,3*E250+F250,3*D250)</f>
        <v>6.4242649014276537E-2</v>
      </c>
      <c r="N253" s="107">
        <f t="shared" ref="N253:P254" ca="1" si="15">D249</f>
        <v>2</v>
      </c>
      <c r="O253" s="108">
        <f t="shared" ca="1" si="15"/>
        <v>4</v>
      </c>
      <c r="P253" s="108">
        <f t="shared" ca="1" si="15"/>
        <v>5</v>
      </c>
      <c r="Q253" s="112">
        <f>A248</f>
        <v>16</v>
      </c>
    </row>
    <row r="254" spans="1:17" ht="16" thickBot="1" x14ac:dyDescent="0.25">
      <c r="B254" s="12"/>
      <c r="C254" s="245" t="s">
        <v>119</v>
      </c>
      <c r="D254" s="246">
        <v>-1.0496718551073447</v>
      </c>
      <c r="E254" s="246">
        <v>0.25928811862254347</v>
      </c>
      <c r="F254" s="245" t="s">
        <v>120</v>
      </c>
      <c r="G254" s="246">
        <v>-6.1133575703678833E-2</v>
      </c>
      <c r="H254" s="246">
        <v>0.48472136419943429</v>
      </c>
      <c r="I254" s="245" t="s">
        <v>121</v>
      </c>
      <c r="J254" s="246">
        <v>-1.3539883353249493</v>
      </c>
      <c r="K254" s="246">
        <v>0.20521909265609642</v>
      </c>
      <c r="L254" s="245"/>
      <c r="N254" s="108">
        <f t="shared" ca="1" si="15"/>
        <v>0</v>
      </c>
      <c r="O254" s="108">
        <f t="shared" ca="1" si="15"/>
        <v>1</v>
      </c>
      <c r="P254" s="108">
        <f t="shared" ca="1" si="15"/>
        <v>0</v>
      </c>
    </row>
    <row r="255" spans="1:17" x14ac:dyDescent="0.2">
      <c r="B255" s="12"/>
      <c r="C255" s="245" t="s">
        <v>122</v>
      </c>
      <c r="D255" s="246">
        <v>-1.4446282175708476</v>
      </c>
      <c r="E255" s="246">
        <v>0.19082966554334979</v>
      </c>
      <c r="F255" s="245" t="s">
        <v>123</v>
      </c>
      <c r="G255" s="246">
        <v>-0.2328817477640106</v>
      </c>
      <c r="H255" s="246">
        <v>0.44204127062868431</v>
      </c>
      <c r="I255" s="245" t="s">
        <v>124</v>
      </c>
      <c r="J255" s="246">
        <v>-1.8899518336900789</v>
      </c>
      <c r="K255" s="246">
        <v>0.13124996142783593</v>
      </c>
      <c r="L255" s="245"/>
    </row>
    <row r="256" spans="1:17" x14ac:dyDescent="0.2">
      <c r="B256" s="12"/>
      <c r="C256" s="245" t="s">
        <v>125</v>
      </c>
      <c r="D256" s="246">
        <v>-2.6786888974685312</v>
      </c>
      <c r="E256" s="246">
        <v>6.4242649014276537E-2</v>
      </c>
      <c r="F256" s="245" t="s">
        <v>126</v>
      </c>
      <c r="G256" s="246">
        <v>-1.6901506180648651</v>
      </c>
      <c r="H256" s="246">
        <v>0.15575603340998542</v>
      </c>
      <c r="I256" s="245" t="s">
        <v>127</v>
      </c>
      <c r="J256" s="246">
        <v>-2.3022601993384537</v>
      </c>
      <c r="K256" s="246">
        <v>9.0935945193423753E-2</v>
      </c>
      <c r="L256" s="245"/>
    </row>
    <row r="257" spans="1:17" x14ac:dyDescent="0.2">
      <c r="B257" s="12"/>
      <c r="C257" s="245" t="s">
        <v>128</v>
      </c>
      <c r="D257" s="246">
        <v>-1.5659838683416838</v>
      </c>
      <c r="E257" s="246">
        <v>0.17278967696872818</v>
      </c>
      <c r="F257" s="245" t="s">
        <v>129</v>
      </c>
      <c r="G257" s="246">
        <v>-0.57744558893801767</v>
      </c>
      <c r="H257" s="246">
        <v>0.35952057517298258</v>
      </c>
      <c r="I257" s="245" t="s">
        <v>130</v>
      </c>
      <c r="J257" s="246">
        <v>-1.005909298654077</v>
      </c>
      <c r="K257" s="246">
        <v>0.26778117031382803</v>
      </c>
      <c r="L257" s="245"/>
    </row>
    <row r="258" spans="1:17" x14ac:dyDescent="0.2">
      <c r="B258" s="12"/>
      <c r="C258" s="245" t="s">
        <v>131</v>
      </c>
      <c r="D258" s="246">
        <v>-2.067154755526782</v>
      </c>
      <c r="E258" s="246">
        <v>0.1123304316659984</v>
      </c>
      <c r="F258" s="245" t="s">
        <v>132</v>
      </c>
      <c r="G258" s="246">
        <v>-0.85540828571994521</v>
      </c>
      <c r="H258" s="246">
        <v>0.29829957822987774</v>
      </c>
      <c r="I258" s="245" t="s">
        <v>133</v>
      </c>
      <c r="J258" s="246">
        <v>-0.55961853441390463</v>
      </c>
      <c r="K258" s="246">
        <v>0.36363572808786204</v>
      </c>
      <c r="L258" s="245"/>
    </row>
    <row r="259" spans="1:17" x14ac:dyDescent="0.2">
      <c r="B259" s="12"/>
      <c r="C259" s="245" t="s">
        <v>135</v>
      </c>
      <c r="D259" s="246">
        <v>-2.5827294185998424</v>
      </c>
      <c r="E259" s="246">
        <v>7.0258230519138834E-2</v>
      </c>
      <c r="F259" s="245" t="s">
        <v>136</v>
      </c>
      <c r="G259" s="246">
        <v>-1.3711634706180491</v>
      </c>
      <c r="H259" s="246">
        <v>0.20243193528637762</v>
      </c>
      <c r="I259" s="245" t="s">
        <v>137</v>
      </c>
      <c r="J259" s="246">
        <v>-1.8899518336900789</v>
      </c>
      <c r="K259" s="246">
        <v>0.13124996142783593</v>
      </c>
      <c r="L259" s="245"/>
    </row>
    <row r="260" spans="1:17" x14ac:dyDescent="0.2">
      <c r="B260" s="12"/>
      <c r="C260" s="245" t="s">
        <v>138</v>
      </c>
      <c r="D260" s="246">
        <v>-1.3487642315238486</v>
      </c>
      <c r="E260" s="246">
        <v>0.20607247825838676</v>
      </c>
      <c r="F260" s="245" t="s">
        <v>139</v>
      </c>
      <c r="G260" s="246">
        <v>-0.13719828354205532</v>
      </c>
      <c r="H260" s="246">
        <v>0.46575413082200812</v>
      </c>
      <c r="I260" s="245" t="s">
        <v>140</v>
      </c>
      <c r="J260" s="246">
        <v>-0.55961853441390463</v>
      </c>
      <c r="K260" s="246">
        <v>0.36363572808786204</v>
      </c>
      <c r="L260" s="245"/>
    </row>
    <row r="261" spans="1:17" x14ac:dyDescent="0.2">
      <c r="B261" s="12"/>
      <c r="C261" s="245" t="s">
        <v>141</v>
      </c>
      <c r="D261" s="246">
        <v>-1.8899518336900789</v>
      </c>
      <c r="E261" s="246">
        <v>0.13124996142783593</v>
      </c>
      <c r="F261" s="245" t="s">
        <v>142</v>
      </c>
      <c r="G261" s="246">
        <v>-0.55961853441390463</v>
      </c>
      <c r="H261" s="246">
        <v>0.36363572808786204</v>
      </c>
      <c r="I261" s="245" t="s">
        <v>143</v>
      </c>
      <c r="J261" s="246">
        <v>-1.7186372043990923</v>
      </c>
      <c r="K261" s="246">
        <v>0.15204678362573099</v>
      </c>
      <c r="L261" s="245"/>
    </row>
    <row r="262" spans="1:17" ht="16" thickBot="1" x14ac:dyDescent="0.25">
      <c r="B262" s="12"/>
      <c r="C262" s="247"/>
      <c r="D262" s="247"/>
      <c r="E262" s="247"/>
      <c r="F262" s="247"/>
      <c r="G262" s="247"/>
      <c r="H262" s="247"/>
      <c r="I262" s="247"/>
      <c r="J262" s="247"/>
      <c r="K262" s="247"/>
      <c r="L262" s="247"/>
    </row>
    <row r="263" spans="1:17" x14ac:dyDescent="0.2">
      <c r="A263" s="104" t="s">
        <v>167</v>
      </c>
      <c r="B263" s="251"/>
      <c r="C263" s="247"/>
      <c r="D263" s="248" t="s">
        <v>14</v>
      </c>
      <c r="E263" s="248" t="s">
        <v>15</v>
      </c>
      <c r="F263" s="248" t="s">
        <v>16</v>
      </c>
      <c r="G263" s="247"/>
      <c r="H263" s="247"/>
      <c r="I263" s="247"/>
      <c r="J263" s="247"/>
      <c r="K263" s="247"/>
      <c r="L263" s="247"/>
    </row>
    <row r="264" spans="1:17" x14ac:dyDescent="0.2">
      <c r="A264" s="110">
        <f>A248+1</f>
        <v>17</v>
      </c>
      <c r="B264" s="12"/>
      <c r="C264" s="249" t="s">
        <v>1</v>
      </c>
      <c r="D264" s="80">
        <f ca="1">OFFSET(Setup!$AI$6,$A264,1)</f>
        <v>5</v>
      </c>
      <c r="E264" s="80">
        <f ca="1">OFFSET(Setup!$AI$6,$A264,2)</f>
        <v>15</v>
      </c>
      <c r="F264" s="80">
        <f ca="1">OFFSET(Setup!$AI$6,$A264,3)</f>
        <v>44</v>
      </c>
      <c r="G264" s="247"/>
      <c r="H264" s="247"/>
      <c r="I264" s="247"/>
      <c r="J264" s="247"/>
      <c r="K264" s="247"/>
      <c r="L264" s="247"/>
    </row>
    <row r="265" spans="1:17" x14ac:dyDescent="0.2">
      <c r="B265" s="12"/>
      <c r="C265" s="249" t="s">
        <v>0</v>
      </c>
      <c r="D265" s="80">
        <f ca="1">OFFSET(Setup!$AC$6,$A264,1)</f>
        <v>2</v>
      </c>
      <c r="E265" s="80">
        <f ca="1">OFFSET(Setup!$AC$6,$A264,2)</f>
        <v>3</v>
      </c>
      <c r="F265" s="80">
        <f ca="1">OFFSET(Setup!$AC$6,$A264,3)</f>
        <v>7</v>
      </c>
      <c r="G265" s="247"/>
      <c r="H265" s="247"/>
      <c r="I265" s="247"/>
      <c r="J265" s="247"/>
      <c r="K265" s="247"/>
      <c r="L265" s="247"/>
    </row>
    <row r="266" spans="1:17" x14ac:dyDescent="0.2">
      <c r="B266" s="12"/>
      <c r="C266" s="249" t="s">
        <v>168</v>
      </c>
      <c r="D266" s="80">
        <f ca="1">OFFSET('Data 2'!$B$9,$A$3,2*(D265+1))</f>
        <v>0</v>
      </c>
      <c r="E266" s="80">
        <f ca="1">OFFSET('Data 2'!$B$9,$A$3,2*(E265+1))</f>
        <v>0</v>
      </c>
      <c r="F266" s="80">
        <f ca="1">OFFSET('Data 2'!$B$9,$A$3,2*(F265+1))</f>
        <v>0</v>
      </c>
      <c r="G266" s="247"/>
      <c r="H266" s="247"/>
      <c r="I266" s="247"/>
      <c r="J266" s="247"/>
      <c r="K266" s="247"/>
      <c r="L266" s="247"/>
    </row>
    <row r="267" spans="1:17" ht="16" thickBot="1" x14ac:dyDescent="0.25">
      <c r="B267" s="12"/>
      <c r="C267" s="247"/>
      <c r="D267" s="247"/>
      <c r="E267" s="247"/>
      <c r="F267" s="247"/>
      <c r="G267" s="247"/>
      <c r="H267" s="247"/>
      <c r="I267" s="247"/>
      <c r="J267" s="247"/>
      <c r="K267" s="247"/>
      <c r="L267" s="247"/>
    </row>
    <row r="268" spans="1:17" ht="16" thickBot="1" x14ac:dyDescent="0.25">
      <c r="B268" s="12"/>
      <c r="C268" s="240" t="s">
        <v>114</v>
      </c>
      <c r="D268" s="241" t="s">
        <v>88</v>
      </c>
      <c r="E268" s="241" t="s">
        <v>115</v>
      </c>
      <c r="F268" s="241" t="s">
        <v>114</v>
      </c>
      <c r="G268" s="241" t="s">
        <v>88</v>
      </c>
      <c r="H268" s="241" t="s">
        <v>115</v>
      </c>
      <c r="I268" s="241" t="s">
        <v>114</v>
      </c>
      <c r="J268" s="241" t="s">
        <v>88</v>
      </c>
      <c r="K268" s="241" t="s">
        <v>115</v>
      </c>
      <c r="L268" s="241" t="s">
        <v>52</v>
      </c>
      <c r="M268" s="65" t="s">
        <v>115</v>
      </c>
      <c r="N268" s="18" t="s">
        <v>14</v>
      </c>
      <c r="O268" s="18" t="s">
        <v>15</v>
      </c>
      <c r="P268" s="18" t="s">
        <v>16</v>
      </c>
      <c r="Q268" s="113" t="s">
        <v>167</v>
      </c>
    </row>
    <row r="269" spans="1:17" ht="16" thickBot="1" x14ac:dyDescent="0.25">
      <c r="B269" s="12"/>
      <c r="C269" s="245" t="s">
        <v>116</v>
      </c>
      <c r="D269" s="246">
        <v>-2.0312335383814184</v>
      </c>
      <c r="E269" s="246">
        <v>0.11596240580820531</v>
      </c>
      <c r="F269" s="245" t="s">
        <v>117</v>
      </c>
      <c r="G269" s="246">
        <v>-1.0797291517135219</v>
      </c>
      <c r="H269" s="246">
        <v>0.25355727560790725</v>
      </c>
      <c r="I269" s="245" t="s">
        <v>118</v>
      </c>
      <c r="J269" s="246">
        <v>-1.9328287867715477</v>
      </c>
      <c r="K269" s="246">
        <v>0.12643780667272031</v>
      </c>
      <c r="L269" s="244">
        <v>0.60835543766578237</v>
      </c>
      <c r="M269" s="106">
        <f ca="1">OFFSET($E269,3*E266+F266,3*D266)</f>
        <v>0.11596240580820531</v>
      </c>
      <c r="N269" s="107">
        <f t="shared" ref="N269:P270" ca="1" si="16">D265</f>
        <v>2</v>
      </c>
      <c r="O269" s="108">
        <f t="shared" ca="1" si="16"/>
        <v>3</v>
      </c>
      <c r="P269" s="108">
        <f t="shared" ca="1" si="16"/>
        <v>7</v>
      </c>
      <c r="Q269" s="112">
        <f>A264</f>
        <v>17</v>
      </c>
    </row>
    <row r="270" spans="1:17" ht="16" thickBot="1" x14ac:dyDescent="0.25">
      <c r="B270" s="12"/>
      <c r="C270" s="245" t="s">
        <v>119</v>
      </c>
      <c r="D270" s="246">
        <v>-2.1080190681616928</v>
      </c>
      <c r="E270" s="246">
        <v>0.10831984995210428</v>
      </c>
      <c r="F270" s="245" t="s">
        <v>120</v>
      </c>
      <c r="G270" s="246">
        <v>-1.1565146814937963</v>
      </c>
      <c r="H270" s="246">
        <v>0.23930116240700153</v>
      </c>
      <c r="I270" s="245" t="s">
        <v>121</v>
      </c>
      <c r="J270" s="246">
        <v>-1.757263542656718</v>
      </c>
      <c r="K270" s="246">
        <v>0.14713339311490173</v>
      </c>
      <c r="L270" s="245"/>
      <c r="N270" s="108">
        <f t="shared" ca="1" si="16"/>
        <v>0</v>
      </c>
      <c r="O270" s="108">
        <f t="shared" ca="1" si="16"/>
        <v>0</v>
      </c>
      <c r="P270" s="108">
        <f t="shared" ca="1" si="16"/>
        <v>0</v>
      </c>
    </row>
    <row r="271" spans="1:17" x14ac:dyDescent="0.2">
      <c r="B271" s="12"/>
      <c r="C271" s="245" t="s">
        <v>122</v>
      </c>
      <c r="D271" s="246">
        <v>-2.048485500409051</v>
      </c>
      <c r="E271" s="246">
        <v>0.11420550250895282</v>
      </c>
      <c r="F271" s="245" t="s">
        <v>123</v>
      </c>
      <c r="G271" s="246">
        <v>-0.71410791352154024</v>
      </c>
      <c r="H271" s="246">
        <v>0.32869177768190216</v>
      </c>
      <c r="I271" s="245" t="s">
        <v>124</v>
      </c>
      <c r="J271" s="246">
        <v>-1.8899518336900789</v>
      </c>
      <c r="K271" s="246">
        <v>0.13124996142783593</v>
      </c>
      <c r="L271" s="245"/>
    </row>
    <row r="272" spans="1:17" x14ac:dyDescent="0.2">
      <c r="B272" s="12"/>
      <c r="C272" s="245" t="s">
        <v>125</v>
      </c>
      <c r="D272" s="246">
        <v>-0.75992213985215362</v>
      </c>
      <c r="E272" s="246">
        <v>0.31866317073045813</v>
      </c>
      <c r="F272" s="245" t="s">
        <v>126</v>
      </c>
      <c r="G272" s="246">
        <v>0.19158224681574287</v>
      </c>
      <c r="H272" s="246">
        <v>0.54774960181879917</v>
      </c>
      <c r="I272" s="245" t="s">
        <v>127</v>
      </c>
      <c r="J272" s="246">
        <v>-0.45958155143655732</v>
      </c>
      <c r="K272" s="246">
        <v>0.38708509618430703</v>
      </c>
      <c r="L272" s="245"/>
    </row>
    <row r="273" spans="1:17" x14ac:dyDescent="0.2">
      <c r="B273" s="12"/>
      <c r="C273" s="245" t="s">
        <v>128</v>
      </c>
      <c r="D273" s="246">
        <v>-0.83670766963242804</v>
      </c>
      <c r="E273" s="246">
        <v>0.30222863957329127</v>
      </c>
      <c r="F273" s="245" t="s">
        <v>129</v>
      </c>
      <c r="G273" s="246">
        <v>0.11479671703546843</v>
      </c>
      <c r="H273" s="246">
        <v>0.52866770357117965</v>
      </c>
      <c r="I273" s="245" t="s">
        <v>130</v>
      </c>
      <c r="J273" s="246">
        <v>-0.28401630732172778</v>
      </c>
      <c r="K273" s="246">
        <v>0.42946940109051179</v>
      </c>
      <c r="L273" s="245"/>
    </row>
    <row r="274" spans="1:17" x14ac:dyDescent="0.2">
      <c r="B274" s="12"/>
      <c r="C274" s="245" t="s">
        <v>131</v>
      </c>
      <c r="D274" s="246">
        <v>-0.67943843242900659</v>
      </c>
      <c r="E274" s="246">
        <v>0.3363866501815353</v>
      </c>
      <c r="F274" s="245" t="s">
        <v>132</v>
      </c>
      <c r="G274" s="246">
        <v>0.65493915445850415</v>
      </c>
      <c r="H274" s="246">
        <v>0.6581226251011093</v>
      </c>
      <c r="I274" s="245" t="s">
        <v>133</v>
      </c>
      <c r="J274" s="246">
        <v>-0.55961853441390463</v>
      </c>
      <c r="K274" s="246">
        <v>0.36363572808786204</v>
      </c>
      <c r="L274" s="245"/>
    </row>
    <row r="275" spans="1:17" x14ac:dyDescent="0.2">
      <c r="B275" s="12"/>
      <c r="C275" s="245" t="s">
        <v>135</v>
      </c>
      <c r="D275" s="246">
        <v>-1.8738649108718266</v>
      </c>
      <c r="E275" s="246">
        <v>0.13309515319205673</v>
      </c>
      <c r="F275" s="245" t="s">
        <v>136</v>
      </c>
      <c r="G275" s="246">
        <v>-0.61096005665833308</v>
      </c>
      <c r="H275" s="246">
        <v>0.35184022713408086</v>
      </c>
      <c r="I275" s="245" t="s">
        <v>137</v>
      </c>
      <c r="J275" s="246">
        <v>-1.8899518336900789</v>
      </c>
      <c r="K275" s="246">
        <v>0.13124996142783593</v>
      </c>
      <c r="L275" s="245"/>
    </row>
    <row r="276" spans="1:17" x14ac:dyDescent="0.2">
      <c r="B276" s="12"/>
      <c r="C276" s="245" t="s">
        <v>138</v>
      </c>
      <c r="D276" s="246">
        <v>-1.7050569142443439</v>
      </c>
      <c r="E276" s="246">
        <v>0.15380595646232678</v>
      </c>
      <c r="F276" s="245" t="s">
        <v>139</v>
      </c>
      <c r="G276" s="246">
        <v>-0.4421520600308505</v>
      </c>
      <c r="H276" s="246">
        <v>0.39122829606793724</v>
      </c>
      <c r="I276" s="245" t="s">
        <v>140</v>
      </c>
      <c r="J276" s="246">
        <v>-0.55961853441390463</v>
      </c>
      <c r="K276" s="246">
        <v>0.36363572808786204</v>
      </c>
      <c r="L276" s="245"/>
    </row>
    <row r="277" spans="1:17" x14ac:dyDescent="0.2">
      <c r="B277" s="12"/>
      <c r="C277" s="245" t="s">
        <v>141</v>
      </c>
      <c r="D277" s="246">
        <v>-1.8899518336900789</v>
      </c>
      <c r="E277" s="246">
        <v>0.13124996142783593</v>
      </c>
      <c r="F277" s="245" t="s">
        <v>142</v>
      </c>
      <c r="G277" s="246">
        <v>-0.55961853441390463</v>
      </c>
      <c r="H277" s="246">
        <v>0.36363572808786204</v>
      </c>
      <c r="I277" s="245" t="s">
        <v>143</v>
      </c>
      <c r="J277" s="246">
        <v>-1.7186372043990923</v>
      </c>
      <c r="K277" s="246">
        <v>0.15204678362573099</v>
      </c>
      <c r="L277" s="245"/>
    </row>
    <row r="278" spans="1:17" ht="16" thickBot="1" x14ac:dyDescent="0.25">
      <c r="B278" s="12"/>
      <c r="C278" s="247"/>
      <c r="D278" s="247"/>
      <c r="E278" s="247"/>
      <c r="F278" s="247"/>
      <c r="G278" s="247"/>
      <c r="H278" s="247"/>
      <c r="I278" s="247"/>
      <c r="J278" s="247"/>
      <c r="K278" s="247"/>
      <c r="L278" s="247"/>
    </row>
    <row r="279" spans="1:17" x14ac:dyDescent="0.2">
      <c r="A279" s="104" t="s">
        <v>167</v>
      </c>
      <c r="B279" s="251"/>
      <c r="C279" s="247"/>
      <c r="D279" s="248" t="s">
        <v>14</v>
      </c>
      <c r="E279" s="248" t="s">
        <v>15</v>
      </c>
      <c r="F279" s="248" t="s">
        <v>16</v>
      </c>
      <c r="G279" s="247"/>
      <c r="H279" s="247"/>
      <c r="I279" s="247"/>
      <c r="J279" s="247"/>
      <c r="K279" s="247"/>
      <c r="L279" s="247"/>
    </row>
    <row r="280" spans="1:17" x14ac:dyDescent="0.2">
      <c r="A280" s="110">
        <f>A264+1</f>
        <v>18</v>
      </c>
      <c r="B280" s="12"/>
      <c r="C280" s="249" t="s">
        <v>1</v>
      </c>
      <c r="D280" s="80">
        <f ca="1">OFFSET(Setup!$AI$6,$A280,1)</f>
        <v>5</v>
      </c>
      <c r="E280" s="80">
        <f ca="1">OFFSET(Setup!$AI$6,$A280,2)</f>
        <v>15</v>
      </c>
      <c r="F280" s="80">
        <f ca="1">OFFSET(Setup!$AI$6,$A280,3)</f>
        <v>34</v>
      </c>
      <c r="G280" s="247"/>
      <c r="H280" s="247"/>
      <c r="I280" s="247"/>
      <c r="J280" s="247"/>
      <c r="K280" s="247"/>
      <c r="L280" s="247"/>
    </row>
    <row r="281" spans="1:17" x14ac:dyDescent="0.2">
      <c r="B281" s="12"/>
      <c r="C281" s="249" t="s">
        <v>0</v>
      </c>
      <c r="D281" s="80">
        <f ca="1">OFFSET(Setup!$AC$6,$A280,1)</f>
        <v>2</v>
      </c>
      <c r="E281" s="80">
        <f ca="1">OFFSET(Setup!$AC$6,$A280,2)</f>
        <v>3</v>
      </c>
      <c r="F281" s="80">
        <f ca="1">OFFSET(Setup!$AC$6,$A280,3)</f>
        <v>6</v>
      </c>
      <c r="G281" s="247"/>
      <c r="H281" s="247"/>
      <c r="I281" s="247"/>
      <c r="J281" s="247"/>
      <c r="K281" s="247"/>
      <c r="L281" s="247"/>
    </row>
    <row r="282" spans="1:17" x14ac:dyDescent="0.2">
      <c r="B282" s="12"/>
      <c r="C282" s="249" t="s">
        <v>168</v>
      </c>
      <c r="D282" s="80">
        <f ca="1">OFFSET('Data 2'!$B$9,$A$3,2*(D281+1))</f>
        <v>0</v>
      </c>
      <c r="E282" s="80">
        <f ca="1">OFFSET('Data 2'!$B$9,$A$3,2*(E281+1))</f>
        <v>0</v>
      </c>
      <c r="F282" s="80">
        <f ca="1">OFFSET('Data 2'!$B$9,$A$3,2*(F281+1))</f>
        <v>0</v>
      </c>
      <c r="G282" s="247"/>
      <c r="H282" s="247"/>
      <c r="I282" s="247"/>
      <c r="J282" s="247"/>
      <c r="K282" s="247"/>
      <c r="L282" s="247"/>
    </row>
    <row r="283" spans="1:17" ht="16" thickBot="1" x14ac:dyDescent="0.25">
      <c r="B283" s="12"/>
      <c r="C283" s="247"/>
      <c r="D283" s="247"/>
      <c r="E283" s="247"/>
      <c r="F283" s="247"/>
      <c r="G283" s="247"/>
      <c r="H283" s="247"/>
      <c r="I283" s="247"/>
      <c r="J283" s="247"/>
      <c r="K283" s="247"/>
      <c r="L283" s="247"/>
    </row>
    <row r="284" spans="1:17" ht="16" thickBot="1" x14ac:dyDescent="0.25">
      <c r="B284" s="12"/>
      <c r="C284" s="240" t="s">
        <v>114</v>
      </c>
      <c r="D284" s="241" t="s">
        <v>88</v>
      </c>
      <c r="E284" s="241" t="s">
        <v>115</v>
      </c>
      <c r="F284" s="241" t="s">
        <v>114</v>
      </c>
      <c r="G284" s="241" t="s">
        <v>88</v>
      </c>
      <c r="H284" s="241" t="s">
        <v>115</v>
      </c>
      <c r="I284" s="241" t="s">
        <v>114</v>
      </c>
      <c r="J284" s="241" t="s">
        <v>88</v>
      </c>
      <c r="K284" s="241" t="s">
        <v>115</v>
      </c>
      <c r="L284" s="241" t="s">
        <v>52</v>
      </c>
      <c r="M284" s="65" t="s">
        <v>115</v>
      </c>
      <c r="N284" s="18" t="s">
        <v>14</v>
      </c>
      <c r="O284" s="18" t="s">
        <v>15</v>
      </c>
      <c r="P284" s="18" t="s">
        <v>16</v>
      </c>
      <c r="Q284" s="113" t="s">
        <v>167</v>
      </c>
    </row>
    <row r="285" spans="1:17" ht="16" thickBot="1" x14ac:dyDescent="0.25">
      <c r="B285" s="12"/>
      <c r="C285" s="245" t="s">
        <v>116</v>
      </c>
      <c r="D285" s="246">
        <v>-2.250648795470195</v>
      </c>
      <c r="E285" s="246">
        <v>9.5293515826063574E-2</v>
      </c>
      <c r="F285" s="245" t="s">
        <v>117</v>
      </c>
      <c r="G285" s="246">
        <v>-1.0019406918926184</v>
      </c>
      <c r="H285" s="246">
        <v>0.26856002932620904</v>
      </c>
      <c r="I285" s="245" t="s">
        <v>118</v>
      </c>
      <c r="J285" s="246">
        <v>-2.1303775982109077</v>
      </c>
      <c r="K285" s="246">
        <v>0.10617915033532317</v>
      </c>
      <c r="L285" s="244">
        <v>0.67639257294429722</v>
      </c>
      <c r="M285" s="106">
        <f ca="1">OFFSET($E285,3*E282+F282,3*D282)</f>
        <v>9.5293515826063574E-2</v>
      </c>
      <c r="N285" s="107">
        <f t="shared" ref="N285:P286" ca="1" si="17">D281</f>
        <v>2</v>
      </c>
      <c r="O285" s="108">
        <f t="shared" ca="1" si="17"/>
        <v>3</v>
      </c>
      <c r="P285" s="108">
        <f t="shared" ca="1" si="17"/>
        <v>6</v>
      </c>
      <c r="Q285" s="112">
        <f>A280</f>
        <v>18</v>
      </c>
    </row>
    <row r="286" spans="1:17" ht="16" thickBot="1" x14ac:dyDescent="0.25">
      <c r="B286" s="12"/>
      <c r="C286" s="245" t="s">
        <v>119</v>
      </c>
      <c r="D286" s="246">
        <v>-1.6508667494222902</v>
      </c>
      <c r="E286" s="246">
        <v>0.16099184032303268</v>
      </c>
      <c r="F286" s="245" t="s">
        <v>120</v>
      </c>
      <c r="G286" s="246">
        <v>-0.40215864584471339</v>
      </c>
      <c r="H286" s="246">
        <v>0.40079381269118997</v>
      </c>
      <c r="I286" s="245" t="s">
        <v>121</v>
      </c>
      <c r="J286" s="246">
        <v>-1.4545863720305299</v>
      </c>
      <c r="K286" s="246">
        <v>0.18929672226669295</v>
      </c>
      <c r="L286" s="245"/>
      <c r="N286" s="108">
        <f t="shared" ca="1" si="17"/>
        <v>0</v>
      </c>
      <c r="O286" s="108">
        <f t="shared" ca="1" si="17"/>
        <v>0</v>
      </c>
      <c r="P286" s="108">
        <f t="shared" ca="1" si="17"/>
        <v>0</v>
      </c>
    </row>
    <row r="287" spans="1:17" x14ac:dyDescent="0.2">
      <c r="B287" s="12"/>
      <c r="C287" s="245" t="s">
        <v>122</v>
      </c>
      <c r="D287" s="246">
        <v>-2.048485500409051</v>
      </c>
      <c r="E287" s="246">
        <v>0.11420550250895282</v>
      </c>
      <c r="F287" s="245" t="s">
        <v>123</v>
      </c>
      <c r="G287" s="246">
        <v>-0.71410791352154024</v>
      </c>
      <c r="H287" s="246">
        <v>0.32869177768190216</v>
      </c>
      <c r="I287" s="245" t="s">
        <v>124</v>
      </c>
      <c r="J287" s="246">
        <v>-1.8899518336900789</v>
      </c>
      <c r="K287" s="246">
        <v>0.13124996142783593</v>
      </c>
      <c r="L287" s="245"/>
    </row>
    <row r="288" spans="1:17" x14ac:dyDescent="0.2">
      <c r="B288" s="12"/>
      <c r="C288" s="245" t="s">
        <v>125</v>
      </c>
      <c r="D288" s="246">
        <v>-0.90757833454623071</v>
      </c>
      <c r="E288" s="246">
        <v>0.28749564040375913</v>
      </c>
      <c r="F288" s="245" t="s">
        <v>126</v>
      </c>
      <c r="G288" s="246">
        <v>0.34112976903134595</v>
      </c>
      <c r="H288" s="246">
        <v>0.58446493121070542</v>
      </c>
      <c r="I288" s="245" t="s">
        <v>127</v>
      </c>
      <c r="J288" s="246">
        <v>-0.63180221644548795</v>
      </c>
      <c r="K288" s="246">
        <v>0.34710200308360128</v>
      </c>
      <c r="L288" s="245"/>
    </row>
    <row r="289" spans="1:17" x14ac:dyDescent="0.2">
      <c r="B289" s="12"/>
      <c r="C289" s="245" t="s">
        <v>128</v>
      </c>
      <c r="D289" s="246">
        <v>-0.30779628849832574</v>
      </c>
      <c r="E289" s="246">
        <v>0.42365273078380289</v>
      </c>
      <c r="F289" s="245" t="s">
        <v>129</v>
      </c>
      <c r="G289" s="246">
        <v>0.94091181507925092</v>
      </c>
      <c r="H289" s="246">
        <v>0.71928380301237815</v>
      </c>
      <c r="I289" s="245" t="s">
        <v>130</v>
      </c>
      <c r="J289" s="246">
        <v>4.398900973488995E-2</v>
      </c>
      <c r="K289" s="246">
        <v>0.5109954794396252</v>
      </c>
      <c r="L289" s="245"/>
    </row>
    <row r="290" spans="1:17" x14ac:dyDescent="0.2">
      <c r="B290" s="12"/>
      <c r="C290" s="245" t="s">
        <v>131</v>
      </c>
      <c r="D290" s="246">
        <v>-0.67943843242900659</v>
      </c>
      <c r="E290" s="246">
        <v>0.3363866501815353</v>
      </c>
      <c r="F290" s="245" t="s">
        <v>132</v>
      </c>
      <c r="G290" s="246">
        <v>0.65493915445850415</v>
      </c>
      <c r="H290" s="246">
        <v>0.6581226251011093</v>
      </c>
      <c r="I290" s="245" t="s">
        <v>133</v>
      </c>
      <c r="J290" s="246">
        <v>-0.55961853441390463</v>
      </c>
      <c r="K290" s="246">
        <v>0.36363572808786204</v>
      </c>
      <c r="L290" s="245"/>
    </row>
    <row r="291" spans="1:17" x14ac:dyDescent="0.2">
      <c r="B291" s="12"/>
      <c r="C291" s="245" t="s">
        <v>135</v>
      </c>
      <c r="D291" s="246">
        <v>-2.1082886595728061</v>
      </c>
      <c r="E291" s="246">
        <v>0.10829381376753666</v>
      </c>
      <c r="F291" s="245" t="s">
        <v>136</v>
      </c>
      <c r="G291" s="246">
        <v>-0.70347290987940791</v>
      </c>
      <c r="H291" s="246">
        <v>0.33104268926546654</v>
      </c>
      <c r="I291" s="245" t="s">
        <v>137</v>
      </c>
      <c r="J291" s="246">
        <v>-1.8899518336900789</v>
      </c>
      <c r="K291" s="246">
        <v>0.13124996142783593</v>
      </c>
      <c r="L291" s="245"/>
    </row>
    <row r="292" spans="1:17" x14ac:dyDescent="0.2">
      <c r="B292" s="12"/>
      <c r="C292" s="245" t="s">
        <v>138</v>
      </c>
      <c r="D292" s="246">
        <v>-1.3635693516156804</v>
      </c>
      <c r="E292" s="246">
        <v>0.20366080150226884</v>
      </c>
      <c r="F292" s="245" t="s">
        <v>139</v>
      </c>
      <c r="G292" s="246">
        <v>4.1246398077717794E-2</v>
      </c>
      <c r="H292" s="246">
        <v>0.51031013787084334</v>
      </c>
      <c r="I292" s="245" t="s">
        <v>140</v>
      </c>
      <c r="J292" s="246">
        <v>-0.55961853441390463</v>
      </c>
      <c r="K292" s="246">
        <v>0.36363572808786204</v>
      </c>
      <c r="L292" s="245"/>
    </row>
    <row r="293" spans="1:17" x14ac:dyDescent="0.2">
      <c r="B293" s="12"/>
      <c r="C293" s="245" t="s">
        <v>141</v>
      </c>
      <c r="D293" s="246">
        <v>-1.8899518336900789</v>
      </c>
      <c r="E293" s="246">
        <v>0.13124996142783593</v>
      </c>
      <c r="F293" s="245" t="s">
        <v>142</v>
      </c>
      <c r="G293" s="246">
        <v>-0.55961853441390463</v>
      </c>
      <c r="H293" s="246">
        <v>0.36363572808786204</v>
      </c>
      <c r="I293" s="245" t="s">
        <v>143</v>
      </c>
      <c r="J293" s="246">
        <v>-1.7186372043990923</v>
      </c>
      <c r="K293" s="246">
        <v>0.15204678362573099</v>
      </c>
      <c r="L293" s="245"/>
    </row>
    <row r="294" spans="1:17" ht="16" thickBot="1" x14ac:dyDescent="0.25">
      <c r="B294" s="12"/>
      <c r="C294" s="247"/>
      <c r="D294" s="247"/>
      <c r="E294" s="247"/>
      <c r="F294" s="247"/>
      <c r="G294" s="247"/>
      <c r="H294" s="247"/>
      <c r="I294" s="247"/>
      <c r="J294" s="247"/>
      <c r="K294" s="247"/>
      <c r="L294" s="247"/>
    </row>
    <row r="295" spans="1:17" x14ac:dyDescent="0.2">
      <c r="A295" s="104" t="s">
        <v>167</v>
      </c>
      <c r="B295" s="251"/>
      <c r="C295" s="247"/>
      <c r="D295" s="248" t="s">
        <v>14</v>
      </c>
      <c r="E295" s="248" t="s">
        <v>15</v>
      </c>
      <c r="F295" s="248" t="s">
        <v>16</v>
      </c>
      <c r="G295" s="247"/>
      <c r="H295" s="247"/>
      <c r="I295" s="247"/>
      <c r="J295" s="247"/>
      <c r="K295" s="247"/>
      <c r="L295" s="247"/>
    </row>
    <row r="296" spans="1:17" x14ac:dyDescent="0.2">
      <c r="A296" s="110">
        <f>A280+1</f>
        <v>19</v>
      </c>
      <c r="B296" s="12"/>
      <c r="C296" s="249" t="s">
        <v>1</v>
      </c>
      <c r="D296" s="80">
        <f ca="1">OFFSET(Setup!$AI$6,$A296,1)</f>
        <v>5</v>
      </c>
      <c r="E296" s="80">
        <f ca="1">OFFSET(Setup!$AI$6,$A296,2)</f>
        <v>15</v>
      </c>
      <c r="F296" s="80">
        <f ca="1">OFFSET(Setup!$AI$6,$A296,3)</f>
        <v>33</v>
      </c>
      <c r="G296" s="247"/>
      <c r="H296" s="247"/>
      <c r="I296" s="247"/>
      <c r="J296" s="247"/>
      <c r="K296" s="247"/>
      <c r="L296" s="247"/>
    </row>
    <row r="297" spans="1:17" x14ac:dyDescent="0.2">
      <c r="B297" s="12"/>
      <c r="C297" s="249" t="s">
        <v>0</v>
      </c>
      <c r="D297" s="80">
        <f ca="1">OFFSET(Setup!$AC$6,$A296,1)</f>
        <v>2</v>
      </c>
      <c r="E297" s="80">
        <f ca="1">OFFSET(Setup!$AC$6,$A296,2)</f>
        <v>3</v>
      </c>
      <c r="F297" s="80">
        <f ca="1">OFFSET(Setup!$AC$6,$A296,3)</f>
        <v>5</v>
      </c>
      <c r="G297" s="247"/>
      <c r="H297" s="247"/>
      <c r="I297" s="247"/>
      <c r="J297" s="247"/>
      <c r="K297" s="247"/>
      <c r="L297" s="247"/>
    </row>
    <row r="298" spans="1:17" x14ac:dyDescent="0.2">
      <c r="B298" s="12"/>
      <c r="C298" s="249" t="s">
        <v>168</v>
      </c>
      <c r="D298" s="80">
        <f ca="1">OFFSET('Data 2'!$B$9,$A$3,2*(D297+1))</f>
        <v>0</v>
      </c>
      <c r="E298" s="80">
        <f ca="1">OFFSET('Data 2'!$B$9,$A$3,2*(E297+1))</f>
        <v>0</v>
      </c>
      <c r="F298" s="80">
        <f ca="1">OFFSET('Data 2'!$B$9,$A$3,2*(F297+1))</f>
        <v>0</v>
      </c>
      <c r="G298" s="247"/>
      <c r="H298" s="247"/>
      <c r="I298" s="247"/>
      <c r="J298" s="247"/>
      <c r="K298" s="247"/>
      <c r="L298" s="247"/>
    </row>
    <row r="299" spans="1:17" ht="16" thickBot="1" x14ac:dyDescent="0.25">
      <c r="B299" s="12"/>
      <c r="C299" s="247"/>
      <c r="D299" s="247"/>
      <c r="E299" s="247"/>
      <c r="F299" s="247"/>
      <c r="G299" s="247"/>
      <c r="H299" s="247"/>
      <c r="I299" s="247"/>
      <c r="J299" s="247"/>
      <c r="K299" s="247"/>
      <c r="L299" s="247"/>
    </row>
    <row r="300" spans="1:17" ht="16" thickBot="1" x14ac:dyDescent="0.25">
      <c r="B300" s="12"/>
      <c r="C300" s="240" t="s">
        <v>114</v>
      </c>
      <c r="D300" s="241" t="s">
        <v>88</v>
      </c>
      <c r="E300" s="241" t="s">
        <v>115</v>
      </c>
      <c r="F300" s="241" t="s">
        <v>114</v>
      </c>
      <c r="G300" s="241" t="s">
        <v>88</v>
      </c>
      <c r="H300" s="241" t="s">
        <v>115</v>
      </c>
      <c r="I300" s="241" t="s">
        <v>114</v>
      </c>
      <c r="J300" s="241" t="s">
        <v>88</v>
      </c>
      <c r="K300" s="241" t="s">
        <v>115</v>
      </c>
      <c r="L300" s="241" t="s">
        <v>52</v>
      </c>
      <c r="M300" s="65" t="s">
        <v>115</v>
      </c>
      <c r="N300" s="18" t="s">
        <v>14</v>
      </c>
      <c r="O300" s="18" t="s">
        <v>15</v>
      </c>
      <c r="P300" s="18" t="s">
        <v>16</v>
      </c>
      <c r="Q300" s="113" t="s">
        <v>167</v>
      </c>
    </row>
    <row r="301" spans="1:17" ht="16" thickBot="1" x14ac:dyDescent="0.25">
      <c r="B301" s="12"/>
      <c r="C301" s="245" t="s">
        <v>116</v>
      </c>
      <c r="D301" s="246">
        <v>-2.6078917119524259</v>
      </c>
      <c r="E301" s="246">
        <v>6.8632246920334636E-2</v>
      </c>
      <c r="F301" s="245" t="s">
        <v>117</v>
      </c>
      <c r="G301" s="246">
        <v>-2.0118744896212113</v>
      </c>
      <c r="H301" s="246">
        <v>0.11796180341946481</v>
      </c>
      <c r="I301" s="245" t="s">
        <v>118</v>
      </c>
      <c r="J301" s="246">
        <v>-2.605645470658601</v>
      </c>
      <c r="K301" s="246">
        <v>6.8775970046408619E-2</v>
      </c>
      <c r="L301" s="244">
        <v>0.70782493368700272</v>
      </c>
      <c r="M301" s="106">
        <f ca="1">OFFSET($E301,3*E298+F298,3*D298)</f>
        <v>6.8632246920334636E-2</v>
      </c>
      <c r="N301" s="107">
        <f t="shared" ref="N301:P302" ca="1" si="18">D297</f>
        <v>2</v>
      </c>
      <c r="O301" s="108">
        <f t="shared" ca="1" si="18"/>
        <v>3</v>
      </c>
      <c r="P301" s="108">
        <f t="shared" ca="1" si="18"/>
        <v>5</v>
      </c>
      <c r="Q301" s="112">
        <f>A296</f>
        <v>19</v>
      </c>
    </row>
    <row r="302" spans="1:17" ht="16" thickBot="1" x14ac:dyDescent="0.25">
      <c r="B302" s="12"/>
      <c r="C302" s="245" t="s">
        <v>119</v>
      </c>
      <c r="D302" s="246">
        <v>-1.5418186518048453</v>
      </c>
      <c r="E302" s="246">
        <v>0.1762710518339988</v>
      </c>
      <c r="F302" s="245" t="s">
        <v>120</v>
      </c>
      <c r="G302" s="246">
        <v>-0.94580142947363077</v>
      </c>
      <c r="H302" s="246">
        <v>0.27972997179448555</v>
      </c>
      <c r="I302" s="245" t="s">
        <v>121</v>
      </c>
      <c r="J302" s="246">
        <v>-1.4125888358839829</v>
      </c>
      <c r="K302" s="246">
        <v>0.19582605007017712</v>
      </c>
      <c r="L302" s="245"/>
      <c r="N302" s="108">
        <f t="shared" ca="1" si="18"/>
        <v>0</v>
      </c>
      <c r="O302" s="108">
        <f t="shared" ca="1" si="18"/>
        <v>0</v>
      </c>
      <c r="P302" s="108">
        <f t="shared" ca="1" si="18"/>
        <v>0</v>
      </c>
    </row>
    <row r="303" spans="1:17" x14ac:dyDescent="0.2">
      <c r="B303" s="12"/>
      <c r="C303" s="245" t="s">
        <v>122</v>
      </c>
      <c r="D303" s="246">
        <v>-2.048485500409051</v>
      </c>
      <c r="E303" s="246">
        <v>0.11420550250895282</v>
      </c>
      <c r="F303" s="245" t="s">
        <v>123</v>
      </c>
      <c r="G303" s="246">
        <v>-0.71410791352154024</v>
      </c>
      <c r="H303" s="246">
        <v>0.32869177768190216</v>
      </c>
      <c r="I303" s="245" t="s">
        <v>124</v>
      </c>
      <c r="J303" s="246">
        <v>-1.8899518336900789</v>
      </c>
      <c r="K303" s="246">
        <v>0.13124996142783593</v>
      </c>
      <c r="L303" s="245"/>
    </row>
    <row r="304" spans="1:17" x14ac:dyDescent="0.2">
      <c r="B304" s="12"/>
      <c r="C304" s="245" t="s">
        <v>125</v>
      </c>
      <c r="D304" s="246">
        <v>-1.553223982756659</v>
      </c>
      <c r="E304" s="246">
        <v>0.17462111255591481</v>
      </c>
      <c r="F304" s="245" t="s">
        <v>126</v>
      </c>
      <c r="G304" s="246">
        <v>-0.95720676042544439</v>
      </c>
      <c r="H304" s="246">
        <v>0.27743779637210958</v>
      </c>
      <c r="I304" s="245" t="s">
        <v>127</v>
      </c>
      <c r="J304" s="246">
        <v>-1.2593965649851384</v>
      </c>
      <c r="K304" s="246">
        <v>0.22107778768772923</v>
      </c>
      <c r="L304" s="245"/>
    </row>
    <row r="305" spans="1:17" x14ac:dyDescent="0.2">
      <c r="B305" s="12"/>
      <c r="C305" s="245" t="s">
        <v>128</v>
      </c>
      <c r="D305" s="246">
        <v>-0.48715092260907844</v>
      </c>
      <c r="E305" s="246">
        <v>0.38056496677537921</v>
      </c>
      <c r="F305" s="245" t="s">
        <v>129</v>
      </c>
      <c r="G305" s="246">
        <v>0.10886629972213613</v>
      </c>
      <c r="H305" s="246">
        <v>0.52718972613917725</v>
      </c>
      <c r="I305" s="245" t="s">
        <v>130</v>
      </c>
      <c r="J305" s="246">
        <v>-6.6339930210520315E-2</v>
      </c>
      <c r="K305" s="246">
        <v>0.48342109729512367</v>
      </c>
      <c r="L305" s="245"/>
    </row>
    <row r="306" spans="1:17" x14ac:dyDescent="0.2">
      <c r="B306" s="12"/>
      <c r="C306" s="245" t="s">
        <v>131</v>
      </c>
      <c r="D306" s="246">
        <v>-0.67943843242900659</v>
      </c>
      <c r="E306" s="246">
        <v>0.3363866501815353</v>
      </c>
      <c r="F306" s="245" t="s">
        <v>132</v>
      </c>
      <c r="G306" s="246">
        <v>0.65493915445850415</v>
      </c>
      <c r="H306" s="246">
        <v>0.6581226251011093</v>
      </c>
      <c r="I306" s="245" t="s">
        <v>133</v>
      </c>
      <c r="J306" s="246">
        <v>-0.55961853441390463</v>
      </c>
      <c r="K306" s="246">
        <v>0.36363572808786204</v>
      </c>
      <c r="L306" s="245"/>
    </row>
    <row r="307" spans="1:17" x14ac:dyDescent="0.2">
      <c r="B307" s="12"/>
      <c r="C307" s="245" t="s">
        <v>135</v>
      </c>
      <c r="D307" s="246">
        <v>-2.5827294351440409</v>
      </c>
      <c r="E307" s="246">
        <v>7.0258229438438527E-2</v>
      </c>
      <c r="F307" s="245" t="s">
        <v>136</v>
      </c>
      <c r="G307" s="246">
        <v>-1.3711634957704864</v>
      </c>
      <c r="H307" s="246">
        <v>0.20243193122543501</v>
      </c>
      <c r="I307" s="245" t="s">
        <v>137</v>
      </c>
      <c r="J307" s="246">
        <v>-1.8899518336900789</v>
      </c>
      <c r="K307" s="246">
        <v>0.13124996142783593</v>
      </c>
      <c r="L307" s="245"/>
    </row>
    <row r="308" spans="1:17" x14ac:dyDescent="0.2">
      <c r="B308" s="12"/>
      <c r="C308" s="245" t="s">
        <v>138</v>
      </c>
      <c r="D308" s="246">
        <v>-1.3487642251767118</v>
      </c>
      <c r="E308" s="246">
        <v>0.20607247929682035</v>
      </c>
      <c r="F308" s="245" t="s">
        <v>139</v>
      </c>
      <c r="G308" s="246">
        <v>-0.13719828580315729</v>
      </c>
      <c r="H308" s="246">
        <v>0.46575413025938439</v>
      </c>
      <c r="I308" s="245" t="s">
        <v>140</v>
      </c>
      <c r="J308" s="246">
        <v>-0.55961853441390463</v>
      </c>
      <c r="K308" s="246">
        <v>0.36363572808786204</v>
      </c>
      <c r="L308" s="245"/>
    </row>
    <row r="309" spans="1:17" x14ac:dyDescent="0.2">
      <c r="B309" s="12"/>
      <c r="C309" s="245" t="s">
        <v>141</v>
      </c>
      <c r="D309" s="246">
        <v>-1.8899518336900789</v>
      </c>
      <c r="E309" s="246">
        <v>0.13124996142783593</v>
      </c>
      <c r="F309" s="245" t="s">
        <v>142</v>
      </c>
      <c r="G309" s="246">
        <v>-0.55961853441390463</v>
      </c>
      <c r="H309" s="246">
        <v>0.36363572808786204</v>
      </c>
      <c r="I309" s="245" t="s">
        <v>143</v>
      </c>
      <c r="J309" s="246">
        <v>-1.7186372043990923</v>
      </c>
      <c r="K309" s="246">
        <v>0.15204678362573099</v>
      </c>
      <c r="L309" s="245"/>
    </row>
    <row r="310" spans="1:17" ht="16" thickBot="1" x14ac:dyDescent="0.25">
      <c r="B310" s="12"/>
      <c r="C310" s="247"/>
      <c r="D310" s="247"/>
      <c r="E310" s="247"/>
      <c r="F310" s="247"/>
      <c r="G310" s="247"/>
      <c r="H310" s="247"/>
      <c r="I310" s="247"/>
      <c r="J310" s="247"/>
      <c r="K310" s="247"/>
      <c r="L310" s="247"/>
    </row>
    <row r="311" spans="1:17" x14ac:dyDescent="0.2">
      <c r="A311" s="104" t="s">
        <v>167</v>
      </c>
      <c r="B311" s="251"/>
      <c r="C311" s="247"/>
      <c r="D311" s="248" t="s">
        <v>14</v>
      </c>
      <c r="E311" s="248" t="s">
        <v>15</v>
      </c>
      <c r="F311" s="248" t="s">
        <v>16</v>
      </c>
      <c r="G311" s="247"/>
      <c r="H311" s="247"/>
      <c r="I311" s="247"/>
      <c r="J311" s="247"/>
      <c r="K311" s="247"/>
      <c r="L311" s="247"/>
    </row>
    <row r="312" spans="1:17" x14ac:dyDescent="0.2">
      <c r="A312" s="110">
        <f>A296+1</f>
        <v>20</v>
      </c>
      <c r="B312" s="12"/>
      <c r="C312" s="249" t="s">
        <v>1</v>
      </c>
      <c r="D312" s="80">
        <f ca="1">OFFSET(Setup!$AI$6,$A312,1)</f>
        <v>5</v>
      </c>
      <c r="E312" s="80">
        <f ca="1">OFFSET(Setup!$AI$6,$A312,2)</f>
        <v>15</v>
      </c>
      <c r="F312" s="80">
        <f ca="1">OFFSET(Setup!$AI$6,$A312,3)</f>
        <v>24</v>
      </c>
      <c r="G312" s="247"/>
      <c r="H312" s="247"/>
      <c r="I312" s="247"/>
      <c r="J312" s="247"/>
      <c r="K312" s="247"/>
      <c r="L312" s="247"/>
    </row>
    <row r="313" spans="1:17" x14ac:dyDescent="0.2">
      <c r="B313" s="12"/>
      <c r="C313" s="249" t="s">
        <v>0</v>
      </c>
      <c r="D313" s="80">
        <f ca="1">OFFSET(Setup!$AC$6,$A312,1)</f>
        <v>2</v>
      </c>
      <c r="E313" s="80">
        <f ca="1">OFFSET(Setup!$AC$6,$A312,2)</f>
        <v>3</v>
      </c>
      <c r="F313" s="80">
        <f ca="1">OFFSET(Setup!$AC$6,$A312,3)</f>
        <v>4</v>
      </c>
      <c r="G313" s="247"/>
      <c r="H313" s="247"/>
      <c r="I313" s="247"/>
      <c r="J313" s="247"/>
      <c r="K313" s="247"/>
      <c r="L313" s="247"/>
    </row>
    <row r="314" spans="1:17" x14ac:dyDescent="0.2">
      <c r="B314" s="12"/>
      <c r="C314" s="249" t="s">
        <v>168</v>
      </c>
      <c r="D314" s="80">
        <f ca="1">OFFSET('Data 2'!$B$9,$A$3,2*(D313+1))</f>
        <v>0</v>
      </c>
      <c r="E314" s="80">
        <f ca="1">OFFSET('Data 2'!$B$9,$A$3,2*(E313+1))</f>
        <v>0</v>
      </c>
      <c r="F314" s="80">
        <f ca="1">OFFSET('Data 2'!$B$9,$A$3,2*(F313+1))</f>
        <v>1</v>
      </c>
      <c r="G314" s="247"/>
      <c r="H314" s="247"/>
      <c r="I314" s="247"/>
      <c r="J314" s="247"/>
      <c r="K314" s="247"/>
      <c r="L314" s="247"/>
    </row>
    <row r="315" spans="1:17" ht="16" thickBot="1" x14ac:dyDescent="0.25">
      <c r="B315" s="12"/>
      <c r="C315" s="247"/>
      <c r="D315" s="247"/>
      <c r="E315" s="247"/>
      <c r="F315" s="247"/>
      <c r="G315" s="247"/>
      <c r="H315" s="247"/>
      <c r="I315" s="247"/>
      <c r="J315" s="247"/>
      <c r="K315" s="247"/>
      <c r="L315" s="247"/>
    </row>
    <row r="316" spans="1:17" ht="16" thickBot="1" x14ac:dyDescent="0.25">
      <c r="B316" s="12"/>
      <c r="C316" s="240" t="s">
        <v>114</v>
      </c>
      <c r="D316" s="241" t="s">
        <v>88</v>
      </c>
      <c r="E316" s="241" t="s">
        <v>115</v>
      </c>
      <c r="F316" s="241" t="s">
        <v>114</v>
      </c>
      <c r="G316" s="241" t="s">
        <v>88</v>
      </c>
      <c r="H316" s="241" t="s">
        <v>115</v>
      </c>
      <c r="I316" s="241" t="s">
        <v>114</v>
      </c>
      <c r="J316" s="241" t="s">
        <v>88</v>
      </c>
      <c r="K316" s="241" t="s">
        <v>115</v>
      </c>
      <c r="L316" s="241" t="s">
        <v>52</v>
      </c>
      <c r="M316" s="65" t="s">
        <v>115</v>
      </c>
      <c r="N316" s="18" t="s">
        <v>14</v>
      </c>
      <c r="O316" s="18" t="s">
        <v>15</v>
      </c>
      <c r="P316" s="18" t="s">
        <v>16</v>
      </c>
      <c r="Q316" s="113" t="s">
        <v>167</v>
      </c>
    </row>
    <row r="317" spans="1:17" ht="16" thickBot="1" x14ac:dyDescent="0.25">
      <c r="B317" s="12"/>
      <c r="C317" s="245" t="s">
        <v>116</v>
      </c>
      <c r="D317" s="246">
        <v>-2.6078917119524259</v>
      </c>
      <c r="E317" s="246">
        <v>6.8632246920334636E-2</v>
      </c>
      <c r="F317" s="245" t="s">
        <v>117</v>
      </c>
      <c r="G317" s="246">
        <v>-2.0118744896212113</v>
      </c>
      <c r="H317" s="246">
        <v>0.11796180341946481</v>
      </c>
      <c r="I317" s="245" t="s">
        <v>118</v>
      </c>
      <c r="J317" s="246">
        <v>-1.8565622049718646</v>
      </c>
      <c r="K317" s="246">
        <v>0.13510425839168153</v>
      </c>
      <c r="L317" s="244">
        <v>0.58713527851458869</v>
      </c>
      <c r="M317" s="106">
        <f ca="1">OFFSET($E317,3*E330+F330,3*D330)</f>
        <v>6.8632246920334636E-2</v>
      </c>
      <c r="N317" s="107">
        <f t="shared" ref="N317:P318" ca="1" si="19">D329</f>
        <v>1</v>
      </c>
      <c r="O317" s="108">
        <f t="shared" ca="1" si="19"/>
        <v>6</v>
      </c>
      <c r="P317" s="108">
        <f t="shared" ca="1" si="19"/>
        <v>7</v>
      </c>
      <c r="Q317" s="112">
        <f>A312</f>
        <v>20</v>
      </c>
    </row>
    <row r="318" spans="1:17" ht="16" thickBot="1" x14ac:dyDescent="0.25">
      <c r="B318" s="12"/>
      <c r="C318" s="245" t="s">
        <v>119</v>
      </c>
      <c r="D318" s="246">
        <v>-1.5418186518048453</v>
      </c>
      <c r="E318" s="246">
        <v>0.1762710518339988</v>
      </c>
      <c r="F318" s="245" t="s">
        <v>120</v>
      </c>
      <c r="G318" s="246">
        <v>-0.94580142947363077</v>
      </c>
      <c r="H318" s="246">
        <v>0.27972997179448555</v>
      </c>
      <c r="I318" s="245" t="s">
        <v>121</v>
      </c>
      <c r="J318" s="246">
        <v>-1.9123056906419389</v>
      </c>
      <c r="K318" s="246">
        <v>0.12872204132658668</v>
      </c>
      <c r="L318" s="245"/>
      <c r="N318" s="108">
        <f t="shared" ca="1" si="19"/>
        <v>0</v>
      </c>
      <c r="O318" s="108">
        <f t="shared" ca="1" si="19"/>
        <v>0</v>
      </c>
      <c r="P318" s="108">
        <f t="shared" ca="1" si="19"/>
        <v>0</v>
      </c>
    </row>
    <row r="319" spans="1:17" x14ac:dyDescent="0.2">
      <c r="B319" s="12"/>
      <c r="C319" s="245" t="s">
        <v>122</v>
      </c>
      <c r="D319" s="246">
        <v>-2.048485500409051</v>
      </c>
      <c r="E319" s="246">
        <v>0.11420550250895282</v>
      </c>
      <c r="F319" s="245" t="s">
        <v>123</v>
      </c>
      <c r="G319" s="246">
        <v>-0.71410791352154024</v>
      </c>
      <c r="H319" s="246">
        <v>0.32869177768190216</v>
      </c>
      <c r="I319" s="245" t="s">
        <v>124</v>
      </c>
      <c r="J319" s="246">
        <v>-1.8899518336900789</v>
      </c>
      <c r="K319" s="246">
        <v>0.13124996142783593</v>
      </c>
      <c r="L319" s="245"/>
    </row>
    <row r="320" spans="1:17" x14ac:dyDescent="0.2">
      <c r="B320" s="12"/>
      <c r="C320" s="245" t="s">
        <v>125</v>
      </c>
      <c r="D320" s="246">
        <v>-1.553223982756659</v>
      </c>
      <c r="E320" s="246">
        <v>0.17462111255591481</v>
      </c>
      <c r="F320" s="245" t="s">
        <v>126</v>
      </c>
      <c r="G320" s="246">
        <v>-0.95720676042544439</v>
      </c>
      <c r="H320" s="246">
        <v>0.27743779637210958</v>
      </c>
      <c r="I320" s="245" t="s">
        <v>127</v>
      </c>
      <c r="J320" s="246">
        <v>-0.37595957963746107</v>
      </c>
      <c r="K320" s="246">
        <v>0.40710176575659002</v>
      </c>
      <c r="L320" s="245"/>
    </row>
    <row r="321" spans="1:17" x14ac:dyDescent="0.2">
      <c r="B321" s="12"/>
      <c r="C321" s="245" t="s">
        <v>128</v>
      </c>
      <c r="D321" s="246">
        <v>-0.48715092260907844</v>
      </c>
      <c r="E321" s="246">
        <v>0.38056496677537921</v>
      </c>
      <c r="F321" s="245" t="s">
        <v>129</v>
      </c>
      <c r="G321" s="246">
        <v>0.10886629972213613</v>
      </c>
      <c r="H321" s="246">
        <v>0.52718972613917725</v>
      </c>
      <c r="I321" s="245" t="s">
        <v>130</v>
      </c>
      <c r="J321" s="246">
        <v>-0.43170306530753527</v>
      </c>
      <c r="K321" s="246">
        <v>0.39371972871108357</v>
      </c>
      <c r="L321" s="245"/>
    </row>
    <row r="322" spans="1:17" x14ac:dyDescent="0.2">
      <c r="B322" s="12"/>
      <c r="C322" s="245" t="s">
        <v>131</v>
      </c>
      <c r="D322" s="246">
        <v>-0.67943843242900659</v>
      </c>
      <c r="E322" s="246">
        <v>0.3363866501815353</v>
      </c>
      <c r="F322" s="245" t="s">
        <v>132</v>
      </c>
      <c r="G322" s="246">
        <v>0.65493915445850415</v>
      </c>
      <c r="H322" s="246">
        <v>0.6581226251011093</v>
      </c>
      <c r="I322" s="245" t="s">
        <v>133</v>
      </c>
      <c r="J322" s="246">
        <v>-0.55961853441390463</v>
      </c>
      <c r="K322" s="246">
        <v>0.36363572808786204</v>
      </c>
      <c r="L322" s="245"/>
    </row>
    <row r="323" spans="1:17" x14ac:dyDescent="0.2">
      <c r="B323" s="12"/>
      <c r="C323" s="245" t="s">
        <v>135</v>
      </c>
      <c r="D323" s="246">
        <v>-1.7894611238559628</v>
      </c>
      <c r="E323" s="246">
        <v>0.14313880397676484</v>
      </c>
      <c r="F323" s="245" t="s">
        <v>136</v>
      </c>
      <c r="G323" s="246">
        <v>-0.50747527651860902</v>
      </c>
      <c r="H323" s="246">
        <v>0.37578556589110018</v>
      </c>
      <c r="I323" s="245" t="s">
        <v>137</v>
      </c>
      <c r="J323" s="246">
        <v>-1.8899518336900789</v>
      </c>
      <c r="K323" s="246">
        <v>0.13124996142783593</v>
      </c>
      <c r="L323" s="245"/>
    </row>
    <row r="324" spans="1:17" x14ac:dyDescent="0.2">
      <c r="B324" s="12"/>
      <c r="C324" s="245" t="s">
        <v>138</v>
      </c>
      <c r="D324" s="246">
        <v>-1.8613446670533158</v>
      </c>
      <c r="E324" s="246">
        <v>0.13454639703464857</v>
      </c>
      <c r="F324" s="245" t="s">
        <v>139</v>
      </c>
      <c r="G324" s="246">
        <v>-0.57935881971596204</v>
      </c>
      <c r="H324" s="246">
        <v>0.35908014258081267</v>
      </c>
      <c r="I324" s="245" t="s">
        <v>140</v>
      </c>
      <c r="J324" s="246">
        <v>-0.55961853441390463</v>
      </c>
      <c r="K324" s="246">
        <v>0.36363572808786204</v>
      </c>
      <c r="L324" s="245"/>
    </row>
    <row r="325" spans="1:17" x14ac:dyDescent="0.2">
      <c r="B325" s="12"/>
      <c r="C325" s="245" t="s">
        <v>141</v>
      </c>
      <c r="D325" s="246">
        <v>-1.8899518336900789</v>
      </c>
      <c r="E325" s="246">
        <v>0.13124996142783593</v>
      </c>
      <c r="F325" s="245" t="s">
        <v>142</v>
      </c>
      <c r="G325" s="246">
        <v>-0.55961853441390463</v>
      </c>
      <c r="H325" s="246">
        <v>0.36363572808786204</v>
      </c>
      <c r="I325" s="245" t="s">
        <v>143</v>
      </c>
      <c r="J325" s="246">
        <v>-1.7186372043990923</v>
      </c>
      <c r="K325" s="246">
        <v>0.15204678362573099</v>
      </c>
      <c r="L325" s="245"/>
    </row>
    <row r="326" spans="1:17" ht="16" thickBot="1" x14ac:dyDescent="0.25">
      <c r="B326" s="12"/>
      <c r="C326" s="247"/>
      <c r="D326" s="247"/>
      <c r="E326" s="247"/>
      <c r="F326" s="247"/>
      <c r="G326" s="247"/>
      <c r="H326" s="247"/>
      <c r="I326" s="247"/>
      <c r="J326" s="247"/>
      <c r="K326" s="247"/>
      <c r="L326" s="247"/>
    </row>
    <row r="327" spans="1:17" x14ac:dyDescent="0.2">
      <c r="A327" s="104" t="s">
        <v>167</v>
      </c>
      <c r="B327" s="251"/>
      <c r="C327" s="247"/>
      <c r="D327" s="248" t="s">
        <v>14</v>
      </c>
      <c r="E327" s="248" t="s">
        <v>15</v>
      </c>
      <c r="F327" s="248" t="s">
        <v>16</v>
      </c>
      <c r="G327" s="247"/>
      <c r="H327" s="247"/>
      <c r="I327" s="247"/>
      <c r="J327" s="247"/>
      <c r="K327" s="247"/>
      <c r="L327" s="247"/>
    </row>
    <row r="328" spans="1:17" x14ac:dyDescent="0.2">
      <c r="A328" s="110">
        <f>A312+1</f>
        <v>21</v>
      </c>
      <c r="B328" s="12"/>
      <c r="C328" s="249" t="s">
        <v>1</v>
      </c>
      <c r="D328" s="80">
        <f ca="1">OFFSET(Setup!$AI$6,$A328,1)</f>
        <v>4</v>
      </c>
      <c r="E328" s="80">
        <f ca="1">OFFSET(Setup!$AI$6,$A328,2)</f>
        <v>34</v>
      </c>
      <c r="F328" s="80">
        <f ca="1">OFFSET(Setup!$AI$6,$A328,3)</f>
        <v>44</v>
      </c>
      <c r="G328" s="247"/>
      <c r="H328" s="247"/>
      <c r="I328" s="247"/>
      <c r="J328" s="247"/>
      <c r="K328" s="247"/>
      <c r="L328" s="247"/>
    </row>
    <row r="329" spans="1:17" x14ac:dyDescent="0.2">
      <c r="B329" s="12"/>
      <c r="C329" s="249" t="s">
        <v>0</v>
      </c>
      <c r="D329" s="80">
        <f ca="1">OFFSET(Setup!$AC$6,$A328,1)</f>
        <v>1</v>
      </c>
      <c r="E329" s="80">
        <f ca="1">OFFSET(Setup!$AC$6,$A328,2)</f>
        <v>6</v>
      </c>
      <c r="F329" s="80">
        <f ca="1">OFFSET(Setup!$AC$6,$A328,3)</f>
        <v>7</v>
      </c>
      <c r="G329" s="247"/>
      <c r="H329" s="247"/>
      <c r="I329" s="247"/>
      <c r="J329" s="247"/>
      <c r="K329" s="247"/>
      <c r="L329" s="247"/>
    </row>
    <row r="330" spans="1:17" x14ac:dyDescent="0.2">
      <c r="B330" s="12"/>
      <c r="C330" s="249" t="s">
        <v>168</v>
      </c>
      <c r="D330" s="80">
        <f ca="1">OFFSET('Data 2'!$B$9,$A$3,2*(D329+1))</f>
        <v>0</v>
      </c>
      <c r="E330" s="80">
        <f ca="1">OFFSET('Data 2'!$B$9,$A$3,2*(E329+1))</f>
        <v>0</v>
      </c>
      <c r="F330" s="80">
        <f ca="1">OFFSET('Data 2'!$B$9,$A$3,2*(F329+1))</f>
        <v>0</v>
      </c>
      <c r="G330" s="247"/>
      <c r="H330" s="247"/>
      <c r="I330" s="247"/>
      <c r="J330" s="247"/>
      <c r="K330" s="247"/>
      <c r="L330" s="247"/>
    </row>
    <row r="331" spans="1:17" ht="16" thickBot="1" x14ac:dyDescent="0.25">
      <c r="B331" s="12"/>
      <c r="C331" s="247"/>
      <c r="D331" s="247"/>
      <c r="E331" s="247"/>
      <c r="F331" s="247"/>
      <c r="G331" s="247"/>
      <c r="H331" s="247"/>
      <c r="I331" s="247"/>
      <c r="J331" s="247"/>
      <c r="K331" s="247"/>
      <c r="L331" s="247"/>
    </row>
    <row r="332" spans="1:17" ht="16" thickBot="1" x14ac:dyDescent="0.25">
      <c r="B332" s="12"/>
      <c r="C332" s="240" t="s">
        <v>114</v>
      </c>
      <c r="D332" s="241" t="s">
        <v>88</v>
      </c>
      <c r="E332" s="241" t="s">
        <v>115</v>
      </c>
      <c r="F332" s="241" t="s">
        <v>114</v>
      </c>
      <c r="G332" s="241" t="s">
        <v>88</v>
      </c>
      <c r="H332" s="241" t="s">
        <v>115</v>
      </c>
      <c r="I332" s="241" t="s">
        <v>114</v>
      </c>
      <c r="J332" s="241" t="s">
        <v>88</v>
      </c>
      <c r="K332" s="241" t="s">
        <v>115</v>
      </c>
      <c r="L332" s="241" t="s">
        <v>52</v>
      </c>
      <c r="M332" s="65" t="s">
        <v>115</v>
      </c>
      <c r="N332" s="18" t="s">
        <v>14</v>
      </c>
      <c r="O332" s="18" t="s">
        <v>15</v>
      </c>
      <c r="P332" s="18" t="s">
        <v>16</v>
      </c>
      <c r="Q332" s="113" t="s">
        <v>167</v>
      </c>
    </row>
    <row r="333" spans="1:17" ht="16" thickBot="1" x14ac:dyDescent="0.25">
      <c r="B333" s="12"/>
      <c r="C333" s="245" t="s">
        <v>116</v>
      </c>
      <c r="D333" s="246">
        <v>-2.6078917119524259</v>
      </c>
      <c r="E333" s="246">
        <v>6.8632246920334636E-2</v>
      </c>
      <c r="F333" s="245" t="s">
        <v>117</v>
      </c>
      <c r="G333" s="246">
        <v>-2.0118744896212113</v>
      </c>
      <c r="H333" s="246">
        <v>0.11796180341946481</v>
      </c>
      <c r="I333" s="245" t="s">
        <v>118</v>
      </c>
      <c r="J333" s="246">
        <v>-2.0333149982795464</v>
      </c>
      <c r="K333" s="246">
        <v>0.11574919519274011</v>
      </c>
      <c r="L333" s="244">
        <v>0.6879310344827585</v>
      </c>
      <c r="M333" s="106">
        <f ca="1">OFFSET($E333,3*E346+F346,3*D346)</f>
        <v>6.8632246920334636E-2</v>
      </c>
      <c r="N333" s="107">
        <f t="shared" ref="N333:P334" ca="1" si="20">D345</f>
        <v>1</v>
      </c>
      <c r="O333" s="108">
        <f t="shared" ca="1" si="20"/>
        <v>5</v>
      </c>
      <c r="P333" s="108">
        <f t="shared" ca="1" si="20"/>
        <v>7</v>
      </c>
      <c r="Q333" s="112">
        <f>A328</f>
        <v>21</v>
      </c>
    </row>
    <row r="334" spans="1:17" ht="16" thickBot="1" x14ac:dyDescent="0.25">
      <c r="B334" s="12"/>
      <c r="C334" s="245" t="s">
        <v>119</v>
      </c>
      <c r="D334" s="246">
        <v>-1.5418186518048453</v>
      </c>
      <c r="E334" s="246">
        <v>0.1762710518339988</v>
      </c>
      <c r="F334" s="245" t="s">
        <v>120</v>
      </c>
      <c r="G334" s="246">
        <v>-0.94580142947363077</v>
      </c>
      <c r="H334" s="246">
        <v>0.27972997179448555</v>
      </c>
      <c r="I334" s="245" t="s">
        <v>121</v>
      </c>
      <c r="J334" s="246">
        <v>-1.7461571080360836</v>
      </c>
      <c r="K334" s="246">
        <v>0.14853255487345193</v>
      </c>
      <c r="L334" s="245"/>
      <c r="N334" s="108">
        <f t="shared" ca="1" si="20"/>
        <v>0</v>
      </c>
      <c r="O334" s="108">
        <f t="shared" ca="1" si="20"/>
        <v>0</v>
      </c>
      <c r="P334" s="108">
        <f t="shared" ca="1" si="20"/>
        <v>0</v>
      </c>
    </row>
    <row r="335" spans="1:17" x14ac:dyDescent="0.2">
      <c r="B335" s="12"/>
      <c r="C335" s="245" t="s">
        <v>122</v>
      </c>
      <c r="D335" s="246">
        <v>-2.4051951555437054</v>
      </c>
      <c r="E335" s="246">
        <v>8.2777396816548943E-2</v>
      </c>
      <c r="F335" s="245" t="s">
        <v>123</v>
      </c>
      <c r="G335" s="246">
        <v>0.42365780156863364</v>
      </c>
      <c r="H335" s="246">
        <v>0.6043581974918687</v>
      </c>
      <c r="I335" s="245" t="s">
        <v>124</v>
      </c>
      <c r="J335" s="246">
        <v>-2.1226141472054199</v>
      </c>
      <c r="K335" s="246">
        <v>0.10691819758490696</v>
      </c>
      <c r="L335" s="245"/>
    </row>
    <row r="336" spans="1:17" x14ac:dyDescent="0.2">
      <c r="B336" s="12"/>
      <c r="C336" s="245" t="s">
        <v>125</v>
      </c>
      <c r="D336" s="246">
        <v>-1.553223982756659</v>
      </c>
      <c r="E336" s="246">
        <v>0.17462111255591481</v>
      </c>
      <c r="F336" s="245" t="s">
        <v>126</v>
      </c>
      <c r="G336" s="246">
        <v>-0.95720676042544439</v>
      </c>
      <c r="H336" s="246">
        <v>0.27743779637210958</v>
      </c>
      <c r="I336" s="245" t="s">
        <v>127</v>
      </c>
      <c r="J336" s="246">
        <v>-1.0364654885410614</v>
      </c>
      <c r="K336" s="246">
        <v>0.26183255580661258</v>
      </c>
      <c r="L336" s="245"/>
    </row>
    <row r="337" spans="1:17" x14ac:dyDescent="0.2">
      <c r="B337" s="12"/>
      <c r="C337" s="245" t="s">
        <v>128</v>
      </c>
      <c r="D337" s="246">
        <v>-0.48715092260907844</v>
      </c>
      <c r="E337" s="246">
        <v>0.38056496677537921</v>
      </c>
      <c r="F337" s="245" t="s">
        <v>129</v>
      </c>
      <c r="G337" s="246">
        <v>0.10886629972213613</v>
      </c>
      <c r="H337" s="246">
        <v>0.52718972613917725</v>
      </c>
      <c r="I337" s="245" t="s">
        <v>130</v>
      </c>
      <c r="J337" s="246">
        <v>-0.74930759829759852</v>
      </c>
      <c r="K337" s="246">
        <v>0.32097219040311398</v>
      </c>
      <c r="L337" s="245"/>
    </row>
    <row r="338" spans="1:17" x14ac:dyDescent="0.2">
      <c r="B338" s="12"/>
      <c r="C338" s="245" t="s">
        <v>131</v>
      </c>
      <c r="D338" s="246">
        <v>-1.4962129842636129</v>
      </c>
      <c r="E338" s="246">
        <v>0.18299102319476493</v>
      </c>
      <c r="F338" s="245" t="s">
        <v>132</v>
      </c>
      <c r="G338" s="246">
        <v>1.3326399728487262</v>
      </c>
      <c r="H338" s="246">
        <v>0.79127698196445817</v>
      </c>
      <c r="I338" s="245" t="s">
        <v>133</v>
      </c>
      <c r="J338" s="246">
        <v>0.69314837305827304</v>
      </c>
      <c r="K338" s="246">
        <v>0.66666693166624236</v>
      </c>
      <c r="L338" s="245"/>
    </row>
    <row r="339" spans="1:17" x14ac:dyDescent="0.2">
      <c r="B339" s="12"/>
      <c r="C339" s="245" t="s">
        <v>135</v>
      </c>
      <c r="D339" s="246">
        <v>-2.1634000541176088</v>
      </c>
      <c r="E339" s="246">
        <v>0.10308566131269753</v>
      </c>
      <c r="F339" s="245" t="s">
        <v>136</v>
      </c>
      <c r="G339" s="246">
        <v>0.65508561310927105</v>
      </c>
      <c r="H339" s="246">
        <v>0.65815557712946071</v>
      </c>
      <c r="I339" s="245" t="s">
        <v>137</v>
      </c>
      <c r="J339" s="246">
        <v>-2.1226141472054199</v>
      </c>
      <c r="K339" s="246">
        <v>0.10691819758490696</v>
      </c>
      <c r="L339" s="245"/>
    </row>
    <row r="340" spans="1:17" x14ac:dyDescent="0.2">
      <c r="B340" s="12"/>
      <c r="C340" s="245" t="s">
        <v>138</v>
      </c>
      <c r="D340" s="246">
        <v>-1.7504074104377192</v>
      </c>
      <c r="E340" s="246">
        <v>0.14799581903675296</v>
      </c>
      <c r="F340" s="245" t="s">
        <v>139</v>
      </c>
      <c r="G340" s="246">
        <v>1.0680782567891607</v>
      </c>
      <c r="H340" s="246">
        <v>0.74423128165262487</v>
      </c>
      <c r="I340" s="245" t="s">
        <v>140</v>
      </c>
      <c r="J340" s="246">
        <v>0.69314837305827304</v>
      </c>
      <c r="K340" s="246">
        <v>0.66666693166624236</v>
      </c>
      <c r="L340" s="245"/>
    </row>
    <row r="341" spans="1:17" x14ac:dyDescent="0.2">
      <c r="B341" s="12"/>
      <c r="C341" s="245" t="s">
        <v>141</v>
      </c>
      <c r="D341" s="246">
        <v>-2.1226141472054199</v>
      </c>
      <c r="E341" s="246">
        <v>0.10691819758490696</v>
      </c>
      <c r="F341" s="245" t="s">
        <v>142</v>
      </c>
      <c r="G341" s="246">
        <v>0.69314837305827304</v>
      </c>
      <c r="H341" s="246">
        <v>0.66666693166624236</v>
      </c>
      <c r="I341" s="245" t="s">
        <v>143</v>
      </c>
      <c r="J341" s="246">
        <v>-1.7186372043990923</v>
      </c>
      <c r="K341" s="246">
        <v>0.15204678362573099</v>
      </c>
      <c r="L341" s="245"/>
    </row>
    <row r="342" spans="1:17" ht="16" thickBot="1" x14ac:dyDescent="0.25">
      <c r="B342" s="12"/>
      <c r="C342" s="247"/>
      <c r="D342" s="247"/>
      <c r="E342" s="247"/>
      <c r="F342" s="247"/>
      <c r="G342" s="247"/>
      <c r="H342" s="247"/>
      <c r="I342" s="247"/>
      <c r="J342" s="247"/>
      <c r="K342" s="247"/>
      <c r="L342" s="247"/>
    </row>
    <row r="343" spans="1:17" x14ac:dyDescent="0.2">
      <c r="A343" s="104" t="s">
        <v>167</v>
      </c>
      <c r="B343" s="251"/>
      <c r="C343" s="247"/>
      <c r="D343" s="248" t="s">
        <v>14</v>
      </c>
      <c r="E343" s="248" t="s">
        <v>15</v>
      </c>
      <c r="F343" s="248" t="s">
        <v>16</v>
      </c>
      <c r="G343" s="247"/>
      <c r="H343" s="247"/>
      <c r="I343" s="247"/>
      <c r="J343" s="247"/>
      <c r="K343" s="247"/>
      <c r="L343" s="247"/>
    </row>
    <row r="344" spans="1:17" x14ac:dyDescent="0.2">
      <c r="A344" s="110">
        <f>A328+1</f>
        <v>22</v>
      </c>
      <c r="B344" s="12"/>
      <c r="C344" s="249" t="s">
        <v>1</v>
      </c>
      <c r="D344" s="80">
        <f ca="1">OFFSET(Setup!$AI$6,$A344,1)</f>
        <v>4</v>
      </c>
      <c r="E344" s="80">
        <f ca="1">OFFSET(Setup!$AI$6,$A344,2)</f>
        <v>33</v>
      </c>
      <c r="F344" s="80">
        <f ca="1">OFFSET(Setup!$AI$6,$A344,3)</f>
        <v>44</v>
      </c>
      <c r="G344" s="247"/>
      <c r="H344" s="247"/>
      <c r="I344" s="247"/>
      <c r="J344" s="247"/>
      <c r="K344" s="247"/>
      <c r="L344" s="247"/>
    </row>
    <row r="345" spans="1:17" x14ac:dyDescent="0.2">
      <c r="B345" s="12"/>
      <c r="C345" s="249" t="s">
        <v>0</v>
      </c>
      <c r="D345" s="80">
        <f ca="1">OFFSET(Setup!$AC$6,$A344,1)</f>
        <v>1</v>
      </c>
      <c r="E345" s="80">
        <f ca="1">OFFSET(Setup!$AC$6,$A344,2)</f>
        <v>5</v>
      </c>
      <c r="F345" s="80">
        <f ca="1">OFFSET(Setup!$AC$6,$A344,3)</f>
        <v>7</v>
      </c>
      <c r="G345" s="247"/>
      <c r="H345" s="247"/>
      <c r="I345" s="247"/>
      <c r="J345" s="247"/>
      <c r="K345" s="247"/>
      <c r="L345" s="247"/>
    </row>
    <row r="346" spans="1:17" x14ac:dyDescent="0.2">
      <c r="B346" s="12"/>
      <c r="C346" s="249" t="s">
        <v>168</v>
      </c>
      <c r="D346" s="80">
        <f ca="1">OFFSET('Data 2'!$B$9,$A$3,2*(D345+1))</f>
        <v>0</v>
      </c>
      <c r="E346" s="80">
        <f ca="1">OFFSET('Data 2'!$B$9,$A$3,2*(E345+1))</f>
        <v>0</v>
      </c>
      <c r="F346" s="80">
        <f ca="1">OFFSET('Data 2'!$B$9,$A$3,2*(F345+1))</f>
        <v>0</v>
      </c>
      <c r="G346" s="247"/>
      <c r="H346" s="247"/>
      <c r="I346" s="247"/>
      <c r="J346" s="247"/>
      <c r="K346" s="247"/>
      <c r="L346" s="247"/>
    </row>
    <row r="347" spans="1:17" ht="16" thickBot="1" x14ac:dyDescent="0.25">
      <c r="B347" s="12"/>
      <c r="C347" s="247"/>
      <c r="D347" s="247"/>
      <c r="E347" s="247"/>
      <c r="F347" s="247"/>
      <c r="G347" s="247"/>
      <c r="H347" s="247"/>
      <c r="I347" s="247"/>
      <c r="J347" s="247"/>
      <c r="K347" s="247"/>
      <c r="L347" s="247"/>
    </row>
    <row r="348" spans="1:17" ht="16" thickBot="1" x14ac:dyDescent="0.25">
      <c r="B348" s="12"/>
      <c r="C348" s="240" t="s">
        <v>114</v>
      </c>
      <c r="D348" s="241" t="s">
        <v>88</v>
      </c>
      <c r="E348" s="241" t="s">
        <v>115</v>
      </c>
      <c r="F348" s="241" t="s">
        <v>114</v>
      </c>
      <c r="G348" s="241" t="s">
        <v>88</v>
      </c>
      <c r="H348" s="241" t="s">
        <v>115</v>
      </c>
      <c r="I348" s="241" t="s">
        <v>114</v>
      </c>
      <c r="J348" s="241" t="s">
        <v>88</v>
      </c>
      <c r="K348" s="241" t="s">
        <v>115</v>
      </c>
      <c r="L348" s="241" t="s">
        <v>52</v>
      </c>
      <c r="M348" s="65" t="s">
        <v>115</v>
      </c>
      <c r="N348" s="18" t="s">
        <v>14</v>
      </c>
      <c r="O348" s="18" t="s">
        <v>15</v>
      </c>
      <c r="P348" s="18" t="s">
        <v>16</v>
      </c>
      <c r="Q348" s="113" t="s">
        <v>167</v>
      </c>
    </row>
    <row r="349" spans="1:17" ht="16" thickBot="1" x14ac:dyDescent="0.25">
      <c r="B349" s="12"/>
      <c r="C349" s="245" t="s">
        <v>116</v>
      </c>
      <c r="D349" s="246">
        <v>-2.582503442158258</v>
      </c>
      <c r="E349" s="246">
        <v>7.0272993188431457E-2</v>
      </c>
      <c r="F349" s="245" t="s">
        <v>117</v>
      </c>
      <c r="G349" s="246">
        <v>0.18734928201982415</v>
      </c>
      <c r="H349" s="246">
        <v>0.54670080146315603</v>
      </c>
      <c r="I349" s="245" t="s">
        <v>118</v>
      </c>
      <c r="J349" s="246">
        <v>-1.8144274206505782</v>
      </c>
      <c r="K349" s="246">
        <v>0.14010388278780042</v>
      </c>
      <c r="L349" s="244">
        <v>0.7120689655172413</v>
      </c>
      <c r="M349" s="106">
        <f ca="1">OFFSET($E349,3*E346+F346,3*D346)</f>
        <v>7.0272993188431457E-2</v>
      </c>
      <c r="N349" s="107">
        <f t="shared" ref="N349:P350" ca="1" si="21">D345</f>
        <v>1</v>
      </c>
      <c r="O349" s="108">
        <f t="shared" ca="1" si="21"/>
        <v>5</v>
      </c>
      <c r="P349" s="108">
        <f t="shared" ca="1" si="21"/>
        <v>7</v>
      </c>
      <c r="Q349" s="112">
        <f>A344</f>
        <v>22</v>
      </c>
    </row>
    <row r="350" spans="1:17" ht="16" thickBot="1" x14ac:dyDescent="0.25">
      <c r="B350" s="12"/>
      <c r="C350" s="245" t="s">
        <v>119</v>
      </c>
      <c r="D350" s="246">
        <v>-1.9852089374585389</v>
      </c>
      <c r="E350" s="246">
        <v>0.12076465654112646</v>
      </c>
      <c r="F350" s="245" t="s">
        <v>120</v>
      </c>
      <c r="G350" s="246">
        <v>0.78464378671954316</v>
      </c>
      <c r="H350" s="246">
        <v>0.68668009225997095</v>
      </c>
      <c r="I350" s="245" t="s">
        <v>121</v>
      </c>
      <c r="J350" s="246">
        <v>-1.601469649806512</v>
      </c>
      <c r="K350" s="246">
        <v>0.16777631125131007</v>
      </c>
      <c r="L350" s="245"/>
      <c r="N350" s="108">
        <f t="shared" ca="1" si="21"/>
        <v>0</v>
      </c>
      <c r="O350" s="108">
        <f t="shared" ca="1" si="21"/>
        <v>0</v>
      </c>
      <c r="P350" s="108">
        <f t="shared" ca="1" si="21"/>
        <v>0</v>
      </c>
    </row>
    <row r="351" spans="1:17" x14ac:dyDescent="0.2">
      <c r="B351" s="12"/>
      <c r="C351" s="245" t="s">
        <v>122</v>
      </c>
      <c r="D351" s="246">
        <v>-2.4318343376892884</v>
      </c>
      <c r="E351" s="246">
        <v>8.0777158806774482E-2</v>
      </c>
      <c r="F351" s="245" t="s">
        <v>123</v>
      </c>
      <c r="G351" s="246">
        <v>0.50468906180352713</v>
      </c>
      <c r="H351" s="246">
        <v>0.62356064371953668</v>
      </c>
      <c r="I351" s="245" t="s">
        <v>124</v>
      </c>
      <c r="J351" s="246">
        <v>-2.1226141472054199</v>
      </c>
      <c r="K351" s="246">
        <v>0.10691819758490696</v>
      </c>
      <c r="L351" s="245"/>
    </row>
    <row r="352" spans="1:17" x14ac:dyDescent="0.2">
      <c r="B352" s="12"/>
      <c r="C352" s="245" t="s">
        <v>125</v>
      </c>
      <c r="D352" s="246">
        <v>-2.0265984237176573</v>
      </c>
      <c r="E352" s="246">
        <v>0.11643842165684853</v>
      </c>
      <c r="F352" s="245" t="s">
        <v>126</v>
      </c>
      <c r="G352" s="246">
        <v>0.74325430046042507</v>
      </c>
      <c r="H352" s="246">
        <v>0.67770707186191825</v>
      </c>
      <c r="I352" s="245" t="s">
        <v>127</v>
      </c>
      <c r="J352" s="246">
        <v>-1.6731888908292176</v>
      </c>
      <c r="K352" s="246">
        <v>0.15799947988130628</v>
      </c>
      <c r="L352" s="245"/>
    </row>
    <row r="353" spans="1:17" x14ac:dyDescent="0.2">
      <c r="B353" s="12"/>
      <c r="C353" s="245" t="s">
        <v>128</v>
      </c>
      <c r="D353" s="246">
        <v>-1.4293039190179382</v>
      </c>
      <c r="E353" s="246">
        <v>0.19320716488263889</v>
      </c>
      <c r="F353" s="245" t="s">
        <v>129</v>
      </c>
      <c r="G353" s="246">
        <v>1.340548805160144</v>
      </c>
      <c r="H353" s="246">
        <v>0.79258017776117495</v>
      </c>
      <c r="I353" s="245" t="s">
        <v>130</v>
      </c>
      <c r="J353" s="246">
        <v>-1.4602311199851514</v>
      </c>
      <c r="K353" s="246">
        <v>0.18843197855989338</v>
      </c>
      <c r="L353" s="245"/>
    </row>
    <row r="354" spans="1:17" x14ac:dyDescent="0.2">
      <c r="B354" s="12"/>
      <c r="C354" s="245" t="s">
        <v>131</v>
      </c>
      <c r="D354" s="246">
        <v>-1.8224935950377319</v>
      </c>
      <c r="E354" s="246">
        <v>0.13913493027227675</v>
      </c>
      <c r="F354" s="245" t="s">
        <v>132</v>
      </c>
      <c r="G354" s="246">
        <v>1.1140298044550836</v>
      </c>
      <c r="H354" s="246">
        <v>0.75287962799219454</v>
      </c>
      <c r="I354" s="245" t="s">
        <v>133</v>
      </c>
      <c r="J354" s="246">
        <v>0.69314837305827304</v>
      </c>
      <c r="K354" s="246">
        <v>0.66666693166624236</v>
      </c>
      <c r="L354" s="245"/>
    </row>
    <row r="355" spans="1:17" x14ac:dyDescent="0.2">
      <c r="B355" s="12"/>
      <c r="C355" s="245" t="s">
        <v>135</v>
      </c>
      <c r="D355" s="246">
        <v>-2.1634000541176088</v>
      </c>
      <c r="E355" s="246">
        <v>0.10308566131269753</v>
      </c>
      <c r="F355" s="245" t="s">
        <v>136</v>
      </c>
      <c r="G355" s="246">
        <v>0.65508561310927105</v>
      </c>
      <c r="H355" s="246">
        <v>0.65815557712946071</v>
      </c>
      <c r="I355" s="245" t="s">
        <v>137</v>
      </c>
      <c r="J355" s="246">
        <v>-2.1226141472054199</v>
      </c>
      <c r="K355" s="246">
        <v>0.10691819758490696</v>
      </c>
      <c r="L355" s="245"/>
    </row>
    <row r="356" spans="1:17" x14ac:dyDescent="0.2">
      <c r="B356" s="12"/>
      <c r="C356" s="245" t="s">
        <v>138</v>
      </c>
      <c r="D356" s="246">
        <v>-1.7504074104377192</v>
      </c>
      <c r="E356" s="246">
        <v>0.14799581903675296</v>
      </c>
      <c r="F356" s="245" t="s">
        <v>139</v>
      </c>
      <c r="G356" s="246">
        <v>1.0680782567891607</v>
      </c>
      <c r="H356" s="246">
        <v>0.74423128165262487</v>
      </c>
      <c r="I356" s="245" t="s">
        <v>140</v>
      </c>
      <c r="J356" s="246">
        <v>0.69314837305827304</v>
      </c>
      <c r="K356" s="246">
        <v>0.66666693166624236</v>
      </c>
      <c r="L356" s="245"/>
    </row>
    <row r="357" spans="1:17" x14ac:dyDescent="0.2">
      <c r="B357" s="12"/>
      <c r="C357" s="245" t="s">
        <v>141</v>
      </c>
      <c r="D357" s="246">
        <v>-2.1226141472054199</v>
      </c>
      <c r="E357" s="246">
        <v>0.10691819758490696</v>
      </c>
      <c r="F357" s="245" t="s">
        <v>142</v>
      </c>
      <c r="G357" s="246">
        <v>0.69314837305827304</v>
      </c>
      <c r="H357" s="246">
        <v>0.66666693166624236</v>
      </c>
      <c r="I357" s="245" t="s">
        <v>143</v>
      </c>
      <c r="J357" s="246">
        <v>-1.7186372043990923</v>
      </c>
      <c r="K357" s="246">
        <v>0.15204678362573099</v>
      </c>
      <c r="L357" s="245"/>
    </row>
    <row r="358" spans="1:17" ht="16" thickBot="1" x14ac:dyDescent="0.25">
      <c r="B358" s="12"/>
      <c r="C358" s="247"/>
      <c r="D358" s="247"/>
      <c r="E358" s="247"/>
      <c r="F358" s="247"/>
      <c r="G358" s="247"/>
      <c r="H358" s="247"/>
      <c r="I358" s="247"/>
      <c r="J358" s="247"/>
      <c r="K358" s="247"/>
      <c r="L358" s="247"/>
    </row>
    <row r="359" spans="1:17" x14ac:dyDescent="0.2">
      <c r="A359" s="104" t="s">
        <v>167</v>
      </c>
      <c r="B359" s="251"/>
      <c r="C359" s="247"/>
      <c r="D359" s="248" t="s">
        <v>14</v>
      </c>
      <c r="E359" s="248" t="s">
        <v>15</v>
      </c>
      <c r="F359" s="248" t="s">
        <v>16</v>
      </c>
      <c r="G359" s="247"/>
      <c r="H359" s="247"/>
      <c r="I359" s="247"/>
      <c r="J359" s="247"/>
      <c r="K359" s="247"/>
      <c r="L359" s="247"/>
    </row>
    <row r="360" spans="1:17" x14ac:dyDescent="0.2">
      <c r="A360" s="110">
        <f>A344+1</f>
        <v>23</v>
      </c>
      <c r="B360" s="12"/>
      <c r="C360" s="249" t="s">
        <v>1</v>
      </c>
      <c r="D360" s="80">
        <f ca="1">OFFSET(Setup!$AI$6,$A360,1)</f>
        <v>4</v>
      </c>
      <c r="E360" s="80">
        <f ca="1">OFFSET(Setup!$AI$6,$A360,2)</f>
        <v>33</v>
      </c>
      <c r="F360" s="80">
        <f ca="1">OFFSET(Setup!$AI$6,$A360,3)</f>
        <v>34</v>
      </c>
      <c r="G360" s="247"/>
      <c r="H360" s="247"/>
      <c r="I360" s="247"/>
      <c r="J360" s="247"/>
      <c r="K360" s="247"/>
      <c r="L360" s="247"/>
    </row>
    <row r="361" spans="1:17" x14ac:dyDescent="0.2">
      <c r="B361" s="12"/>
      <c r="C361" s="249" t="s">
        <v>0</v>
      </c>
      <c r="D361" s="80">
        <f ca="1">OFFSET(Setup!$AC$6,$A360,1)</f>
        <v>1</v>
      </c>
      <c r="E361" s="80">
        <f ca="1">OFFSET(Setup!$AC$6,$A360,2)</f>
        <v>5</v>
      </c>
      <c r="F361" s="80">
        <f ca="1">OFFSET(Setup!$AC$6,$A360,3)</f>
        <v>6</v>
      </c>
      <c r="G361" s="247"/>
      <c r="H361" s="247"/>
      <c r="I361" s="247"/>
      <c r="J361" s="247"/>
      <c r="K361" s="247"/>
      <c r="L361" s="247"/>
    </row>
    <row r="362" spans="1:17" x14ac:dyDescent="0.2">
      <c r="B362" s="12"/>
      <c r="C362" s="249" t="s">
        <v>168</v>
      </c>
      <c r="D362" s="80">
        <f ca="1">OFFSET('Data 2'!$B$9,$A$3,2*(D361+1))</f>
        <v>0</v>
      </c>
      <c r="E362" s="80">
        <f ca="1">OFFSET('Data 2'!$B$9,$A$3,2*(E361+1))</f>
        <v>0</v>
      </c>
      <c r="F362" s="80">
        <f ca="1">OFFSET('Data 2'!$B$9,$A$3,2*(F361+1))</f>
        <v>0</v>
      </c>
      <c r="G362" s="247"/>
      <c r="H362" s="247"/>
      <c r="I362" s="247"/>
      <c r="J362" s="247"/>
      <c r="K362" s="247"/>
      <c r="L362" s="247"/>
    </row>
    <row r="363" spans="1:17" ht="16" thickBot="1" x14ac:dyDescent="0.25">
      <c r="B363" s="12"/>
      <c r="C363" s="247"/>
      <c r="D363" s="247"/>
      <c r="E363" s="247"/>
      <c r="F363" s="247"/>
      <c r="G363" s="247"/>
      <c r="H363" s="247"/>
      <c r="I363" s="247"/>
      <c r="J363" s="247"/>
      <c r="K363" s="247"/>
      <c r="L363" s="247"/>
    </row>
    <row r="364" spans="1:17" ht="16" thickBot="1" x14ac:dyDescent="0.25">
      <c r="B364" s="12"/>
      <c r="C364" s="240" t="s">
        <v>114</v>
      </c>
      <c r="D364" s="241" t="s">
        <v>88</v>
      </c>
      <c r="E364" s="241" t="s">
        <v>115</v>
      </c>
      <c r="F364" s="241" t="s">
        <v>114</v>
      </c>
      <c r="G364" s="241" t="s">
        <v>88</v>
      </c>
      <c r="H364" s="241" t="s">
        <v>115</v>
      </c>
      <c r="I364" s="241" t="s">
        <v>114</v>
      </c>
      <c r="J364" s="241" t="s">
        <v>88</v>
      </c>
      <c r="K364" s="241" t="s">
        <v>115</v>
      </c>
      <c r="L364" s="241" t="s">
        <v>52</v>
      </c>
      <c r="M364" s="65" t="s">
        <v>115</v>
      </c>
      <c r="N364" s="18" t="s">
        <v>14</v>
      </c>
      <c r="O364" s="18" t="s">
        <v>15</v>
      </c>
      <c r="P364" s="18" t="s">
        <v>16</v>
      </c>
      <c r="Q364" s="113" t="s">
        <v>167</v>
      </c>
    </row>
    <row r="365" spans="1:17" ht="16" thickBot="1" x14ac:dyDescent="0.25">
      <c r="B365" s="12"/>
      <c r="C365" s="245" t="s">
        <v>116</v>
      </c>
      <c r="D365" s="246">
        <v>-2.7418147606330403</v>
      </c>
      <c r="E365" s="246">
        <v>6.0550589716398977E-2</v>
      </c>
      <c r="F365" s="245" t="s">
        <v>117</v>
      </c>
      <c r="G365" s="246">
        <v>0.21290633850614116</v>
      </c>
      <c r="H365" s="246">
        <v>0.55302643237865934</v>
      </c>
      <c r="I365" s="245" t="s">
        <v>118</v>
      </c>
      <c r="J365" s="246">
        <v>-2.0122182947387084</v>
      </c>
      <c r="K365" s="246">
        <v>0.11792603628978951</v>
      </c>
      <c r="L365" s="244">
        <v>0.71299734748010613</v>
      </c>
      <c r="M365" s="106">
        <f ca="1">OFFSET($E365,3*E362+F362,3*D362)</f>
        <v>6.0550589716398977E-2</v>
      </c>
      <c r="N365" s="107">
        <f t="shared" ref="N365:P366" ca="1" si="22">D361</f>
        <v>1</v>
      </c>
      <c r="O365" s="108">
        <f t="shared" ca="1" si="22"/>
        <v>5</v>
      </c>
      <c r="P365" s="108">
        <f t="shared" ca="1" si="22"/>
        <v>6</v>
      </c>
      <c r="Q365" s="112">
        <f>A360</f>
        <v>23</v>
      </c>
    </row>
    <row r="366" spans="1:17" ht="16" thickBot="1" x14ac:dyDescent="0.25">
      <c r="B366" s="12"/>
      <c r="C366" s="245" t="s">
        <v>119</v>
      </c>
      <c r="D366" s="246">
        <v>-1.9891875219470392</v>
      </c>
      <c r="E366" s="246">
        <v>0.12034284522861319</v>
      </c>
      <c r="F366" s="245" t="s">
        <v>120</v>
      </c>
      <c r="G366" s="246">
        <v>0.96553357719214217</v>
      </c>
      <c r="H366" s="246">
        <v>0.72422835043535716</v>
      </c>
      <c r="I366" s="245" t="s">
        <v>121</v>
      </c>
      <c r="J366" s="246">
        <v>-1.3424685741514031</v>
      </c>
      <c r="K366" s="246">
        <v>0.20710439555167709</v>
      </c>
      <c r="L366" s="245"/>
      <c r="N366" s="108">
        <f t="shared" ca="1" si="22"/>
        <v>0</v>
      </c>
      <c r="O366" s="108">
        <f t="shared" ca="1" si="22"/>
        <v>0</v>
      </c>
      <c r="P366" s="108">
        <f t="shared" ca="1" si="22"/>
        <v>0</v>
      </c>
    </row>
    <row r="367" spans="1:17" x14ac:dyDescent="0.2">
      <c r="B367" s="12"/>
      <c r="C367" s="245" t="s">
        <v>122</v>
      </c>
      <c r="D367" s="246">
        <v>-2.4318343376892884</v>
      </c>
      <c r="E367" s="246">
        <v>8.0777158806774482E-2</v>
      </c>
      <c r="F367" s="245" t="s">
        <v>123</v>
      </c>
      <c r="G367" s="246">
        <v>0.50468906180352713</v>
      </c>
      <c r="H367" s="246">
        <v>0.62356064371953668</v>
      </c>
      <c r="I367" s="245" t="s">
        <v>124</v>
      </c>
      <c r="J367" s="246">
        <v>-2.1226141472054199</v>
      </c>
      <c r="K367" s="246">
        <v>0.10691819758490696</v>
      </c>
      <c r="L367" s="245"/>
    </row>
    <row r="368" spans="1:17" x14ac:dyDescent="0.2">
      <c r="B368" s="12"/>
      <c r="C368" s="245" t="s">
        <v>125</v>
      </c>
      <c r="D368" s="246">
        <v>-2.1601120120653299</v>
      </c>
      <c r="E368" s="246">
        <v>0.10339006741561144</v>
      </c>
      <c r="F368" s="245" t="s">
        <v>126</v>
      </c>
      <c r="G368" s="246">
        <v>0.79460908707385158</v>
      </c>
      <c r="H368" s="246">
        <v>0.68882013316607182</v>
      </c>
      <c r="I368" s="245" t="s">
        <v>127</v>
      </c>
      <c r="J368" s="246">
        <v>-1.8279827937344977</v>
      </c>
      <c r="K368" s="246">
        <v>0.138478755244061</v>
      </c>
      <c r="L368" s="245"/>
    </row>
    <row r="369" spans="1:17" x14ac:dyDescent="0.2">
      <c r="B369" s="12"/>
      <c r="C369" s="245" t="s">
        <v>128</v>
      </c>
      <c r="D369" s="246">
        <v>-1.4074847733793288</v>
      </c>
      <c r="E369" s="246">
        <v>0.19663107676253103</v>
      </c>
      <c r="F369" s="245" t="s">
        <v>129</v>
      </c>
      <c r="G369" s="246">
        <v>1.5472363257598527</v>
      </c>
      <c r="H369" s="246">
        <v>0.82451421292098892</v>
      </c>
      <c r="I369" s="245" t="s">
        <v>130</v>
      </c>
      <c r="J369" s="246">
        <v>-1.1582330731471924</v>
      </c>
      <c r="K369" s="246">
        <v>0.23898849321184862</v>
      </c>
      <c r="L369" s="245"/>
    </row>
    <row r="370" spans="1:17" x14ac:dyDescent="0.2">
      <c r="B370" s="12"/>
      <c r="C370" s="245" t="s">
        <v>131</v>
      </c>
      <c r="D370" s="246">
        <v>-1.8224935950377319</v>
      </c>
      <c r="E370" s="246">
        <v>0.13913493027227675</v>
      </c>
      <c r="F370" s="245" t="s">
        <v>132</v>
      </c>
      <c r="G370" s="246">
        <v>1.1140298044550836</v>
      </c>
      <c r="H370" s="246">
        <v>0.75287962799219454</v>
      </c>
      <c r="I370" s="245" t="s">
        <v>133</v>
      </c>
      <c r="J370" s="246">
        <v>0.69314837305827304</v>
      </c>
      <c r="K370" s="246">
        <v>0.66666693166624236</v>
      </c>
      <c r="L370" s="245"/>
    </row>
    <row r="371" spans="1:17" x14ac:dyDescent="0.2">
      <c r="B371" s="12"/>
      <c r="C371" s="245" t="s">
        <v>135</v>
      </c>
      <c r="D371" s="246">
        <v>-2.2571763101245752</v>
      </c>
      <c r="E371" s="246">
        <v>9.4732246128135925E-2</v>
      </c>
      <c r="F371" s="245" t="s">
        <v>136</v>
      </c>
      <c r="G371" s="246">
        <v>0.46249023989217797</v>
      </c>
      <c r="H371" s="246">
        <v>0.61360476374475348</v>
      </c>
      <c r="I371" s="245" t="s">
        <v>137</v>
      </c>
      <c r="J371" s="246">
        <v>-2.1226141472054199</v>
      </c>
      <c r="K371" s="246">
        <v>0.10691819758490696</v>
      </c>
      <c r="L371" s="245"/>
    </row>
    <row r="372" spans="1:17" x14ac:dyDescent="0.2">
      <c r="B372" s="12"/>
      <c r="C372" s="245" t="s">
        <v>138</v>
      </c>
      <c r="D372" s="246">
        <v>-1.6687429920031165</v>
      </c>
      <c r="E372" s="246">
        <v>0.15859184260748932</v>
      </c>
      <c r="F372" s="245" t="s">
        <v>139</v>
      </c>
      <c r="G372" s="246">
        <v>1.0509235580136367</v>
      </c>
      <c r="H372" s="246">
        <v>0.74095220822977936</v>
      </c>
      <c r="I372" s="245" t="s">
        <v>140</v>
      </c>
      <c r="J372" s="246">
        <v>0.69314837305827304</v>
      </c>
      <c r="K372" s="246">
        <v>0.66666693166624236</v>
      </c>
      <c r="L372" s="245"/>
    </row>
    <row r="373" spans="1:17" x14ac:dyDescent="0.2">
      <c r="B373" s="12"/>
      <c r="C373" s="245" t="s">
        <v>141</v>
      </c>
      <c r="D373" s="246">
        <v>-2.1226141472054199</v>
      </c>
      <c r="E373" s="246">
        <v>0.10691819758490696</v>
      </c>
      <c r="F373" s="245" t="s">
        <v>142</v>
      </c>
      <c r="G373" s="246">
        <v>0.69314837305827304</v>
      </c>
      <c r="H373" s="246">
        <v>0.66666693166624236</v>
      </c>
      <c r="I373" s="245" t="s">
        <v>143</v>
      </c>
      <c r="J373" s="246">
        <v>-1.7186372043990923</v>
      </c>
      <c r="K373" s="246">
        <v>0.15204678362573099</v>
      </c>
      <c r="L373" s="245"/>
    </row>
    <row r="374" spans="1:17" ht="16" thickBot="1" x14ac:dyDescent="0.25">
      <c r="B374" s="12"/>
      <c r="C374" s="247"/>
      <c r="D374" s="247"/>
      <c r="E374" s="247"/>
      <c r="F374" s="247"/>
      <c r="G374" s="247"/>
      <c r="H374" s="247"/>
      <c r="I374" s="247"/>
      <c r="J374" s="247"/>
      <c r="K374" s="247"/>
      <c r="L374" s="247"/>
    </row>
    <row r="375" spans="1:17" x14ac:dyDescent="0.2">
      <c r="A375" s="104" t="s">
        <v>167</v>
      </c>
      <c r="B375" s="251"/>
      <c r="C375" s="247"/>
      <c r="D375" s="248" t="s">
        <v>14</v>
      </c>
      <c r="E375" s="248" t="s">
        <v>15</v>
      </c>
      <c r="F375" s="248" t="s">
        <v>16</v>
      </c>
      <c r="G375" s="247"/>
      <c r="H375" s="247"/>
      <c r="I375" s="247"/>
      <c r="J375" s="247"/>
      <c r="K375" s="247"/>
      <c r="L375" s="247"/>
    </row>
    <row r="376" spans="1:17" x14ac:dyDescent="0.2">
      <c r="A376" s="110">
        <f>A360+1</f>
        <v>24</v>
      </c>
      <c r="B376" s="12"/>
      <c r="C376" s="249" t="s">
        <v>1</v>
      </c>
      <c r="D376" s="80">
        <f ca="1">OFFSET(Setup!$AI$6,$A376,1)</f>
        <v>4</v>
      </c>
      <c r="E376" s="80">
        <f ca="1">OFFSET(Setup!$AI$6,$A376,2)</f>
        <v>24</v>
      </c>
      <c r="F376" s="80">
        <f ca="1">OFFSET(Setup!$AI$6,$A376,3)</f>
        <v>44</v>
      </c>
      <c r="G376" s="247"/>
      <c r="H376" s="247"/>
      <c r="I376" s="247"/>
      <c r="J376" s="247"/>
      <c r="K376" s="247"/>
      <c r="L376" s="247"/>
    </row>
    <row r="377" spans="1:17" x14ac:dyDescent="0.2">
      <c r="B377" s="12"/>
      <c r="C377" s="249" t="s">
        <v>0</v>
      </c>
      <c r="D377" s="80">
        <f ca="1">OFFSET(Setup!$AC$6,$A376,1)</f>
        <v>1</v>
      </c>
      <c r="E377" s="80">
        <f ca="1">OFFSET(Setup!$AC$6,$A376,2)</f>
        <v>4</v>
      </c>
      <c r="F377" s="80">
        <f ca="1">OFFSET(Setup!$AC$6,$A376,3)</f>
        <v>7</v>
      </c>
      <c r="G377" s="247"/>
      <c r="H377" s="247"/>
      <c r="I377" s="247"/>
      <c r="J377" s="247"/>
      <c r="K377" s="247"/>
      <c r="L377" s="247"/>
    </row>
    <row r="378" spans="1:17" x14ac:dyDescent="0.2">
      <c r="B378" s="12"/>
      <c r="C378" s="249" t="s">
        <v>168</v>
      </c>
      <c r="D378" s="80">
        <f ca="1">OFFSET('Data 2'!$B$9,$A$3,2*(D377+1))</f>
        <v>0</v>
      </c>
      <c r="E378" s="80">
        <f ca="1">OFFSET('Data 2'!$B$9,$A$3,2*(E377+1))</f>
        <v>1</v>
      </c>
      <c r="F378" s="80">
        <f ca="1">OFFSET('Data 2'!$B$9,$A$3,2*(F377+1))</f>
        <v>0</v>
      </c>
      <c r="G378" s="247"/>
      <c r="H378" s="247"/>
      <c r="I378" s="247"/>
      <c r="J378" s="247"/>
      <c r="K378" s="247"/>
      <c r="L378" s="247"/>
    </row>
    <row r="379" spans="1:17" ht="16" thickBot="1" x14ac:dyDescent="0.25">
      <c r="B379" s="12"/>
      <c r="C379" s="247"/>
      <c r="D379" s="247"/>
      <c r="E379" s="247"/>
      <c r="F379" s="247"/>
      <c r="G379" s="247"/>
      <c r="H379" s="247"/>
      <c r="I379" s="247"/>
      <c r="J379" s="247"/>
      <c r="K379" s="247"/>
      <c r="L379" s="247"/>
    </row>
    <row r="380" spans="1:17" ht="16" thickBot="1" x14ac:dyDescent="0.25">
      <c r="B380" s="12"/>
      <c r="C380" s="240" t="s">
        <v>114</v>
      </c>
      <c r="D380" s="241" t="s">
        <v>88</v>
      </c>
      <c r="E380" s="241" t="s">
        <v>115</v>
      </c>
      <c r="F380" s="241" t="s">
        <v>114</v>
      </c>
      <c r="G380" s="241" t="s">
        <v>88</v>
      </c>
      <c r="H380" s="241" t="s">
        <v>115</v>
      </c>
      <c r="I380" s="241" t="s">
        <v>114</v>
      </c>
      <c r="J380" s="241" t="s">
        <v>88</v>
      </c>
      <c r="K380" s="241" t="s">
        <v>115</v>
      </c>
      <c r="L380" s="241" t="s">
        <v>52</v>
      </c>
      <c r="M380" s="65" t="s">
        <v>115</v>
      </c>
      <c r="N380" s="18" t="s">
        <v>14</v>
      </c>
      <c r="O380" s="18" t="s">
        <v>15</v>
      </c>
      <c r="P380" s="18" t="s">
        <v>16</v>
      </c>
      <c r="Q380" s="113" t="s">
        <v>167</v>
      </c>
    </row>
    <row r="381" spans="1:17" ht="16" thickBot="1" x14ac:dyDescent="0.25">
      <c r="B381" s="12"/>
      <c r="C381" s="245" t="s">
        <v>116</v>
      </c>
      <c r="D381" s="246">
        <v>-1.620207820322958</v>
      </c>
      <c r="E381" s="246">
        <v>0.16517621122240972</v>
      </c>
      <c r="F381" s="245" t="s">
        <v>117</v>
      </c>
      <c r="G381" s="246">
        <v>0.97170237788061598</v>
      </c>
      <c r="H381" s="246">
        <v>0.72545868773923539</v>
      </c>
      <c r="I381" s="245" t="s">
        <v>118</v>
      </c>
      <c r="J381" s="246">
        <v>-1.9471393491437488</v>
      </c>
      <c r="K381" s="246">
        <v>0.12486561820054244</v>
      </c>
      <c r="L381" s="244">
        <v>0.75026525198938987</v>
      </c>
      <c r="M381" s="106">
        <f ca="1">OFFSET($E381,3*E378+F378,3*D378)</f>
        <v>7.9478189941125293E-2</v>
      </c>
      <c r="N381" s="107">
        <f t="shared" ref="N381:P382" ca="1" si="23">D377</f>
        <v>1</v>
      </c>
      <c r="O381" s="108">
        <f t="shared" ca="1" si="23"/>
        <v>4</v>
      </c>
      <c r="P381" s="108">
        <f t="shared" ca="1" si="23"/>
        <v>7</v>
      </c>
      <c r="Q381" s="112">
        <f>A376</f>
        <v>24</v>
      </c>
    </row>
    <row r="382" spans="1:17" ht="16" thickBot="1" x14ac:dyDescent="0.25">
      <c r="B382" s="12"/>
      <c r="C382" s="245" t="s">
        <v>119</v>
      </c>
      <c r="D382" s="246">
        <v>-1.2043938026985563</v>
      </c>
      <c r="E382" s="246">
        <v>0.23069450580116274</v>
      </c>
      <c r="F382" s="245" t="s">
        <v>120</v>
      </c>
      <c r="G382" s="246">
        <v>1.3875163955050176</v>
      </c>
      <c r="H382" s="246">
        <v>0.80019545382190926</v>
      </c>
      <c r="I382" s="245" t="s">
        <v>121</v>
      </c>
      <c r="J382" s="246">
        <v>-1.6683901044755225</v>
      </c>
      <c r="K382" s="246">
        <v>0.15863893775852475</v>
      </c>
      <c r="L382" s="245"/>
      <c r="N382" s="108">
        <f t="shared" ca="1" si="23"/>
        <v>0</v>
      </c>
      <c r="O382" s="108">
        <f t="shared" ca="1" si="23"/>
        <v>1</v>
      </c>
      <c r="P382" s="108">
        <f t="shared" ca="1" si="23"/>
        <v>0</v>
      </c>
    </row>
    <row r="383" spans="1:17" x14ac:dyDescent="0.2">
      <c r="B383" s="12"/>
      <c r="C383" s="245" t="s">
        <v>122</v>
      </c>
      <c r="D383" s="246">
        <v>-1.5851478446389109</v>
      </c>
      <c r="E383" s="246">
        <v>0.17006765673777938</v>
      </c>
      <c r="F383" s="245" t="s">
        <v>123</v>
      </c>
      <c r="G383" s="246">
        <v>1.2425824550645896</v>
      </c>
      <c r="H383" s="246">
        <v>0.7760132080414599</v>
      </c>
      <c r="I383" s="245" t="s">
        <v>124</v>
      </c>
      <c r="J383" s="246">
        <v>-2.1226141472054199</v>
      </c>
      <c r="K383" s="246">
        <v>0.10691819758490696</v>
      </c>
      <c r="L383" s="245"/>
    </row>
    <row r="384" spans="1:17" x14ac:dyDescent="0.2">
      <c r="B384" s="12"/>
      <c r="C384" s="245" t="s">
        <v>125</v>
      </c>
      <c r="D384" s="246">
        <v>-2.4494580504422778</v>
      </c>
      <c r="E384" s="246">
        <v>7.9478189941125293E-2</v>
      </c>
      <c r="F384" s="245" t="s">
        <v>126</v>
      </c>
      <c r="G384" s="246">
        <v>0.142452147761296</v>
      </c>
      <c r="H384" s="246">
        <v>0.53555293543019644</v>
      </c>
      <c r="I384" s="245" t="s">
        <v>127</v>
      </c>
      <c r="J384" s="246">
        <v>-1.5540428106869049</v>
      </c>
      <c r="K384" s="246">
        <v>0.17450312749066008</v>
      </c>
      <c r="L384" s="245"/>
    </row>
    <row r="385" spans="1:17" x14ac:dyDescent="0.2">
      <c r="B385" s="12"/>
      <c r="C385" s="245" t="s">
        <v>128</v>
      </c>
      <c r="D385" s="246">
        <v>-2.0336440328178762</v>
      </c>
      <c r="E385" s="246">
        <v>0.11571552233136766</v>
      </c>
      <c r="F385" s="245" t="s">
        <v>129</v>
      </c>
      <c r="G385" s="246">
        <v>0.55826616538569751</v>
      </c>
      <c r="H385" s="246">
        <v>0.63605126957289215</v>
      </c>
      <c r="I385" s="245" t="s">
        <v>130</v>
      </c>
      <c r="J385" s="246">
        <v>-1.2752935660186786</v>
      </c>
      <c r="K385" s="246">
        <v>0.21835242767889854</v>
      </c>
      <c r="L385" s="245"/>
    </row>
    <row r="386" spans="1:17" x14ac:dyDescent="0.2">
      <c r="B386" s="12"/>
      <c r="C386" s="245" t="s">
        <v>131</v>
      </c>
      <c r="D386" s="246">
        <v>-2.3720333820950632</v>
      </c>
      <c r="E386" s="246">
        <v>8.5330302037000885E-2</v>
      </c>
      <c r="F386" s="245" t="s">
        <v>132</v>
      </c>
      <c r="G386" s="246">
        <v>0.45569691760843711</v>
      </c>
      <c r="H386" s="246">
        <v>0.61199287029299065</v>
      </c>
      <c r="I386" s="245" t="s">
        <v>133</v>
      </c>
      <c r="J386" s="246">
        <v>0.69314837305827304</v>
      </c>
      <c r="K386" s="246">
        <v>0.66666693166624236</v>
      </c>
      <c r="L386" s="245"/>
    </row>
    <row r="387" spans="1:17" x14ac:dyDescent="0.2">
      <c r="B387" s="12"/>
      <c r="C387" s="245" t="s">
        <v>135</v>
      </c>
      <c r="D387" s="246">
        <v>-2.1634019477683357</v>
      </c>
      <c r="E387" s="246">
        <v>0.10308548622776191</v>
      </c>
      <c r="F387" s="245" t="s">
        <v>136</v>
      </c>
      <c r="G387" s="246">
        <v>0.65508780918151777</v>
      </c>
      <c r="H387" s="246">
        <v>0.65815607121658593</v>
      </c>
      <c r="I387" s="245" t="s">
        <v>137</v>
      </c>
      <c r="J387" s="246">
        <v>-2.1226141472054199</v>
      </c>
      <c r="K387" s="246">
        <v>0.10691819758490696</v>
      </c>
      <c r="L387" s="245"/>
    </row>
    <row r="388" spans="1:17" x14ac:dyDescent="0.2">
      <c r="B388" s="12"/>
      <c r="C388" s="245" t="s">
        <v>138</v>
      </c>
      <c r="D388" s="246">
        <v>-1.750411008447079</v>
      </c>
      <c r="E388" s="246">
        <v>0.14799536535332977</v>
      </c>
      <c r="F388" s="245" t="s">
        <v>139</v>
      </c>
      <c r="G388" s="246">
        <v>1.0680787485027745</v>
      </c>
      <c r="H388" s="246">
        <v>0.74423137525083161</v>
      </c>
      <c r="I388" s="245" t="s">
        <v>140</v>
      </c>
      <c r="J388" s="246">
        <v>0.69314837305827304</v>
      </c>
      <c r="K388" s="246">
        <v>0.66666693166624236</v>
      </c>
      <c r="L388" s="245"/>
    </row>
    <row r="389" spans="1:17" x14ac:dyDescent="0.2">
      <c r="B389" s="12"/>
      <c r="C389" s="245" t="s">
        <v>141</v>
      </c>
      <c r="D389" s="246">
        <v>-2.1226141472054199</v>
      </c>
      <c r="E389" s="246">
        <v>0.10691819758490696</v>
      </c>
      <c r="F389" s="245" t="s">
        <v>142</v>
      </c>
      <c r="G389" s="246">
        <v>0.69314837305827304</v>
      </c>
      <c r="H389" s="246">
        <v>0.66666693166624236</v>
      </c>
      <c r="I389" s="245" t="s">
        <v>143</v>
      </c>
      <c r="J389" s="246">
        <v>-1.7186372043990923</v>
      </c>
      <c r="K389" s="246">
        <v>0.15204678362573099</v>
      </c>
      <c r="L389" s="245"/>
    </row>
    <row r="390" spans="1:17" ht="16" thickBot="1" x14ac:dyDescent="0.25">
      <c r="B390" s="12"/>
      <c r="C390" s="247"/>
      <c r="D390" s="247"/>
      <c r="E390" s="247"/>
      <c r="F390" s="247"/>
      <c r="G390" s="247"/>
      <c r="H390" s="247"/>
      <c r="I390" s="247"/>
      <c r="J390" s="247"/>
      <c r="K390" s="247"/>
      <c r="L390" s="247"/>
    </row>
    <row r="391" spans="1:17" x14ac:dyDescent="0.2">
      <c r="A391" s="104" t="s">
        <v>167</v>
      </c>
      <c r="B391" s="251"/>
      <c r="C391" s="247"/>
      <c r="D391" s="248" t="s">
        <v>14</v>
      </c>
      <c r="E391" s="248" t="s">
        <v>15</v>
      </c>
      <c r="F391" s="248" t="s">
        <v>16</v>
      </c>
      <c r="G391" s="247"/>
      <c r="H391" s="247"/>
      <c r="I391" s="247"/>
      <c r="J391" s="247"/>
      <c r="K391" s="247"/>
      <c r="L391" s="247"/>
    </row>
    <row r="392" spans="1:17" x14ac:dyDescent="0.2">
      <c r="A392" s="110">
        <f>A376+1</f>
        <v>25</v>
      </c>
      <c r="B392" s="12"/>
      <c r="C392" s="249" t="s">
        <v>1</v>
      </c>
      <c r="D392" s="80">
        <f ca="1">OFFSET(Setup!$AI$6,$A392,1)</f>
        <v>4</v>
      </c>
      <c r="E392" s="80">
        <f ca="1">OFFSET(Setup!$AI$6,$A392,2)</f>
        <v>24</v>
      </c>
      <c r="F392" s="80">
        <f ca="1">OFFSET(Setup!$AI$6,$A392,3)</f>
        <v>34</v>
      </c>
      <c r="G392" s="247"/>
      <c r="H392" s="247"/>
      <c r="I392" s="247"/>
      <c r="J392" s="247"/>
      <c r="K392" s="247"/>
      <c r="L392" s="247"/>
    </row>
    <row r="393" spans="1:17" x14ac:dyDescent="0.2">
      <c r="B393" s="12"/>
      <c r="C393" s="249" t="s">
        <v>0</v>
      </c>
      <c r="D393" s="80">
        <f ca="1">OFFSET(Setup!$AC$6,$A392,1)</f>
        <v>1</v>
      </c>
      <c r="E393" s="80">
        <f ca="1">OFFSET(Setup!$AC$6,$A392,2)</f>
        <v>4</v>
      </c>
      <c r="F393" s="80">
        <f ca="1">OFFSET(Setup!$AC$6,$A392,3)</f>
        <v>6</v>
      </c>
      <c r="G393" s="247"/>
      <c r="H393" s="247"/>
      <c r="I393" s="247"/>
      <c r="J393" s="247"/>
      <c r="K393" s="247"/>
      <c r="L393" s="247"/>
    </row>
    <row r="394" spans="1:17" x14ac:dyDescent="0.2">
      <c r="B394" s="12"/>
      <c r="C394" s="249" t="s">
        <v>168</v>
      </c>
      <c r="D394" s="80">
        <f ca="1">OFFSET('Data 2'!$B$9,$A$3,2*(D393+1))</f>
        <v>0</v>
      </c>
      <c r="E394" s="80">
        <f ca="1">OFFSET('Data 2'!$B$9,$A$3,2*(E393+1))</f>
        <v>1</v>
      </c>
      <c r="F394" s="80">
        <f ca="1">OFFSET('Data 2'!$B$9,$A$3,2*(F393+1))</f>
        <v>0</v>
      </c>
      <c r="G394" s="247"/>
      <c r="H394" s="247"/>
      <c r="I394" s="247"/>
      <c r="J394" s="247"/>
      <c r="K394" s="247"/>
      <c r="L394" s="247"/>
    </row>
    <row r="395" spans="1:17" ht="16" thickBot="1" x14ac:dyDescent="0.25">
      <c r="B395" s="12"/>
      <c r="C395" s="247"/>
      <c r="D395" s="247"/>
      <c r="E395" s="247"/>
      <c r="F395" s="247"/>
      <c r="G395" s="247"/>
      <c r="H395" s="247"/>
      <c r="I395" s="247"/>
      <c r="J395" s="247"/>
      <c r="K395" s="247"/>
      <c r="L395" s="247"/>
    </row>
    <row r="396" spans="1:17" ht="16" thickBot="1" x14ac:dyDescent="0.25">
      <c r="B396" s="12"/>
      <c r="C396" s="240" t="s">
        <v>114</v>
      </c>
      <c r="D396" s="241" t="s">
        <v>88</v>
      </c>
      <c r="E396" s="241" t="s">
        <v>115</v>
      </c>
      <c r="F396" s="241" t="s">
        <v>114</v>
      </c>
      <c r="G396" s="241" t="s">
        <v>88</v>
      </c>
      <c r="H396" s="241" t="s">
        <v>115</v>
      </c>
      <c r="I396" s="241" t="s">
        <v>114</v>
      </c>
      <c r="J396" s="241" t="s">
        <v>88</v>
      </c>
      <c r="K396" s="241" t="s">
        <v>115</v>
      </c>
      <c r="L396" s="241" t="s">
        <v>52</v>
      </c>
      <c r="M396" s="65" t="s">
        <v>115</v>
      </c>
      <c r="N396" s="18" t="s">
        <v>14</v>
      </c>
      <c r="O396" s="18" t="s">
        <v>15</v>
      </c>
      <c r="P396" s="18" t="s">
        <v>16</v>
      </c>
      <c r="Q396" s="113" t="s">
        <v>167</v>
      </c>
    </row>
    <row r="397" spans="1:17" ht="16" thickBot="1" x14ac:dyDescent="0.25">
      <c r="B397" s="12"/>
      <c r="C397" s="245" t="s">
        <v>116</v>
      </c>
      <c r="D397" s="246">
        <v>-1.7473286035268216</v>
      </c>
      <c r="E397" s="246">
        <v>0.14838445609032447</v>
      </c>
      <c r="F397" s="245" t="s">
        <v>117</v>
      </c>
      <c r="G397" s="246">
        <v>1.0387203895824324</v>
      </c>
      <c r="H397" s="246">
        <v>0.73860302893981378</v>
      </c>
      <c r="I397" s="245" t="s">
        <v>118</v>
      </c>
      <c r="J397" s="246">
        <v>-2.1071331604999641</v>
      </c>
      <c r="K397" s="246">
        <v>0.10840544651003159</v>
      </c>
      <c r="L397" s="244">
        <v>0.75384615384615383</v>
      </c>
      <c r="M397" s="106">
        <f ca="1">OFFSET($E397,3*E394+F394,3*D394)</f>
        <v>7.0790450748067626E-2</v>
      </c>
      <c r="N397" s="107">
        <f t="shared" ref="N397:P398" ca="1" si="24">D393</f>
        <v>1</v>
      </c>
      <c r="O397" s="108">
        <f t="shared" ca="1" si="24"/>
        <v>4</v>
      </c>
      <c r="P397" s="108">
        <f t="shared" ca="1" si="24"/>
        <v>6</v>
      </c>
      <c r="Q397" s="112">
        <f>A392</f>
        <v>25</v>
      </c>
    </row>
    <row r="398" spans="1:17" ht="16" thickBot="1" x14ac:dyDescent="0.25">
      <c r="B398" s="12"/>
      <c r="C398" s="245" t="s">
        <v>119</v>
      </c>
      <c r="D398" s="246">
        <v>-1.1809860411815756</v>
      </c>
      <c r="E398" s="246">
        <v>0.23487494972756873</v>
      </c>
      <c r="F398" s="245" t="s">
        <v>120</v>
      </c>
      <c r="G398" s="246">
        <v>1.6050629519276784</v>
      </c>
      <c r="H398" s="246">
        <v>0.83272481348349647</v>
      </c>
      <c r="I398" s="245" t="s">
        <v>121</v>
      </c>
      <c r="J398" s="246">
        <v>-1.4404307682057906</v>
      </c>
      <c r="K398" s="246">
        <v>0.19147865050072455</v>
      </c>
      <c r="L398" s="245"/>
      <c r="N398" s="108">
        <f t="shared" ca="1" si="24"/>
        <v>0</v>
      </c>
      <c r="O398" s="108">
        <f t="shared" ca="1" si="24"/>
        <v>1</v>
      </c>
      <c r="P398" s="108">
        <f t="shared" ca="1" si="24"/>
        <v>0</v>
      </c>
    </row>
    <row r="399" spans="1:17" x14ac:dyDescent="0.2">
      <c r="B399" s="12"/>
      <c r="C399" s="245" t="s">
        <v>122</v>
      </c>
      <c r="D399" s="246">
        <v>-1.5851478446389109</v>
      </c>
      <c r="E399" s="246">
        <v>0.17006765673777938</v>
      </c>
      <c r="F399" s="245" t="s">
        <v>123</v>
      </c>
      <c r="G399" s="246">
        <v>1.2425824550645896</v>
      </c>
      <c r="H399" s="246">
        <v>0.7760132080414599</v>
      </c>
      <c r="I399" s="245" t="s">
        <v>124</v>
      </c>
      <c r="J399" s="246">
        <v>-2.1226141472054199</v>
      </c>
      <c r="K399" s="246">
        <v>0.10691819758490696</v>
      </c>
      <c r="L399" s="245"/>
    </row>
    <row r="400" spans="1:17" x14ac:dyDescent="0.2">
      <c r="B400" s="12"/>
      <c r="C400" s="245" t="s">
        <v>125</v>
      </c>
      <c r="D400" s="246">
        <v>-2.5746101625332756</v>
      </c>
      <c r="E400" s="246">
        <v>7.0790450748067626E-2</v>
      </c>
      <c r="F400" s="245" t="s">
        <v>126</v>
      </c>
      <c r="G400" s="246">
        <v>0.21143883057597823</v>
      </c>
      <c r="H400" s="246">
        <v>0.55266365357348368</v>
      </c>
      <c r="I400" s="245" t="s">
        <v>127</v>
      </c>
      <c r="J400" s="246">
        <v>-1.7311736514964247</v>
      </c>
      <c r="K400" s="246">
        <v>0.15043751841119871</v>
      </c>
      <c r="L400" s="245"/>
    </row>
    <row r="401" spans="1:17" x14ac:dyDescent="0.2">
      <c r="B401" s="12"/>
      <c r="C401" s="245" t="s">
        <v>128</v>
      </c>
      <c r="D401" s="246">
        <v>-2.0082676001880295</v>
      </c>
      <c r="E401" s="246">
        <v>0.11833760621931366</v>
      </c>
      <c r="F401" s="245" t="s">
        <v>129</v>
      </c>
      <c r="G401" s="246">
        <v>0.77778139292122428</v>
      </c>
      <c r="H401" s="246">
        <v>0.68520175645339776</v>
      </c>
      <c r="I401" s="245" t="s">
        <v>130</v>
      </c>
      <c r="J401" s="246">
        <v>-1.0644712592022512</v>
      </c>
      <c r="K401" s="246">
        <v>0.25645591887593111</v>
      </c>
      <c r="L401" s="245"/>
    </row>
    <row r="402" spans="1:17" x14ac:dyDescent="0.2">
      <c r="B402" s="12"/>
      <c r="C402" s="245" t="s">
        <v>131</v>
      </c>
      <c r="D402" s="246">
        <v>-2.3720333820950632</v>
      </c>
      <c r="E402" s="246">
        <v>8.5330302037000885E-2</v>
      </c>
      <c r="F402" s="245" t="s">
        <v>132</v>
      </c>
      <c r="G402" s="246">
        <v>0.45569691760843711</v>
      </c>
      <c r="H402" s="246">
        <v>0.61199287029299065</v>
      </c>
      <c r="I402" s="245" t="s">
        <v>133</v>
      </c>
      <c r="J402" s="246">
        <v>0.69314837305827304</v>
      </c>
      <c r="K402" s="246">
        <v>0.66666693166624236</v>
      </c>
      <c r="L402" s="245"/>
    </row>
    <row r="403" spans="1:17" x14ac:dyDescent="0.2">
      <c r="B403" s="12"/>
      <c r="C403" s="245" t="s">
        <v>135</v>
      </c>
      <c r="D403" s="246">
        <v>-2.2571763076957976</v>
      </c>
      <c r="E403" s="246">
        <v>9.4732246336423132E-2</v>
      </c>
      <c r="F403" s="245" t="s">
        <v>136</v>
      </c>
      <c r="G403" s="246">
        <v>0.46249023558072455</v>
      </c>
      <c r="H403" s="246">
        <v>0.61360476272253395</v>
      </c>
      <c r="I403" s="245" t="s">
        <v>137</v>
      </c>
      <c r="J403" s="246">
        <v>-2.1226141472054199</v>
      </c>
      <c r="K403" s="246">
        <v>0.10691819758490696</v>
      </c>
      <c r="L403" s="245"/>
    </row>
    <row r="404" spans="1:17" x14ac:dyDescent="0.2">
      <c r="B404" s="12"/>
      <c r="C404" s="245" t="s">
        <v>138</v>
      </c>
      <c r="D404" s="246">
        <v>-1.6687429901987627</v>
      </c>
      <c r="E404" s="246">
        <v>0.15859184284826314</v>
      </c>
      <c r="F404" s="245" t="s">
        <v>139</v>
      </c>
      <c r="G404" s="246">
        <v>1.0509235530777594</v>
      </c>
      <c r="H404" s="246">
        <v>0.74095220728237698</v>
      </c>
      <c r="I404" s="245" t="s">
        <v>140</v>
      </c>
      <c r="J404" s="246">
        <v>0.69314837305827304</v>
      </c>
      <c r="K404" s="246">
        <v>0.66666693166624236</v>
      </c>
      <c r="L404" s="245"/>
    </row>
    <row r="405" spans="1:17" x14ac:dyDescent="0.2">
      <c r="B405" s="12"/>
      <c r="C405" s="245" t="s">
        <v>141</v>
      </c>
      <c r="D405" s="246">
        <v>-2.1226141472054199</v>
      </c>
      <c r="E405" s="246">
        <v>0.10691819758490696</v>
      </c>
      <c r="F405" s="245" t="s">
        <v>142</v>
      </c>
      <c r="G405" s="246">
        <v>0.69314837305827304</v>
      </c>
      <c r="H405" s="246">
        <v>0.66666693166624236</v>
      </c>
      <c r="I405" s="245" t="s">
        <v>143</v>
      </c>
      <c r="J405" s="246">
        <v>-1.7186372043990923</v>
      </c>
      <c r="K405" s="246">
        <v>0.15204678362573099</v>
      </c>
      <c r="L405" s="245"/>
    </row>
    <row r="406" spans="1:17" ht="16" thickBot="1" x14ac:dyDescent="0.25">
      <c r="B406" s="12"/>
      <c r="C406" s="247"/>
      <c r="D406" s="247"/>
      <c r="E406" s="247"/>
      <c r="F406" s="247"/>
      <c r="G406" s="247"/>
      <c r="H406" s="247"/>
      <c r="I406" s="247"/>
      <c r="J406" s="247"/>
      <c r="K406" s="247"/>
      <c r="L406" s="247"/>
    </row>
    <row r="407" spans="1:17" x14ac:dyDescent="0.2">
      <c r="A407" s="104" t="s">
        <v>167</v>
      </c>
      <c r="B407" s="251"/>
      <c r="C407" s="247"/>
      <c r="D407" s="248" t="s">
        <v>14</v>
      </c>
      <c r="E407" s="248" t="s">
        <v>15</v>
      </c>
      <c r="F407" s="248" t="s">
        <v>16</v>
      </c>
      <c r="G407" s="247"/>
      <c r="H407" s="247"/>
      <c r="I407" s="247"/>
      <c r="J407" s="247"/>
      <c r="K407" s="247"/>
      <c r="L407" s="247"/>
    </row>
    <row r="408" spans="1:17" x14ac:dyDescent="0.2">
      <c r="A408" s="110">
        <f>A392+1</f>
        <v>26</v>
      </c>
      <c r="B408" s="12"/>
      <c r="C408" s="249" t="s">
        <v>1</v>
      </c>
      <c r="D408" s="80">
        <f ca="1">OFFSET(Setup!$AI$6,$A408,1)</f>
        <v>4</v>
      </c>
      <c r="E408" s="80">
        <f ca="1">OFFSET(Setup!$AI$6,$A408,2)</f>
        <v>24</v>
      </c>
      <c r="F408" s="80">
        <f ca="1">OFFSET(Setup!$AI$6,$A408,3)</f>
        <v>33</v>
      </c>
      <c r="G408" s="247"/>
      <c r="H408" s="247"/>
      <c r="I408" s="247"/>
      <c r="J408" s="247"/>
      <c r="K408" s="247"/>
      <c r="L408" s="247"/>
    </row>
    <row r="409" spans="1:17" x14ac:dyDescent="0.2">
      <c r="B409" s="12"/>
      <c r="C409" s="249" t="s">
        <v>0</v>
      </c>
      <c r="D409" s="80">
        <f ca="1">OFFSET(Setup!$AC$6,$A408,1)</f>
        <v>1</v>
      </c>
      <c r="E409" s="80">
        <f ca="1">OFFSET(Setup!$AC$6,$A408,2)</f>
        <v>4</v>
      </c>
      <c r="F409" s="80">
        <f ca="1">OFFSET(Setup!$AC$6,$A408,3)</f>
        <v>5</v>
      </c>
      <c r="G409" s="247"/>
      <c r="H409" s="247"/>
      <c r="I409" s="247"/>
      <c r="J409" s="247"/>
      <c r="K409" s="247"/>
      <c r="L409" s="247"/>
    </row>
    <row r="410" spans="1:17" x14ac:dyDescent="0.2">
      <c r="B410" s="12"/>
      <c r="C410" s="249" t="s">
        <v>168</v>
      </c>
      <c r="D410" s="80">
        <f ca="1">OFFSET('Data 2'!$B$9,$A$3,2*(D409+1))</f>
        <v>0</v>
      </c>
      <c r="E410" s="80">
        <f ca="1">OFFSET('Data 2'!$B$9,$A$3,2*(E409+1))</f>
        <v>1</v>
      </c>
      <c r="F410" s="80">
        <f ca="1">OFFSET('Data 2'!$B$9,$A$3,2*(F409+1))</f>
        <v>0</v>
      </c>
      <c r="G410" s="247"/>
      <c r="H410" s="247"/>
      <c r="I410" s="247"/>
      <c r="J410" s="247"/>
      <c r="K410" s="247"/>
      <c r="L410" s="247"/>
    </row>
    <row r="411" spans="1:17" ht="16" thickBot="1" x14ac:dyDescent="0.25">
      <c r="B411" s="12"/>
      <c r="C411" s="247"/>
      <c r="D411" s="247"/>
      <c r="E411" s="247"/>
      <c r="F411" s="247"/>
      <c r="G411" s="247"/>
      <c r="H411" s="247"/>
      <c r="I411" s="247"/>
      <c r="J411" s="247"/>
      <c r="K411" s="247"/>
      <c r="L411" s="247"/>
    </row>
    <row r="412" spans="1:17" ht="16" thickBot="1" x14ac:dyDescent="0.25">
      <c r="B412" s="12"/>
      <c r="C412" s="240" t="s">
        <v>114</v>
      </c>
      <c r="D412" s="241" t="s">
        <v>88</v>
      </c>
      <c r="E412" s="241" t="s">
        <v>115</v>
      </c>
      <c r="F412" s="241" t="s">
        <v>114</v>
      </c>
      <c r="G412" s="241" t="s">
        <v>88</v>
      </c>
      <c r="H412" s="241" t="s">
        <v>115</v>
      </c>
      <c r="I412" s="241" t="s">
        <v>114</v>
      </c>
      <c r="J412" s="241" t="s">
        <v>88</v>
      </c>
      <c r="K412" s="241" t="s">
        <v>115</v>
      </c>
      <c r="L412" s="241" t="s">
        <v>52</v>
      </c>
      <c r="M412" s="65" t="s">
        <v>115</v>
      </c>
      <c r="N412" s="18" t="s">
        <v>14</v>
      </c>
      <c r="O412" s="18" t="s">
        <v>15</v>
      </c>
      <c r="P412" s="18" t="s">
        <v>16</v>
      </c>
      <c r="Q412" s="113" t="s">
        <v>167</v>
      </c>
    </row>
    <row r="413" spans="1:17" ht="16" thickBot="1" x14ac:dyDescent="0.25">
      <c r="B413" s="12"/>
      <c r="C413" s="245" t="s">
        <v>116</v>
      </c>
      <c r="D413" s="246">
        <v>-2.423698995907114</v>
      </c>
      <c r="E413" s="246">
        <v>8.1383289788001564E-2</v>
      </c>
      <c r="F413" s="245" t="s">
        <v>117</v>
      </c>
      <c r="G413" s="246">
        <v>0.39785730706225664</v>
      </c>
      <c r="H413" s="246">
        <v>0.59817274642405249</v>
      </c>
      <c r="I413" s="245" t="s">
        <v>118</v>
      </c>
      <c r="J413" s="246">
        <v>-2.7717306814317872</v>
      </c>
      <c r="K413" s="246">
        <v>5.8871051387540105E-2</v>
      </c>
      <c r="L413" s="244">
        <v>0.77002652519893899</v>
      </c>
      <c r="M413" s="106">
        <f ca="1">OFFSET($E413,3*E410+F410,3*D410)</f>
        <v>4.6406680552139305E-2</v>
      </c>
      <c r="N413" s="107">
        <f t="shared" ref="N413:P414" ca="1" si="25">D409</f>
        <v>1</v>
      </c>
      <c r="O413" s="108">
        <f t="shared" ca="1" si="25"/>
        <v>4</v>
      </c>
      <c r="P413" s="108">
        <f t="shared" ca="1" si="25"/>
        <v>5</v>
      </c>
      <c r="Q413" s="112">
        <f>A408</f>
        <v>26</v>
      </c>
    </row>
    <row r="414" spans="1:17" ht="16" thickBot="1" x14ac:dyDescent="0.25">
      <c r="B414" s="12"/>
      <c r="C414" s="245" t="s">
        <v>119</v>
      </c>
      <c r="D414" s="246">
        <v>-1.2916052779731138</v>
      </c>
      <c r="E414" s="246">
        <v>0.21558122480926284</v>
      </c>
      <c r="F414" s="245" t="s">
        <v>120</v>
      </c>
      <c r="G414" s="246">
        <v>1.5299510249962569</v>
      </c>
      <c r="H414" s="246">
        <v>0.82199914847325328</v>
      </c>
      <c r="I414" s="245" t="s">
        <v>121</v>
      </c>
      <c r="J414" s="246">
        <v>-1.4222097441004617</v>
      </c>
      <c r="K414" s="246">
        <v>0.19431539914916685</v>
      </c>
      <c r="L414" s="245"/>
      <c r="N414" s="108">
        <f t="shared" ca="1" si="25"/>
        <v>0</v>
      </c>
      <c r="O414" s="108">
        <f t="shared" ca="1" si="25"/>
        <v>1</v>
      </c>
      <c r="P414" s="108">
        <f t="shared" ca="1" si="25"/>
        <v>0</v>
      </c>
    </row>
    <row r="415" spans="1:17" x14ac:dyDescent="0.2">
      <c r="B415" s="12"/>
      <c r="C415" s="245" t="s">
        <v>122</v>
      </c>
      <c r="D415" s="246">
        <v>-1.5851478446389109</v>
      </c>
      <c r="E415" s="246">
        <v>0.17006765673777938</v>
      </c>
      <c r="F415" s="245" t="s">
        <v>123</v>
      </c>
      <c r="G415" s="246">
        <v>1.2425824550645896</v>
      </c>
      <c r="H415" s="246">
        <v>0.7760132080414599</v>
      </c>
      <c r="I415" s="245" t="s">
        <v>124</v>
      </c>
      <c r="J415" s="246">
        <v>-2.1226141472054199</v>
      </c>
      <c r="K415" s="246">
        <v>0.10691819758490696</v>
      </c>
      <c r="L415" s="245"/>
    </row>
    <row r="416" spans="1:17" x14ac:dyDescent="0.2">
      <c r="B416" s="12"/>
      <c r="C416" s="245" t="s">
        <v>125</v>
      </c>
      <c r="D416" s="246">
        <v>-3.0227938643887322</v>
      </c>
      <c r="E416" s="246">
        <v>4.6406680552139305E-2</v>
      </c>
      <c r="F416" s="245" t="s">
        <v>126</v>
      </c>
      <c r="G416" s="246">
        <v>-0.20123756141936155</v>
      </c>
      <c r="H416" s="246">
        <v>0.44985970465578001</v>
      </c>
      <c r="I416" s="245" t="s">
        <v>127</v>
      </c>
      <c r="J416" s="246">
        <v>-2.2312163200534658</v>
      </c>
      <c r="K416" s="246">
        <v>9.6982067648156325E-2</v>
      </c>
      <c r="L416" s="245"/>
    </row>
    <row r="417" spans="1:17" x14ac:dyDescent="0.2">
      <c r="B417" s="12"/>
      <c r="C417" s="245" t="s">
        <v>128</v>
      </c>
      <c r="D417" s="246">
        <v>-1.8907001464547319</v>
      </c>
      <c r="E417" s="246">
        <v>0.13116465979751549</v>
      </c>
      <c r="F417" s="245" t="s">
        <v>129</v>
      </c>
      <c r="G417" s="246">
        <v>0.93085615651463871</v>
      </c>
      <c r="H417" s="246">
        <v>0.71724894880267909</v>
      </c>
      <c r="I417" s="245" t="s">
        <v>130</v>
      </c>
      <c r="J417" s="246">
        <v>-0.88169538272214032</v>
      </c>
      <c r="K417" s="246">
        <v>0.29282657718326588</v>
      </c>
      <c r="L417" s="245"/>
    </row>
    <row r="418" spans="1:17" x14ac:dyDescent="0.2">
      <c r="B418" s="12"/>
      <c r="C418" s="245" t="s">
        <v>131</v>
      </c>
      <c r="D418" s="246">
        <v>-2.3720333820950632</v>
      </c>
      <c r="E418" s="246">
        <v>8.5330302037000885E-2</v>
      </c>
      <c r="F418" s="245" t="s">
        <v>132</v>
      </c>
      <c r="G418" s="246">
        <v>0.45569691760843711</v>
      </c>
      <c r="H418" s="246">
        <v>0.61199287029299065</v>
      </c>
      <c r="I418" s="245" t="s">
        <v>133</v>
      </c>
      <c r="J418" s="246">
        <v>0.69314837305827304</v>
      </c>
      <c r="K418" s="246">
        <v>0.66666693166624236</v>
      </c>
      <c r="L418" s="245"/>
    </row>
    <row r="419" spans="1:17" x14ac:dyDescent="0.2">
      <c r="B419" s="12"/>
      <c r="C419" s="245" t="s">
        <v>135</v>
      </c>
      <c r="D419" s="246">
        <v>-2.8039809262172617</v>
      </c>
      <c r="E419" s="246">
        <v>5.710943286771332E-2</v>
      </c>
      <c r="F419" s="245" t="s">
        <v>136</v>
      </c>
      <c r="G419" s="246">
        <v>-7.814909812078108E-2</v>
      </c>
      <c r="H419" s="246">
        <v>0.48047266270390215</v>
      </c>
      <c r="I419" s="245" t="s">
        <v>137</v>
      </c>
      <c r="J419" s="246">
        <v>-2.1226141472054199</v>
      </c>
      <c r="K419" s="246">
        <v>0.10691819758490696</v>
      </c>
      <c r="L419" s="245"/>
    </row>
    <row r="420" spans="1:17" x14ac:dyDescent="0.2">
      <c r="B420" s="12"/>
      <c r="C420" s="245" t="s">
        <v>138</v>
      </c>
      <c r="D420" s="246">
        <v>-1.5744471770046387</v>
      </c>
      <c r="E420" s="246">
        <v>0.17158333534887366</v>
      </c>
      <c r="F420" s="245" t="s">
        <v>139</v>
      </c>
      <c r="G420" s="246">
        <v>1.151384651091842</v>
      </c>
      <c r="H420" s="246">
        <v>0.759763738238737</v>
      </c>
      <c r="I420" s="245" t="s">
        <v>140</v>
      </c>
      <c r="J420" s="246">
        <v>0.69314837305827304</v>
      </c>
      <c r="K420" s="246">
        <v>0.66666693166624236</v>
      </c>
      <c r="L420" s="245"/>
    </row>
    <row r="421" spans="1:17" x14ac:dyDescent="0.2">
      <c r="B421" s="12"/>
      <c r="C421" s="245" t="s">
        <v>141</v>
      </c>
      <c r="D421" s="246">
        <v>-2.1226141472054199</v>
      </c>
      <c r="E421" s="246">
        <v>0.10691819758490696</v>
      </c>
      <c r="F421" s="245" t="s">
        <v>142</v>
      </c>
      <c r="G421" s="246">
        <v>0.69314837305827304</v>
      </c>
      <c r="H421" s="246">
        <v>0.66666693166624236</v>
      </c>
      <c r="I421" s="245" t="s">
        <v>143</v>
      </c>
      <c r="J421" s="246">
        <v>-1.7186372043990923</v>
      </c>
      <c r="K421" s="246">
        <v>0.15204678362573099</v>
      </c>
      <c r="L421" s="245"/>
    </row>
    <row r="422" spans="1:17" ht="16" thickBot="1" x14ac:dyDescent="0.25">
      <c r="B422" s="12"/>
      <c r="C422" s="247"/>
      <c r="D422" s="247"/>
      <c r="E422" s="247"/>
      <c r="F422" s="247"/>
      <c r="G422" s="247"/>
      <c r="H422" s="247"/>
      <c r="I422" s="247"/>
      <c r="J422" s="247"/>
      <c r="K422" s="247"/>
      <c r="L422" s="247"/>
    </row>
    <row r="423" spans="1:17" x14ac:dyDescent="0.2">
      <c r="A423" s="104" t="s">
        <v>167</v>
      </c>
      <c r="B423" s="251"/>
      <c r="C423" s="247"/>
      <c r="D423" s="248" t="s">
        <v>14</v>
      </c>
      <c r="E423" s="248" t="s">
        <v>15</v>
      </c>
      <c r="F423" s="248" t="s">
        <v>16</v>
      </c>
      <c r="G423" s="247"/>
      <c r="H423" s="247"/>
      <c r="I423" s="247"/>
      <c r="J423" s="247"/>
      <c r="K423" s="247"/>
      <c r="L423" s="247"/>
    </row>
    <row r="424" spans="1:17" x14ac:dyDescent="0.2">
      <c r="A424" s="109">
        <f>A408+1</f>
        <v>27</v>
      </c>
      <c r="B424" s="12"/>
      <c r="C424" s="249" t="s">
        <v>1</v>
      </c>
      <c r="D424" s="80">
        <f ca="1">OFFSET(Setup!$AI$6,$A424,1)</f>
        <v>4</v>
      </c>
      <c r="E424" s="80">
        <f ca="1">OFFSET(Setup!$AI$6,$A424,2)</f>
        <v>15</v>
      </c>
      <c r="F424" s="80">
        <f ca="1">OFFSET(Setup!$AI$6,$A424,3)</f>
        <v>44</v>
      </c>
      <c r="G424" s="247"/>
      <c r="H424" s="247"/>
      <c r="I424" s="247"/>
      <c r="J424" s="247"/>
      <c r="K424" s="247"/>
      <c r="L424" s="247"/>
    </row>
    <row r="425" spans="1:17" x14ac:dyDescent="0.2">
      <c r="B425" s="12"/>
      <c r="C425" s="249" t="s">
        <v>0</v>
      </c>
      <c r="D425" s="80">
        <f ca="1">OFFSET(Setup!$AC$6,$A424,1)</f>
        <v>1</v>
      </c>
      <c r="E425" s="80">
        <f ca="1">OFFSET(Setup!$AC$6,$A424,2)</f>
        <v>3</v>
      </c>
      <c r="F425" s="80">
        <f ca="1">OFFSET(Setup!$AC$6,$A424,3)</f>
        <v>7</v>
      </c>
      <c r="G425" s="247"/>
      <c r="H425" s="247"/>
      <c r="I425" s="247"/>
      <c r="J425" s="247"/>
      <c r="K425" s="247"/>
      <c r="L425" s="247"/>
    </row>
    <row r="426" spans="1:17" x14ac:dyDescent="0.2">
      <c r="B426" s="12"/>
      <c r="C426" s="249" t="s">
        <v>168</v>
      </c>
      <c r="D426" s="80">
        <f ca="1">OFFSET('Data 2'!$B$9,$A$3,2*(D425+1))</f>
        <v>0</v>
      </c>
      <c r="E426" s="80">
        <f ca="1">OFFSET('Data 2'!$B$9,$A$3,2*(E425+1))</f>
        <v>0</v>
      </c>
      <c r="F426" s="80">
        <f ca="1">OFFSET('Data 2'!$B$9,$A$3,2*(F425+1))</f>
        <v>0</v>
      </c>
      <c r="G426" s="247"/>
      <c r="H426" s="247"/>
      <c r="I426" s="247"/>
      <c r="J426" s="247"/>
      <c r="K426" s="247"/>
      <c r="L426" s="247"/>
    </row>
    <row r="427" spans="1:17" ht="16" thickBot="1" x14ac:dyDescent="0.25">
      <c r="B427" s="12"/>
      <c r="C427" s="247"/>
      <c r="D427" s="247"/>
      <c r="E427" s="247"/>
      <c r="F427" s="247"/>
      <c r="G427" s="247"/>
      <c r="H427" s="247"/>
      <c r="I427" s="247"/>
      <c r="J427" s="247"/>
      <c r="K427" s="247"/>
      <c r="L427" s="247"/>
    </row>
    <row r="428" spans="1:17" ht="16" thickBot="1" x14ac:dyDescent="0.25">
      <c r="B428" s="12"/>
      <c r="C428" s="240" t="s">
        <v>114</v>
      </c>
      <c r="D428" s="241" t="s">
        <v>88</v>
      </c>
      <c r="E428" s="241" t="s">
        <v>115</v>
      </c>
      <c r="F428" s="241" t="s">
        <v>114</v>
      </c>
      <c r="G428" s="241" t="s">
        <v>88</v>
      </c>
      <c r="H428" s="241" t="s">
        <v>115</v>
      </c>
      <c r="I428" s="241" t="s">
        <v>114</v>
      </c>
      <c r="J428" s="241" t="s">
        <v>88</v>
      </c>
      <c r="K428" s="241" t="s">
        <v>115</v>
      </c>
      <c r="L428" s="241" t="s">
        <v>52</v>
      </c>
      <c r="M428" s="65" t="s">
        <v>115</v>
      </c>
      <c r="N428" s="18" t="s">
        <v>14</v>
      </c>
      <c r="O428" s="18" t="s">
        <v>15</v>
      </c>
      <c r="P428" s="18" t="s">
        <v>16</v>
      </c>
      <c r="Q428" s="113" t="s">
        <v>167</v>
      </c>
    </row>
    <row r="429" spans="1:17" ht="16" thickBot="1" x14ac:dyDescent="0.25">
      <c r="B429" s="12"/>
      <c r="C429" s="245" t="s">
        <v>116</v>
      </c>
      <c r="D429" s="246">
        <v>-2.2416781121345029</v>
      </c>
      <c r="E429" s="246">
        <v>9.606971509471543E-2</v>
      </c>
      <c r="F429" s="245" t="s">
        <v>117</v>
      </c>
      <c r="G429" s="246">
        <v>9.1511722180004362E-2</v>
      </c>
      <c r="H429" s="246">
        <v>0.52286197816785696</v>
      </c>
      <c r="I429" s="245" t="s">
        <v>118</v>
      </c>
      <c r="J429" s="246">
        <v>-1.9915960936124231</v>
      </c>
      <c r="K429" s="246">
        <v>0.1200881058255841</v>
      </c>
      <c r="L429" s="244">
        <v>0.73355437665782497</v>
      </c>
      <c r="M429" s="106">
        <f ca="1">OFFSET($E429,3*E426+F426,3*D426)</f>
        <v>9.606971509471543E-2</v>
      </c>
      <c r="N429" s="107">
        <f t="shared" ref="N429:P430" ca="1" si="26">D425</f>
        <v>1</v>
      </c>
      <c r="O429" s="108">
        <f t="shared" ca="1" si="26"/>
        <v>3</v>
      </c>
      <c r="P429" s="108">
        <f t="shared" ca="1" si="26"/>
        <v>7</v>
      </c>
      <c r="Q429" s="112">
        <f>A424</f>
        <v>27</v>
      </c>
    </row>
    <row r="430" spans="1:17" ht="16" thickBot="1" x14ac:dyDescent="0.25">
      <c r="B430" s="12"/>
      <c r="C430" s="245" t="s">
        <v>119</v>
      </c>
      <c r="D430" s="246">
        <v>-2.1521136568207972</v>
      </c>
      <c r="E430" s="246">
        <v>0.10413387499811694</v>
      </c>
      <c r="F430" s="245" t="s">
        <v>120</v>
      </c>
      <c r="G430" s="246">
        <v>0.18107617749371002</v>
      </c>
      <c r="H430" s="246">
        <v>0.54514575628713868</v>
      </c>
      <c r="I430" s="245" t="s">
        <v>121</v>
      </c>
      <c r="J430" s="246">
        <v>-1.8260734928061391</v>
      </c>
      <c r="K430" s="246">
        <v>0.13870669667523755</v>
      </c>
      <c r="L430" s="245"/>
      <c r="N430" s="108">
        <f t="shared" ca="1" si="26"/>
        <v>0</v>
      </c>
      <c r="O430" s="108">
        <f t="shared" ca="1" si="26"/>
        <v>0</v>
      </c>
      <c r="P430" s="108">
        <f t="shared" ca="1" si="26"/>
        <v>0</v>
      </c>
    </row>
    <row r="431" spans="1:17" x14ac:dyDescent="0.2">
      <c r="B431" s="12"/>
      <c r="C431" s="245" t="s">
        <v>122</v>
      </c>
      <c r="D431" s="246">
        <v>-2.2660052256582603</v>
      </c>
      <c r="E431" s="246">
        <v>9.3977799934532494E-2</v>
      </c>
      <c r="F431" s="245" t="s">
        <v>123</v>
      </c>
      <c r="G431" s="246">
        <v>0.49678433305959313</v>
      </c>
      <c r="H431" s="246">
        <v>0.62170334048470699</v>
      </c>
      <c r="I431" s="245" t="s">
        <v>124</v>
      </c>
      <c r="J431" s="246">
        <v>-2.1226141472054199</v>
      </c>
      <c r="K431" s="246">
        <v>0.10691819758490696</v>
      </c>
      <c r="L431" s="245"/>
    </row>
    <row r="432" spans="1:17" x14ac:dyDescent="0.2">
      <c r="B432" s="12"/>
      <c r="C432" s="245" t="s">
        <v>125</v>
      </c>
      <c r="D432" s="246">
        <v>-0.97899328427558885</v>
      </c>
      <c r="E432" s="246">
        <v>0.27309158372755388</v>
      </c>
      <c r="F432" s="245" t="s">
        <v>126</v>
      </c>
      <c r="G432" s="246">
        <v>1.3541965500389184</v>
      </c>
      <c r="H432" s="246">
        <v>0.79481486595729878</v>
      </c>
      <c r="I432" s="245" t="s">
        <v>127</v>
      </c>
      <c r="J432" s="246">
        <v>-0.14092520013693277</v>
      </c>
      <c r="K432" s="246">
        <v>0.46482689194303617</v>
      </c>
      <c r="L432" s="245"/>
    </row>
    <row r="433" spans="1:17" x14ac:dyDescent="0.2">
      <c r="B433" s="12"/>
      <c r="C433" s="245" t="s">
        <v>128</v>
      </c>
      <c r="D433" s="246">
        <v>-0.88942882896188324</v>
      </c>
      <c r="E433" s="246">
        <v>0.29122771114738683</v>
      </c>
      <c r="F433" s="245" t="s">
        <v>129</v>
      </c>
      <c r="G433" s="246">
        <v>1.443761005352624</v>
      </c>
      <c r="H433" s="246">
        <v>0.80903638910108966</v>
      </c>
      <c r="I433" s="245" t="s">
        <v>130</v>
      </c>
      <c r="J433" s="246">
        <v>2.4597400669351288E-2</v>
      </c>
      <c r="K433" s="246">
        <v>0.50614904013989837</v>
      </c>
      <c r="L433" s="245"/>
    </row>
    <row r="434" spans="1:17" x14ac:dyDescent="0.2">
      <c r="B434" s="12"/>
      <c r="C434" s="245" t="s">
        <v>131</v>
      </c>
      <c r="D434" s="246">
        <v>-0.90534882046940779</v>
      </c>
      <c r="E434" s="246">
        <v>0.28795255458518587</v>
      </c>
      <c r="F434" s="245" t="s">
        <v>132</v>
      </c>
      <c r="G434" s="246">
        <v>1.8574407382484457</v>
      </c>
      <c r="H434" s="246">
        <v>0.86499836628079718</v>
      </c>
      <c r="I434" s="245" t="s">
        <v>133</v>
      </c>
      <c r="J434" s="246">
        <v>0.69314837305827304</v>
      </c>
      <c r="K434" s="246">
        <v>0.66666693166624236</v>
      </c>
      <c r="L434" s="245"/>
    </row>
    <row r="435" spans="1:17" x14ac:dyDescent="0.2">
      <c r="B435" s="12"/>
      <c r="C435" s="245" t="s">
        <v>135</v>
      </c>
      <c r="D435" s="246">
        <v>-2.16340048466602</v>
      </c>
      <c r="E435" s="246">
        <v>0.10308562150462547</v>
      </c>
      <c r="F435" s="245" t="s">
        <v>136</v>
      </c>
      <c r="G435" s="246">
        <v>0.65508889409753834</v>
      </c>
      <c r="H435" s="246">
        <v>0.65815631530817276</v>
      </c>
      <c r="I435" s="245" t="s">
        <v>137</v>
      </c>
      <c r="J435" s="246">
        <v>-2.1226141472054199</v>
      </c>
      <c r="K435" s="246">
        <v>0.10691819758490696</v>
      </c>
      <c r="L435" s="245"/>
    </row>
    <row r="436" spans="1:17" x14ac:dyDescent="0.2">
      <c r="B436" s="12"/>
      <c r="C436" s="245" t="s">
        <v>138</v>
      </c>
      <c r="D436" s="246">
        <v>-1.750405828121036</v>
      </c>
      <c r="E436" s="246">
        <v>0.14799601855601119</v>
      </c>
      <c r="F436" s="245" t="s">
        <v>139</v>
      </c>
      <c r="G436" s="246">
        <v>1.0680835506425224</v>
      </c>
      <c r="H436" s="246">
        <v>0.74423228934203245</v>
      </c>
      <c r="I436" s="245" t="s">
        <v>140</v>
      </c>
      <c r="J436" s="246">
        <v>0.69314837305827304</v>
      </c>
      <c r="K436" s="246">
        <v>0.66666693166624236</v>
      </c>
      <c r="L436" s="245"/>
    </row>
    <row r="437" spans="1:17" x14ac:dyDescent="0.2">
      <c r="B437" s="12"/>
      <c r="C437" s="245" t="s">
        <v>141</v>
      </c>
      <c r="D437" s="246">
        <v>-2.1226141472054199</v>
      </c>
      <c r="E437" s="246">
        <v>0.10691819758490696</v>
      </c>
      <c r="F437" s="245" t="s">
        <v>142</v>
      </c>
      <c r="G437" s="246">
        <v>0.69314837305827304</v>
      </c>
      <c r="H437" s="246">
        <v>0.66666693166624236</v>
      </c>
      <c r="I437" s="245" t="s">
        <v>143</v>
      </c>
      <c r="J437" s="246">
        <v>-1.7186372043990923</v>
      </c>
      <c r="K437" s="246">
        <v>0.15204678362573099</v>
      </c>
      <c r="L437" s="245"/>
    </row>
    <row r="438" spans="1:17" ht="16" thickBot="1" x14ac:dyDescent="0.25">
      <c r="B438" s="12"/>
      <c r="C438" s="247"/>
      <c r="D438" s="247"/>
      <c r="E438" s="247"/>
      <c r="F438" s="247"/>
      <c r="G438" s="247"/>
      <c r="H438" s="247"/>
      <c r="I438" s="247"/>
      <c r="J438" s="247"/>
      <c r="K438" s="247"/>
      <c r="L438" s="247"/>
    </row>
    <row r="439" spans="1:17" x14ac:dyDescent="0.2">
      <c r="A439" s="104" t="s">
        <v>167</v>
      </c>
      <c r="B439" s="251"/>
      <c r="C439" s="247"/>
      <c r="D439" s="248" t="s">
        <v>14</v>
      </c>
      <c r="E439" s="248" t="s">
        <v>15</v>
      </c>
      <c r="F439" s="248" t="s">
        <v>16</v>
      </c>
      <c r="G439" s="247"/>
      <c r="H439" s="247"/>
      <c r="I439" s="247"/>
      <c r="J439" s="247"/>
      <c r="K439" s="247"/>
      <c r="L439" s="247"/>
    </row>
    <row r="440" spans="1:17" x14ac:dyDescent="0.2">
      <c r="A440" s="109">
        <f>A424+1</f>
        <v>28</v>
      </c>
      <c r="B440" s="12"/>
      <c r="C440" s="249" t="s">
        <v>1</v>
      </c>
      <c r="D440" s="80">
        <f ca="1">OFFSET(Setup!$AI$6,$A440,1)</f>
        <v>4</v>
      </c>
      <c r="E440" s="80">
        <f ca="1">OFFSET(Setup!$AI$6,$A440,2)</f>
        <v>15</v>
      </c>
      <c r="F440" s="80">
        <f ca="1">OFFSET(Setup!$AI$6,$A440,3)</f>
        <v>34</v>
      </c>
      <c r="G440" s="247"/>
      <c r="H440" s="247"/>
      <c r="I440" s="247"/>
      <c r="J440" s="247"/>
      <c r="K440" s="247"/>
      <c r="L440" s="247"/>
    </row>
    <row r="441" spans="1:17" x14ac:dyDescent="0.2">
      <c r="B441" s="12"/>
      <c r="C441" s="249" t="s">
        <v>0</v>
      </c>
      <c r="D441" s="80">
        <f ca="1">OFFSET(Setup!$AC$6,$A440,1)</f>
        <v>1</v>
      </c>
      <c r="E441" s="80">
        <f ca="1">OFFSET(Setup!$AC$6,$A440,2)</f>
        <v>3</v>
      </c>
      <c r="F441" s="80">
        <f ca="1">OFFSET(Setup!$AC$6,$A440,3)</f>
        <v>6</v>
      </c>
      <c r="G441" s="247"/>
      <c r="H441" s="247"/>
      <c r="I441" s="247"/>
      <c r="J441" s="247"/>
      <c r="K441" s="247"/>
      <c r="L441" s="247"/>
    </row>
    <row r="442" spans="1:17" x14ac:dyDescent="0.2">
      <c r="B442" s="12"/>
      <c r="C442" s="249" t="s">
        <v>168</v>
      </c>
      <c r="D442" s="80">
        <f ca="1">OFFSET('Data 2'!$B$9,$A$3,2*(D441+1))</f>
        <v>0</v>
      </c>
      <c r="E442" s="80">
        <f ca="1">OFFSET('Data 2'!$B$9,$A$3,2*(E441+1))</f>
        <v>0</v>
      </c>
      <c r="F442" s="80">
        <f ca="1">OFFSET('Data 2'!$B$9,$A$3,2*(F441+1))</f>
        <v>0</v>
      </c>
      <c r="G442" s="247"/>
      <c r="H442" s="247"/>
      <c r="I442" s="247"/>
      <c r="J442" s="247"/>
      <c r="K442" s="247"/>
      <c r="L442" s="247"/>
    </row>
    <row r="443" spans="1:17" ht="16" thickBot="1" x14ac:dyDescent="0.25">
      <c r="B443" s="12"/>
      <c r="C443" s="247"/>
      <c r="D443" s="247"/>
      <c r="E443" s="247"/>
      <c r="F443" s="247"/>
      <c r="G443" s="247"/>
      <c r="H443" s="247"/>
      <c r="I443" s="247"/>
      <c r="J443" s="247"/>
      <c r="K443" s="247"/>
      <c r="L443" s="247"/>
    </row>
    <row r="444" spans="1:17" ht="16" thickBot="1" x14ac:dyDescent="0.25">
      <c r="B444" s="12"/>
      <c r="C444" s="240" t="s">
        <v>114</v>
      </c>
      <c r="D444" s="241" t="s">
        <v>88</v>
      </c>
      <c r="E444" s="241" t="s">
        <v>115</v>
      </c>
      <c r="F444" s="241" t="s">
        <v>114</v>
      </c>
      <c r="G444" s="241" t="s">
        <v>88</v>
      </c>
      <c r="H444" s="241" t="s">
        <v>115</v>
      </c>
      <c r="I444" s="241" t="s">
        <v>114</v>
      </c>
      <c r="J444" s="241" t="s">
        <v>88</v>
      </c>
      <c r="K444" s="241" t="s">
        <v>115</v>
      </c>
      <c r="L444" s="241" t="s">
        <v>52</v>
      </c>
      <c r="M444" s="65" t="s">
        <v>115</v>
      </c>
      <c r="N444" s="18" t="s">
        <v>14</v>
      </c>
      <c r="O444" s="18" t="s">
        <v>15</v>
      </c>
      <c r="P444" s="18" t="s">
        <v>16</v>
      </c>
      <c r="Q444" s="113" t="s">
        <v>167</v>
      </c>
    </row>
    <row r="445" spans="1:17" ht="16" thickBot="1" x14ac:dyDescent="0.25">
      <c r="B445" s="12"/>
      <c r="C445" s="245" t="s">
        <v>116</v>
      </c>
      <c r="D445" s="246">
        <v>-2.4621369581475978</v>
      </c>
      <c r="E445" s="246">
        <v>7.8555515049663113E-2</v>
      </c>
      <c r="F445" s="245" t="s">
        <v>117</v>
      </c>
      <c r="G445" s="246">
        <v>0.17211288811990144</v>
      </c>
      <c r="H445" s="246">
        <v>0.54292231753767284</v>
      </c>
      <c r="I445" s="245" t="s">
        <v>118</v>
      </c>
      <c r="J445" s="246">
        <v>-2.1998056610333259</v>
      </c>
      <c r="K445" s="246">
        <v>9.9767942180353064E-2</v>
      </c>
      <c r="L445" s="244">
        <v>0.74297082228116718</v>
      </c>
      <c r="M445" s="106">
        <f ca="1">OFFSET($E445,3*E442+F442,3*D442)</f>
        <v>7.8555515049663113E-2</v>
      </c>
      <c r="N445" s="107">
        <f t="shared" ref="N445:P446" ca="1" si="27">D441</f>
        <v>1</v>
      </c>
      <c r="O445" s="108">
        <f t="shared" ca="1" si="27"/>
        <v>3</v>
      </c>
      <c r="P445" s="108">
        <f t="shared" ca="1" si="27"/>
        <v>6</v>
      </c>
      <c r="Q445" s="112">
        <f>A440</f>
        <v>28</v>
      </c>
    </row>
    <row r="446" spans="1:17" ht="16" thickBot="1" x14ac:dyDescent="0.25">
      <c r="B446" s="12"/>
      <c r="C446" s="245" t="s">
        <v>119</v>
      </c>
      <c r="D446" s="246">
        <v>-1.8907470737693097</v>
      </c>
      <c r="E446" s="246">
        <v>0.1311593120302291</v>
      </c>
      <c r="F446" s="245" t="s">
        <v>120</v>
      </c>
      <c r="G446" s="246">
        <v>0.74350277249818952</v>
      </c>
      <c r="H446" s="246">
        <v>0.67776134077672279</v>
      </c>
      <c r="I446" s="245" t="s">
        <v>121</v>
      </c>
      <c r="J446" s="246">
        <v>-1.5052946949211332</v>
      </c>
      <c r="K446" s="246">
        <v>0.18163716627741869</v>
      </c>
      <c r="L446" s="245"/>
      <c r="N446" s="108">
        <f t="shared" ca="1" si="27"/>
        <v>0</v>
      </c>
      <c r="O446" s="108">
        <f t="shared" ca="1" si="27"/>
        <v>0</v>
      </c>
      <c r="P446" s="108">
        <f t="shared" ca="1" si="27"/>
        <v>0</v>
      </c>
    </row>
    <row r="447" spans="1:17" x14ac:dyDescent="0.2">
      <c r="B447" s="12"/>
      <c r="C447" s="245" t="s">
        <v>122</v>
      </c>
      <c r="D447" s="246">
        <v>-2.2660052256582603</v>
      </c>
      <c r="E447" s="246">
        <v>9.3977799934532494E-2</v>
      </c>
      <c r="F447" s="245" t="s">
        <v>123</v>
      </c>
      <c r="G447" s="246">
        <v>0.49678433305959313</v>
      </c>
      <c r="H447" s="246">
        <v>0.62170334048470699</v>
      </c>
      <c r="I447" s="245" t="s">
        <v>124</v>
      </c>
      <c r="J447" s="246">
        <v>-2.1226141472054199</v>
      </c>
      <c r="K447" s="246">
        <v>0.10691819758490696</v>
      </c>
      <c r="L447" s="245"/>
    </row>
    <row r="448" spans="1:17" x14ac:dyDescent="0.2">
      <c r="B448" s="12"/>
      <c r="C448" s="245" t="s">
        <v>125</v>
      </c>
      <c r="D448" s="246">
        <v>-1.1200739567098683</v>
      </c>
      <c r="E448" s="246">
        <v>0.24599756559845162</v>
      </c>
      <c r="F448" s="245" t="s">
        <v>126</v>
      </c>
      <c r="G448" s="246">
        <v>1.5141758895576309</v>
      </c>
      <c r="H448" s="246">
        <v>0.8196792491003978</v>
      </c>
      <c r="I448" s="245" t="s">
        <v>127</v>
      </c>
      <c r="J448" s="246">
        <v>-0.31518225964447266</v>
      </c>
      <c r="K448" s="246">
        <v>0.42185031469922485</v>
      </c>
      <c r="L448" s="245"/>
    </row>
    <row r="449" spans="1:17" x14ac:dyDescent="0.2">
      <c r="B449" s="12"/>
      <c r="C449" s="245" t="s">
        <v>128</v>
      </c>
      <c r="D449" s="246">
        <v>-0.54868407233158023</v>
      </c>
      <c r="E449" s="246">
        <v>0.36616976812191371</v>
      </c>
      <c r="F449" s="245" t="s">
        <v>129</v>
      </c>
      <c r="G449" s="246">
        <v>2.0855657739359188</v>
      </c>
      <c r="H449" s="246">
        <v>0.88949231230702819</v>
      </c>
      <c r="I449" s="245" t="s">
        <v>130</v>
      </c>
      <c r="J449" s="246">
        <v>0.37932870646771999</v>
      </c>
      <c r="K449" s="246">
        <v>0.59371118489930763</v>
      </c>
      <c r="L449" s="245"/>
    </row>
    <row r="450" spans="1:17" x14ac:dyDescent="0.2">
      <c r="B450" s="12"/>
      <c r="C450" s="245" t="s">
        <v>131</v>
      </c>
      <c r="D450" s="246">
        <v>-0.90534882046940779</v>
      </c>
      <c r="E450" s="246">
        <v>0.28795255458518587</v>
      </c>
      <c r="F450" s="245" t="s">
        <v>132</v>
      </c>
      <c r="G450" s="246">
        <v>1.8574407382484457</v>
      </c>
      <c r="H450" s="246">
        <v>0.86499836628079718</v>
      </c>
      <c r="I450" s="245" t="s">
        <v>133</v>
      </c>
      <c r="J450" s="246">
        <v>0.69314837305827304</v>
      </c>
      <c r="K450" s="246">
        <v>0.66666693166624236</v>
      </c>
      <c r="L450" s="245"/>
    </row>
    <row r="451" spans="1:17" x14ac:dyDescent="0.2">
      <c r="B451" s="12"/>
      <c r="C451" s="245" t="s">
        <v>135</v>
      </c>
      <c r="D451" s="246">
        <v>-2.2571763123818651</v>
      </c>
      <c r="E451" s="246">
        <v>9.4732245934555148E-2</v>
      </c>
      <c r="F451" s="245" t="s">
        <v>136</v>
      </c>
      <c r="G451" s="246">
        <v>0.46249023694857172</v>
      </c>
      <c r="H451" s="246">
        <v>0.61360476304684231</v>
      </c>
      <c r="I451" s="245" t="s">
        <v>137</v>
      </c>
      <c r="J451" s="246">
        <v>-2.1226141472054199</v>
      </c>
      <c r="K451" s="246">
        <v>0.10691819758490696</v>
      </c>
      <c r="L451" s="245"/>
    </row>
    <row r="452" spans="1:17" x14ac:dyDescent="0.2">
      <c r="B452" s="12"/>
      <c r="C452" s="245" t="s">
        <v>138</v>
      </c>
      <c r="D452" s="246">
        <v>-1.6687429946066237</v>
      </c>
      <c r="E452" s="246">
        <v>0.15859184226007608</v>
      </c>
      <c r="F452" s="245" t="s">
        <v>139</v>
      </c>
      <c r="G452" s="246">
        <v>1.0509235547238132</v>
      </c>
      <c r="H452" s="246">
        <v>0.74095220759832392</v>
      </c>
      <c r="I452" s="245" t="s">
        <v>140</v>
      </c>
      <c r="J452" s="246">
        <v>0.69314837305827304</v>
      </c>
      <c r="K452" s="246">
        <v>0.66666693166624236</v>
      </c>
      <c r="L452" s="245"/>
    </row>
    <row r="453" spans="1:17" x14ac:dyDescent="0.2">
      <c r="B453" s="12"/>
      <c r="C453" s="245" t="s">
        <v>141</v>
      </c>
      <c r="D453" s="246">
        <v>-2.1226141472054199</v>
      </c>
      <c r="E453" s="246">
        <v>0.10691819758490696</v>
      </c>
      <c r="F453" s="245" t="s">
        <v>142</v>
      </c>
      <c r="G453" s="246">
        <v>0.69314837305827304</v>
      </c>
      <c r="H453" s="246">
        <v>0.66666693166624236</v>
      </c>
      <c r="I453" s="245" t="s">
        <v>143</v>
      </c>
      <c r="J453" s="246">
        <v>-1.7186372043990923</v>
      </c>
      <c r="K453" s="246">
        <v>0.15204678362573099</v>
      </c>
      <c r="L453" s="245"/>
    </row>
    <row r="454" spans="1:17" ht="16" thickBot="1" x14ac:dyDescent="0.25">
      <c r="B454" s="12"/>
      <c r="C454" s="247"/>
      <c r="D454" s="247"/>
      <c r="E454" s="247"/>
      <c r="F454" s="247"/>
      <c r="G454" s="247"/>
      <c r="H454" s="247"/>
      <c r="I454" s="247"/>
      <c r="J454" s="247"/>
      <c r="K454" s="247"/>
      <c r="L454" s="247"/>
    </row>
    <row r="455" spans="1:17" x14ac:dyDescent="0.2">
      <c r="A455" s="104" t="s">
        <v>167</v>
      </c>
      <c r="B455" s="251"/>
      <c r="C455" s="247"/>
      <c r="D455" s="250" t="s">
        <v>14</v>
      </c>
      <c r="E455" s="250" t="s">
        <v>15</v>
      </c>
      <c r="F455" s="250" t="s">
        <v>16</v>
      </c>
      <c r="G455" s="247"/>
      <c r="H455" s="247"/>
      <c r="I455" s="247"/>
      <c r="J455" s="247"/>
      <c r="K455" s="247"/>
      <c r="L455" s="247"/>
    </row>
    <row r="456" spans="1:17" x14ac:dyDescent="0.2">
      <c r="A456" s="109">
        <f>A440+1</f>
        <v>29</v>
      </c>
      <c r="B456" s="12"/>
      <c r="C456" s="249" t="s">
        <v>1</v>
      </c>
      <c r="D456" s="80">
        <f ca="1">OFFSET(Setup!$AI$6,$A456,1)</f>
        <v>4</v>
      </c>
      <c r="E456" s="80">
        <f ca="1">OFFSET(Setup!$AI$6,$A456,2)</f>
        <v>15</v>
      </c>
      <c r="F456" s="80">
        <f ca="1">OFFSET(Setup!$AI$6,$A456,3)</f>
        <v>33</v>
      </c>
      <c r="G456" s="247"/>
      <c r="H456" s="247"/>
      <c r="I456" s="247"/>
      <c r="J456" s="247"/>
      <c r="K456" s="247"/>
      <c r="L456" s="247"/>
    </row>
    <row r="457" spans="1:17" x14ac:dyDescent="0.2">
      <c r="B457" s="12"/>
      <c r="C457" s="249" t="s">
        <v>0</v>
      </c>
      <c r="D457" s="80">
        <f ca="1">OFFSET(Setup!$AC$6,$A456,1)</f>
        <v>1</v>
      </c>
      <c r="E457" s="80">
        <f ca="1">OFFSET(Setup!$AC$6,$A456,2)</f>
        <v>3</v>
      </c>
      <c r="F457" s="80">
        <f ca="1">OFFSET(Setup!$AC$6,$A456,3)</f>
        <v>5</v>
      </c>
      <c r="G457" s="247"/>
      <c r="H457" s="247"/>
      <c r="I457" s="247"/>
      <c r="J457" s="247"/>
      <c r="K457" s="247"/>
      <c r="L457" s="247"/>
    </row>
    <row r="458" spans="1:17" x14ac:dyDescent="0.2">
      <c r="B458" s="12"/>
      <c r="C458" s="249" t="s">
        <v>168</v>
      </c>
      <c r="D458" s="80">
        <f ca="1">OFFSET('Data 2'!$B$9,$A$3,2*(D457+1))</f>
        <v>0</v>
      </c>
      <c r="E458" s="80">
        <f ca="1">OFFSET('Data 2'!$B$9,$A$3,2*(E457+1))</f>
        <v>0</v>
      </c>
      <c r="F458" s="80">
        <f ca="1">OFFSET('Data 2'!$B$9,$A$3,2*(F457+1))</f>
        <v>0</v>
      </c>
      <c r="G458" s="247"/>
      <c r="H458" s="247"/>
      <c r="I458" s="247"/>
      <c r="J458" s="247"/>
      <c r="K458" s="247"/>
      <c r="L458" s="247"/>
    </row>
    <row r="459" spans="1:17" ht="16" thickBot="1" x14ac:dyDescent="0.25">
      <c r="B459" s="12"/>
      <c r="C459" s="247"/>
      <c r="D459" s="247"/>
      <c r="E459" s="247"/>
      <c r="F459" s="247"/>
      <c r="G459" s="247"/>
      <c r="H459" s="247"/>
      <c r="I459" s="247"/>
      <c r="J459" s="247"/>
      <c r="K459" s="247"/>
      <c r="L459" s="247"/>
    </row>
    <row r="460" spans="1:17" ht="16" thickBot="1" x14ac:dyDescent="0.25">
      <c r="B460" s="12"/>
      <c r="C460" s="240" t="s">
        <v>114</v>
      </c>
      <c r="D460" s="241" t="s">
        <v>88</v>
      </c>
      <c r="E460" s="241" t="s">
        <v>115</v>
      </c>
      <c r="F460" s="241" t="s">
        <v>114</v>
      </c>
      <c r="G460" s="241" t="s">
        <v>88</v>
      </c>
      <c r="H460" s="241" t="s">
        <v>115</v>
      </c>
      <c r="I460" s="241" t="s">
        <v>114</v>
      </c>
      <c r="J460" s="241" t="s">
        <v>88</v>
      </c>
      <c r="K460" s="241" t="s">
        <v>115</v>
      </c>
      <c r="L460" s="241" t="s">
        <v>52</v>
      </c>
      <c r="M460" s="108" t="s">
        <v>115</v>
      </c>
      <c r="N460" s="201" t="s">
        <v>14</v>
      </c>
      <c r="O460" s="201" t="s">
        <v>15</v>
      </c>
      <c r="P460" s="201" t="s">
        <v>16</v>
      </c>
      <c r="Q460" s="108" t="s">
        <v>167</v>
      </c>
    </row>
    <row r="461" spans="1:17" ht="16" thickBot="1" x14ac:dyDescent="0.25">
      <c r="B461" s="12"/>
      <c r="C461" s="245" t="s">
        <v>116</v>
      </c>
      <c r="D461" s="246">
        <v>-2.9065712281324072</v>
      </c>
      <c r="E461" s="246">
        <v>5.1829678146333748E-2</v>
      </c>
      <c r="F461" s="245" t="s">
        <v>117</v>
      </c>
      <c r="G461" s="246">
        <v>-0.22345316178552732</v>
      </c>
      <c r="H461" s="246">
        <v>0.44436799873001093</v>
      </c>
      <c r="I461" s="245" t="s">
        <v>118</v>
      </c>
      <c r="J461" s="246">
        <v>-2.6370911011794984</v>
      </c>
      <c r="K461" s="246">
        <v>6.6789114059023227E-2</v>
      </c>
      <c r="L461" s="244">
        <v>0.74761273209549073</v>
      </c>
      <c r="M461" s="106">
        <f ca="1">OFFSET($E461,3*E458+F458,3*D458)</f>
        <v>5.1829678146333748E-2</v>
      </c>
      <c r="N461" s="107">
        <f t="shared" ref="N461:P462" ca="1" si="28">D457</f>
        <v>1</v>
      </c>
      <c r="O461" s="108">
        <f t="shared" ca="1" si="28"/>
        <v>3</v>
      </c>
      <c r="P461" s="108">
        <f t="shared" ca="1" si="28"/>
        <v>5</v>
      </c>
      <c r="Q461" s="120">
        <f>A456</f>
        <v>29</v>
      </c>
    </row>
    <row r="462" spans="1:17" ht="16" thickBot="1" x14ac:dyDescent="0.25">
      <c r="B462" s="12"/>
      <c r="C462" s="245" t="s">
        <v>119</v>
      </c>
      <c r="D462" s="246">
        <v>-1.8465444408154548</v>
      </c>
      <c r="E462" s="246">
        <v>0.13627912997700276</v>
      </c>
      <c r="F462" s="245" t="s">
        <v>120</v>
      </c>
      <c r="G462" s="246">
        <v>0.83657362553142511</v>
      </c>
      <c r="H462" s="246">
        <v>0.69774309158751069</v>
      </c>
      <c r="I462" s="245" t="s">
        <v>121</v>
      </c>
      <c r="J462" s="246">
        <v>-1.4890038097225784</v>
      </c>
      <c r="K462" s="246">
        <v>0.18407129720988777</v>
      </c>
      <c r="L462" s="245"/>
      <c r="N462" s="108">
        <f t="shared" ca="1" si="28"/>
        <v>0</v>
      </c>
      <c r="O462" s="108">
        <f t="shared" ca="1" si="28"/>
        <v>0</v>
      </c>
      <c r="P462" s="108">
        <f t="shared" ca="1" si="28"/>
        <v>0</v>
      </c>
    </row>
    <row r="463" spans="1:17" x14ac:dyDescent="0.2">
      <c r="B463" s="12"/>
      <c r="C463" s="245" t="s">
        <v>122</v>
      </c>
      <c r="D463" s="246">
        <v>-2.2660052256582603</v>
      </c>
      <c r="E463" s="246">
        <v>9.3977799934532494E-2</v>
      </c>
      <c r="F463" s="245" t="s">
        <v>123</v>
      </c>
      <c r="G463" s="246">
        <v>0.49678433305959313</v>
      </c>
      <c r="H463" s="246">
        <v>0.62170334048470699</v>
      </c>
      <c r="I463" s="245" t="s">
        <v>124</v>
      </c>
      <c r="J463" s="246">
        <v>-2.1226141472054199</v>
      </c>
      <c r="K463" s="246">
        <v>0.10691819758490696</v>
      </c>
      <c r="L463" s="245"/>
    </row>
    <row r="464" spans="1:17" x14ac:dyDescent="0.2">
      <c r="B464" s="12"/>
      <c r="C464" s="245" t="s">
        <v>125</v>
      </c>
      <c r="D464" s="246">
        <v>-1.8692635462678717</v>
      </c>
      <c r="E464" s="246">
        <v>0.13362695936515126</v>
      </c>
      <c r="F464" s="245" t="s">
        <v>126</v>
      </c>
      <c r="G464" s="246">
        <v>0.81385452007900816</v>
      </c>
      <c r="H464" s="246">
        <v>0.69293027038067512</v>
      </c>
      <c r="I464" s="245" t="s">
        <v>127</v>
      </c>
      <c r="J464" s="246">
        <v>-0.90616169435885374</v>
      </c>
      <c r="K464" s="246">
        <v>0.2877859150036875</v>
      </c>
      <c r="L464" s="245"/>
    </row>
    <row r="465" spans="1:17" x14ac:dyDescent="0.2">
      <c r="B465" s="12"/>
      <c r="C465" s="245" t="s">
        <v>128</v>
      </c>
      <c r="D465" s="246">
        <v>-0.80923675895091929</v>
      </c>
      <c r="E465" s="246">
        <v>0.30805316158240464</v>
      </c>
      <c r="F465" s="245" t="s">
        <v>129</v>
      </c>
      <c r="G465" s="246">
        <v>1.8738813073959606</v>
      </c>
      <c r="H465" s="246">
        <v>0.86690673864118128</v>
      </c>
      <c r="I465" s="245" t="s">
        <v>130</v>
      </c>
      <c r="J465" s="246">
        <v>0.24192559709806627</v>
      </c>
      <c r="K465" s="246">
        <v>0.5601881276975581</v>
      </c>
      <c r="L465" s="245"/>
    </row>
    <row r="466" spans="1:17" x14ac:dyDescent="0.2">
      <c r="B466" s="12"/>
      <c r="C466" s="245" t="s">
        <v>131</v>
      </c>
      <c r="D466" s="246">
        <v>-0.90534882046940779</v>
      </c>
      <c r="E466" s="246">
        <v>0.28795255458518587</v>
      </c>
      <c r="F466" s="245" t="s">
        <v>132</v>
      </c>
      <c r="G466" s="246">
        <v>1.8574407382484457</v>
      </c>
      <c r="H466" s="246">
        <v>0.86499836628079718</v>
      </c>
      <c r="I466" s="245" t="s">
        <v>133</v>
      </c>
      <c r="J466" s="246">
        <v>0.69314837305827304</v>
      </c>
      <c r="K466" s="246">
        <v>0.66666693166624236</v>
      </c>
      <c r="L466" s="245"/>
    </row>
    <row r="467" spans="1:17" x14ac:dyDescent="0.2">
      <c r="B467" s="12"/>
      <c r="C467" s="245" t="s">
        <v>135</v>
      </c>
      <c r="D467" s="246">
        <v>-2.8039808852461143</v>
      </c>
      <c r="E467" s="246">
        <v>5.7109435073925477E-2</v>
      </c>
      <c r="F467" s="245" t="s">
        <v>136</v>
      </c>
      <c r="G467" s="246">
        <v>-7.8149004214890017E-2</v>
      </c>
      <c r="H467" s="246">
        <v>0.48047268614456712</v>
      </c>
      <c r="I467" s="245" t="s">
        <v>137</v>
      </c>
      <c r="J467" s="246">
        <v>-2.1226141472054199</v>
      </c>
      <c r="K467" s="246">
        <v>0.10691819758490696</v>
      </c>
      <c r="L467" s="245"/>
    </row>
    <row r="468" spans="1:17" x14ac:dyDescent="0.2">
      <c r="B468" s="12"/>
      <c r="C468" s="245" t="s">
        <v>138</v>
      </c>
      <c r="D468" s="246">
        <v>-1.5744471060335938</v>
      </c>
      <c r="E468" s="246">
        <v>0.17158334543687526</v>
      </c>
      <c r="F468" s="245" t="s">
        <v>139</v>
      </c>
      <c r="G468" s="246">
        <v>1.1513847749976305</v>
      </c>
      <c r="H468" s="246">
        <v>0.75976376085436792</v>
      </c>
      <c r="I468" s="245" t="s">
        <v>140</v>
      </c>
      <c r="J468" s="246">
        <v>0.69314837305827304</v>
      </c>
      <c r="K468" s="246">
        <v>0.66666693166624236</v>
      </c>
      <c r="L468" s="245"/>
    </row>
    <row r="469" spans="1:17" x14ac:dyDescent="0.2">
      <c r="B469" s="12"/>
      <c r="C469" s="245" t="s">
        <v>141</v>
      </c>
      <c r="D469" s="246">
        <v>-2.1226141472054199</v>
      </c>
      <c r="E469" s="246">
        <v>0.10691819758490696</v>
      </c>
      <c r="F469" s="245" t="s">
        <v>142</v>
      </c>
      <c r="G469" s="246">
        <v>0.69314837305827304</v>
      </c>
      <c r="H469" s="246">
        <v>0.66666693166624236</v>
      </c>
      <c r="I469" s="245" t="s">
        <v>143</v>
      </c>
      <c r="J469" s="246">
        <v>-1.7186372043990923</v>
      </c>
      <c r="K469" s="246">
        <v>0.15204678362573099</v>
      </c>
      <c r="L469" s="245"/>
    </row>
    <row r="470" spans="1:17" ht="16" thickBot="1" x14ac:dyDescent="0.25">
      <c r="B470" s="12"/>
      <c r="C470" s="247"/>
      <c r="D470" s="247"/>
      <c r="E470" s="247"/>
      <c r="F470" s="247"/>
      <c r="G470" s="247"/>
      <c r="H470" s="247"/>
      <c r="I470" s="247"/>
      <c r="J470" s="247"/>
      <c r="K470" s="247"/>
      <c r="L470" s="247"/>
    </row>
    <row r="471" spans="1:17" x14ac:dyDescent="0.2">
      <c r="A471" s="104" t="s">
        <v>167</v>
      </c>
      <c r="B471" s="251"/>
      <c r="C471" s="247"/>
      <c r="D471" s="250" t="s">
        <v>14</v>
      </c>
      <c r="E471" s="250" t="s">
        <v>15</v>
      </c>
      <c r="F471" s="250" t="s">
        <v>16</v>
      </c>
      <c r="G471" s="247"/>
      <c r="H471" s="247"/>
      <c r="I471" s="247"/>
      <c r="J471" s="247"/>
      <c r="K471" s="247"/>
      <c r="L471" s="247"/>
    </row>
    <row r="472" spans="1:17" x14ac:dyDescent="0.2">
      <c r="A472" s="109">
        <f>A456+1</f>
        <v>30</v>
      </c>
      <c r="B472" s="12"/>
      <c r="C472" s="249" t="s">
        <v>1</v>
      </c>
      <c r="D472" s="80">
        <f ca="1">OFFSET(Setup!$AI$6,$A472,1)</f>
        <v>4</v>
      </c>
      <c r="E472" s="80">
        <f ca="1">OFFSET(Setup!$AI$6,$A472,2)</f>
        <v>15</v>
      </c>
      <c r="F472" s="80">
        <f ca="1">OFFSET(Setup!$AI$6,$A472,3)</f>
        <v>24</v>
      </c>
      <c r="G472" s="247"/>
      <c r="H472" s="247"/>
      <c r="I472" s="247"/>
      <c r="J472" s="247"/>
      <c r="K472" s="247"/>
      <c r="L472" s="247"/>
    </row>
    <row r="473" spans="1:17" x14ac:dyDescent="0.2">
      <c r="B473" s="12"/>
      <c r="C473" s="249" t="s">
        <v>0</v>
      </c>
      <c r="D473" s="80">
        <f ca="1">OFFSET(Setup!$AC$6,$A472,1)</f>
        <v>1</v>
      </c>
      <c r="E473" s="80">
        <f ca="1">OFFSET(Setup!$AC$6,$A472,2)</f>
        <v>3</v>
      </c>
      <c r="F473" s="80">
        <f ca="1">OFFSET(Setup!$AC$6,$A472,3)</f>
        <v>4</v>
      </c>
      <c r="G473" s="247"/>
      <c r="H473" s="247"/>
      <c r="I473" s="247"/>
      <c r="J473" s="247"/>
      <c r="K473" s="247"/>
      <c r="L473" s="247"/>
    </row>
    <row r="474" spans="1:17" x14ac:dyDescent="0.2">
      <c r="B474" s="12"/>
      <c r="C474" s="249" t="s">
        <v>168</v>
      </c>
      <c r="D474" s="80">
        <f ca="1">OFFSET('Data 2'!$B$9,$A$3,2*(D473+1))</f>
        <v>0</v>
      </c>
      <c r="E474" s="80">
        <f ca="1">OFFSET('Data 2'!$B$9,$A$3,2*(E473+1))</f>
        <v>0</v>
      </c>
      <c r="F474" s="80">
        <f ca="1">OFFSET('Data 2'!$B$9,$A$3,2*(F473+1))</f>
        <v>1</v>
      </c>
      <c r="G474" s="247"/>
      <c r="H474" s="247"/>
      <c r="I474" s="247"/>
      <c r="J474" s="247"/>
      <c r="K474" s="247"/>
      <c r="L474" s="247"/>
    </row>
    <row r="475" spans="1:17" ht="16" thickBot="1" x14ac:dyDescent="0.25">
      <c r="B475" s="12"/>
      <c r="C475" s="247"/>
      <c r="D475" s="247"/>
      <c r="E475" s="247"/>
      <c r="F475" s="247"/>
      <c r="G475" s="247"/>
      <c r="H475" s="247"/>
      <c r="I475" s="247"/>
      <c r="J475" s="247"/>
      <c r="K475" s="247"/>
      <c r="L475" s="247"/>
    </row>
    <row r="476" spans="1:17" ht="16" thickBot="1" x14ac:dyDescent="0.25">
      <c r="B476" s="12"/>
      <c r="C476" s="240" t="s">
        <v>114</v>
      </c>
      <c r="D476" s="241" t="s">
        <v>88</v>
      </c>
      <c r="E476" s="241" t="s">
        <v>115</v>
      </c>
      <c r="F476" s="241" t="s">
        <v>114</v>
      </c>
      <c r="G476" s="241" t="s">
        <v>88</v>
      </c>
      <c r="H476" s="241" t="s">
        <v>115</v>
      </c>
      <c r="I476" s="241" t="s">
        <v>114</v>
      </c>
      <c r="J476" s="241" t="s">
        <v>88</v>
      </c>
      <c r="K476" s="241" t="s">
        <v>115</v>
      </c>
      <c r="L476" s="241" t="s">
        <v>52</v>
      </c>
      <c r="M476" s="108" t="s">
        <v>115</v>
      </c>
      <c r="N476" s="201" t="s">
        <v>14</v>
      </c>
      <c r="O476" s="201" t="s">
        <v>15</v>
      </c>
      <c r="P476" s="201" t="s">
        <v>16</v>
      </c>
      <c r="Q476" s="108" t="s">
        <v>167</v>
      </c>
    </row>
    <row r="477" spans="1:17" ht="16" thickBot="1" x14ac:dyDescent="0.25">
      <c r="B477" s="12"/>
      <c r="C477" s="245" t="s">
        <v>116</v>
      </c>
      <c r="D477" s="246">
        <v>-2.0993320345432118</v>
      </c>
      <c r="E477" s="246">
        <v>0.10916176085497072</v>
      </c>
      <c r="F477" s="245" t="s">
        <v>117</v>
      </c>
      <c r="G477" s="246">
        <v>0.56971921799438396</v>
      </c>
      <c r="H477" s="246">
        <v>0.63869838364239062</v>
      </c>
      <c r="I477" s="245" t="s">
        <v>118</v>
      </c>
      <c r="J477" s="246">
        <v>-1.8602432284083021</v>
      </c>
      <c r="K477" s="246">
        <v>0.13467470422007541</v>
      </c>
      <c r="L477" s="244">
        <v>0.73050397877984097</v>
      </c>
      <c r="M477" s="106">
        <f ca="1">OFFSET($E477,3*E474+F474,3*D474)</f>
        <v>8.6557842829146664E-2</v>
      </c>
      <c r="N477" s="107">
        <f t="shared" ref="N477:P478" ca="1" si="29">D473</f>
        <v>1</v>
      </c>
      <c r="O477" s="108">
        <f t="shared" ca="1" si="29"/>
        <v>3</v>
      </c>
      <c r="P477" s="108">
        <f t="shared" ca="1" si="29"/>
        <v>4</v>
      </c>
      <c r="Q477" s="120">
        <f>A472</f>
        <v>30</v>
      </c>
    </row>
    <row r="478" spans="1:17" ht="16" thickBot="1" x14ac:dyDescent="0.25">
      <c r="B478" s="12"/>
      <c r="C478" s="245" t="s">
        <v>119</v>
      </c>
      <c r="D478" s="246">
        <v>-2.3564071601206691</v>
      </c>
      <c r="E478" s="246">
        <v>8.6557842829146664E-2</v>
      </c>
      <c r="F478" s="245" t="s">
        <v>120</v>
      </c>
      <c r="G478" s="246">
        <v>0.31264409241692681</v>
      </c>
      <c r="H478" s="246">
        <v>0.57753052254583137</v>
      </c>
      <c r="I478" s="245" t="s">
        <v>121</v>
      </c>
      <c r="J478" s="246">
        <v>-2.005273736703884</v>
      </c>
      <c r="K478" s="246">
        <v>0.11865032451716302</v>
      </c>
      <c r="L478" s="245"/>
      <c r="N478" s="108">
        <f t="shared" ca="1" si="29"/>
        <v>0</v>
      </c>
      <c r="O478" s="108">
        <f t="shared" ca="1" si="29"/>
        <v>0</v>
      </c>
      <c r="P478" s="108">
        <f t="shared" ca="1" si="29"/>
        <v>1</v>
      </c>
    </row>
    <row r="479" spans="1:17" x14ac:dyDescent="0.2">
      <c r="B479" s="12"/>
      <c r="C479" s="245" t="s">
        <v>122</v>
      </c>
      <c r="D479" s="246">
        <v>-2.2660052256582603</v>
      </c>
      <c r="E479" s="246">
        <v>9.3977799934532494E-2</v>
      </c>
      <c r="F479" s="245" t="s">
        <v>123</v>
      </c>
      <c r="G479" s="246">
        <v>0.49678433305959313</v>
      </c>
      <c r="H479" s="246">
        <v>0.62170334048470699</v>
      </c>
      <c r="I479" s="245" t="s">
        <v>124</v>
      </c>
      <c r="J479" s="246">
        <v>-2.1226141472054199</v>
      </c>
      <c r="K479" s="246">
        <v>0.10691819758490696</v>
      </c>
      <c r="L479" s="245"/>
    </row>
    <row r="480" spans="1:17" x14ac:dyDescent="0.2">
      <c r="B480" s="12"/>
      <c r="C480" s="245" t="s">
        <v>125</v>
      </c>
      <c r="D480" s="246">
        <v>-0.75416590675009187</v>
      </c>
      <c r="E480" s="246">
        <v>0.31991424897246407</v>
      </c>
      <c r="F480" s="245" t="s">
        <v>126</v>
      </c>
      <c r="G480" s="246">
        <v>1.9148853457875039</v>
      </c>
      <c r="H480" s="246">
        <v>0.87156699691258577</v>
      </c>
      <c r="I480" s="245" t="s">
        <v>127</v>
      </c>
      <c r="J480" s="246">
        <v>1.0947374041836211E-2</v>
      </c>
      <c r="K480" s="246">
        <v>0.50273681617770272</v>
      </c>
      <c r="L480" s="245"/>
    </row>
    <row r="481" spans="1:17" x14ac:dyDescent="0.2">
      <c r="B481" s="12"/>
      <c r="C481" s="245" t="s">
        <v>128</v>
      </c>
      <c r="D481" s="246">
        <v>-1.0112410323275491</v>
      </c>
      <c r="E481" s="246">
        <v>0.26673704898244444</v>
      </c>
      <c r="F481" s="245" t="s">
        <v>129</v>
      </c>
      <c r="G481" s="246">
        <v>1.6578102202100466</v>
      </c>
      <c r="H481" s="246">
        <v>0.83994383212169643</v>
      </c>
      <c r="I481" s="245" t="s">
        <v>130</v>
      </c>
      <c r="J481" s="246">
        <v>-0.1340831342537456</v>
      </c>
      <c r="K481" s="246">
        <v>0.46652934683460145</v>
      </c>
      <c r="L481" s="245"/>
    </row>
    <row r="482" spans="1:17" x14ac:dyDescent="0.2">
      <c r="B482" s="12"/>
      <c r="C482" s="245" t="s">
        <v>131</v>
      </c>
      <c r="D482" s="246">
        <v>-0.90534882046940779</v>
      </c>
      <c r="E482" s="246">
        <v>0.28795255458518587</v>
      </c>
      <c r="F482" s="245" t="s">
        <v>132</v>
      </c>
      <c r="G482" s="246">
        <v>1.8574407382484457</v>
      </c>
      <c r="H482" s="246">
        <v>0.86499836628079718</v>
      </c>
      <c r="I482" s="245" t="s">
        <v>133</v>
      </c>
      <c r="J482" s="246">
        <v>0.69314837305827304</v>
      </c>
      <c r="K482" s="246">
        <v>0.66666693166624236</v>
      </c>
      <c r="L482" s="245"/>
    </row>
    <row r="483" spans="1:17" x14ac:dyDescent="0.2">
      <c r="B483" s="12"/>
      <c r="C483" s="245" t="s">
        <v>135</v>
      </c>
      <c r="D483" s="246">
        <v>-1.9402803754600182</v>
      </c>
      <c r="E483" s="246">
        <v>0.12561705756761668</v>
      </c>
      <c r="F483" s="245" t="s">
        <v>136</v>
      </c>
      <c r="G483" s="246">
        <v>0.83314951586996644</v>
      </c>
      <c r="H483" s="246">
        <v>0.69702046625975211</v>
      </c>
      <c r="I483" s="245" t="s">
        <v>137</v>
      </c>
      <c r="J483" s="246">
        <v>-2.1226141472054199</v>
      </c>
      <c r="K483" s="246">
        <v>0.10691819758490696</v>
      </c>
      <c r="L483" s="245"/>
    </row>
    <row r="484" spans="1:17" x14ac:dyDescent="0.2">
      <c r="B484" s="12"/>
      <c r="C484" s="245" t="s">
        <v>138</v>
      </c>
      <c r="D484" s="246">
        <v>-2.1254799183390056</v>
      </c>
      <c r="E484" s="246">
        <v>0.10664486266019167</v>
      </c>
      <c r="F484" s="245" t="s">
        <v>139</v>
      </c>
      <c r="G484" s="246">
        <v>0.64794997299097923</v>
      </c>
      <c r="H484" s="246">
        <v>0.65654834518958316</v>
      </c>
      <c r="I484" s="245" t="s">
        <v>140</v>
      </c>
      <c r="J484" s="246">
        <v>0.69314837305827304</v>
      </c>
      <c r="K484" s="246">
        <v>0.66666693166624236</v>
      </c>
      <c r="L484" s="245"/>
    </row>
    <row r="485" spans="1:17" x14ac:dyDescent="0.2">
      <c r="B485" s="12"/>
      <c r="C485" s="245" t="s">
        <v>141</v>
      </c>
      <c r="D485" s="246">
        <v>-2.1226141472054199</v>
      </c>
      <c r="E485" s="246">
        <v>0.10691819758490696</v>
      </c>
      <c r="F485" s="245" t="s">
        <v>142</v>
      </c>
      <c r="G485" s="246">
        <v>0.69314837305827304</v>
      </c>
      <c r="H485" s="246">
        <v>0.66666693166624236</v>
      </c>
      <c r="I485" s="245" t="s">
        <v>143</v>
      </c>
      <c r="J485" s="246">
        <v>-1.7186372043990923</v>
      </c>
      <c r="K485" s="246">
        <v>0.15204678362573099</v>
      </c>
      <c r="L485" s="245"/>
    </row>
    <row r="486" spans="1:17" ht="16" thickBot="1" x14ac:dyDescent="0.25">
      <c r="B486" s="12"/>
      <c r="C486" s="247"/>
      <c r="D486" s="247"/>
      <c r="E486" s="247"/>
      <c r="F486" s="247"/>
      <c r="G486" s="247"/>
      <c r="H486" s="247"/>
      <c r="I486" s="247"/>
      <c r="J486" s="247"/>
      <c r="K486" s="247"/>
      <c r="L486" s="247"/>
    </row>
    <row r="487" spans="1:17" x14ac:dyDescent="0.2">
      <c r="A487" s="104" t="s">
        <v>167</v>
      </c>
      <c r="B487" s="251"/>
      <c r="C487" s="247"/>
      <c r="D487" s="250" t="s">
        <v>14</v>
      </c>
      <c r="E487" s="250" t="s">
        <v>15</v>
      </c>
      <c r="F487" s="250" t="s">
        <v>16</v>
      </c>
      <c r="G487" s="247"/>
      <c r="H487" s="247"/>
      <c r="I487" s="247"/>
      <c r="J487" s="247"/>
      <c r="K487" s="247"/>
      <c r="L487" s="247"/>
    </row>
    <row r="488" spans="1:17" x14ac:dyDescent="0.2">
      <c r="A488" s="109">
        <f>A472+1</f>
        <v>31</v>
      </c>
      <c r="B488" s="12"/>
      <c r="C488" s="249" t="s">
        <v>1</v>
      </c>
      <c r="D488" s="80">
        <f ca="1">OFFSET(Setup!$AI$6,$A488,1)</f>
        <v>4</v>
      </c>
      <c r="E488" s="80">
        <f ca="1">OFFSET(Setup!$AI$6,$A488,2)</f>
        <v>5</v>
      </c>
      <c r="F488" s="80">
        <f ca="1">OFFSET(Setup!$AI$6,$A488,3)</f>
        <v>44</v>
      </c>
      <c r="G488" s="247"/>
      <c r="H488" s="247"/>
      <c r="I488" s="247"/>
      <c r="J488" s="247"/>
      <c r="K488" s="247"/>
      <c r="L488" s="247"/>
    </row>
    <row r="489" spans="1:17" x14ac:dyDescent="0.2">
      <c r="B489" s="12"/>
      <c r="C489" s="249" t="s">
        <v>0</v>
      </c>
      <c r="D489" s="80">
        <f ca="1">OFFSET(Setup!$AC$6,$A488,1)</f>
        <v>1</v>
      </c>
      <c r="E489" s="80">
        <f ca="1">OFFSET(Setup!$AC$6,$A488,2)</f>
        <v>2</v>
      </c>
      <c r="F489" s="80">
        <f ca="1">OFFSET(Setup!$AC$6,$A488,3)</f>
        <v>7</v>
      </c>
      <c r="G489" s="247"/>
      <c r="H489" s="247"/>
      <c r="I489" s="247"/>
      <c r="J489" s="247"/>
      <c r="K489" s="247"/>
      <c r="L489" s="247"/>
    </row>
    <row r="490" spans="1:17" x14ac:dyDescent="0.2">
      <c r="B490" s="12"/>
      <c r="C490" s="249" t="s">
        <v>168</v>
      </c>
      <c r="D490" s="80">
        <f ca="1">OFFSET('Data 2'!$B$9,$A$3,2*(D489+1))</f>
        <v>0</v>
      </c>
      <c r="E490" s="80">
        <f ca="1">OFFSET('Data 2'!$B$9,$A$3,2*(E489+1))</f>
        <v>0</v>
      </c>
      <c r="F490" s="80">
        <f ca="1">OFFSET('Data 2'!$B$9,$A$3,2*(F489+1))</f>
        <v>0</v>
      </c>
      <c r="G490" s="247"/>
      <c r="H490" s="247"/>
      <c r="I490" s="247"/>
      <c r="J490" s="247"/>
      <c r="K490" s="247"/>
      <c r="L490" s="247"/>
    </row>
    <row r="491" spans="1:17" ht="16" thickBot="1" x14ac:dyDescent="0.25">
      <c r="B491" s="12"/>
      <c r="C491" s="247"/>
      <c r="D491" s="247"/>
      <c r="E491" s="247"/>
      <c r="F491" s="247"/>
      <c r="G491" s="247"/>
      <c r="H491" s="247"/>
      <c r="I491" s="247"/>
      <c r="J491" s="247"/>
      <c r="K491" s="247"/>
      <c r="L491" s="247"/>
    </row>
    <row r="492" spans="1:17" ht="16" thickBot="1" x14ac:dyDescent="0.25">
      <c r="B492" s="12"/>
      <c r="C492" s="240" t="s">
        <v>114</v>
      </c>
      <c r="D492" s="241" t="s">
        <v>88</v>
      </c>
      <c r="E492" s="241" t="s">
        <v>115</v>
      </c>
      <c r="F492" s="241" t="s">
        <v>114</v>
      </c>
      <c r="G492" s="241" t="s">
        <v>88</v>
      </c>
      <c r="H492" s="241" t="s">
        <v>115</v>
      </c>
      <c r="I492" s="241" t="s">
        <v>114</v>
      </c>
      <c r="J492" s="241" t="s">
        <v>88</v>
      </c>
      <c r="K492" s="241" t="s">
        <v>115</v>
      </c>
      <c r="L492" s="241" t="s">
        <v>52</v>
      </c>
      <c r="M492" s="108" t="s">
        <v>115</v>
      </c>
      <c r="N492" s="201" t="s">
        <v>14</v>
      </c>
      <c r="O492" s="201" t="s">
        <v>15</v>
      </c>
      <c r="P492" s="201" t="s">
        <v>16</v>
      </c>
      <c r="Q492" s="108" t="s">
        <v>167</v>
      </c>
    </row>
    <row r="493" spans="1:17" ht="16" thickBot="1" x14ac:dyDescent="0.25">
      <c r="B493" s="12"/>
      <c r="C493" s="245" t="s">
        <v>116</v>
      </c>
      <c r="D493" s="246">
        <v>-2.0993320345432118</v>
      </c>
      <c r="E493" s="246">
        <v>0.10916176085497072</v>
      </c>
      <c r="F493" s="245" t="s">
        <v>117</v>
      </c>
      <c r="G493" s="246">
        <v>0.56971921799438396</v>
      </c>
      <c r="H493" s="246">
        <v>0.63869838364239062</v>
      </c>
      <c r="I493" s="245" t="s">
        <v>118</v>
      </c>
      <c r="J493" s="246">
        <v>-1.9229396984619129</v>
      </c>
      <c r="K493" s="246">
        <v>0.12753411022965394</v>
      </c>
      <c r="L493" s="244">
        <v>0.65557029177718851</v>
      </c>
      <c r="M493" s="106">
        <f ca="1">OFFSET($E493,3*E490+F490,3*D490)</f>
        <v>0.10916176085497072</v>
      </c>
      <c r="N493" s="107">
        <f t="shared" ref="N493:P494" ca="1" si="30">D489</f>
        <v>1</v>
      </c>
      <c r="O493" s="108">
        <f t="shared" ca="1" si="30"/>
        <v>2</v>
      </c>
      <c r="P493" s="108">
        <f t="shared" ca="1" si="30"/>
        <v>7</v>
      </c>
      <c r="Q493" s="120">
        <f>A488</f>
        <v>31</v>
      </c>
    </row>
    <row r="494" spans="1:17" ht="16" thickBot="1" x14ac:dyDescent="0.25">
      <c r="B494" s="12"/>
      <c r="C494" s="245" t="s">
        <v>119</v>
      </c>
      <c r="D494" s="246">
        <v>-2.3564071601206691</v>
      </c>
      <c r="E494" s="246">
        <v>8.6557842829146664E-2</v>
      </c>
      <c r="F494" s="245" t="s">
        <v>120</v>
      </c>
      <c r="G494" s="246">
        <v>0.31264409241692681</v>
      </c>
      <c r="H494" s="246">
        <v>0.57753052254583137</v>
      </c>
      <c r="I494" s="245" t="s">
        <v>121</v>
      </c>
      <c r="J494" s="246">
        <v>-1.7743192181679226</v>
      </c>
      <c r="K494" s="246">
        <v>0.14500601392603735</v>
      </c>
      <c r="L494" s="245"/>
      <c r="N494" s="108">
        <f t="shared" ca="1" si="30"/>
        <v>0</v>
      </c>
      <c r="O494" s="108">
        <f t="shared" ca="1" si="30"/>
        <v>0</v>
      </c>
      <c r="P494" s="108">
        <f t="shared" ca="1" si="30"/>
        <v>0</v>
      </c>
    </row>
    <row r="495" spans="1:17" x14ac:dyDescent="0.2">
      <c r="B495" s="12"/>
      <c r="C495" s="245" t="s">
        <v>122</v>
      </c>
      <c r="D495" s="246">
        <v>-2.148245010149179</v>
      </c>
      <c r="E495" s="246">
        <v>0.10449533420068813</v>
      </c>
      <c r="F495" s="245" t="s">
        <v>123</v>
      </c>
      <c r="G495" s="246">
        <v>0.54323815979070034</v>
      </c>
      <c r="H495" s="246">
        <v>0.63256537419078296</v>
      </c>
      <c r="I495" s="245" t="s">
        <v>124</v>
      </c>
      <c r="J495" s="246">
        <v>-2.1226141472054199</v>
      </c>
      <c r="K495" s="246">
        <v>0.10691819758490696</v>
      </c>
      <c r="L495" s="245"/>
    </row>
    <row r="496" spans="1:17" x14ac:dyDescent="0.2">
      <c r="B496" s="12"/>
      <c r="C496" s="245" t="s">
        <v>125</v>
      </c>
      <c r="D496" s="246">
        <v>-0.75416590675009187</v>
      </c>
      <c r="E496" s="246">
        <v>0.31991424897246407</v>
      </c>
      <c r="F496" s="245" t="s">
        <v>126</v>
      </c>
      <c r="G496" s="246">
        <v>1.9148853457875039</v>
      </c>
      <c r="H496" s="246">
        <v>0.87156699691258577</v>
      </c>
      <c r="I496" s="245" t="s">
        <v>127</v>
      </c>
      <c r="J496" s="246">
        <v>-0.22694476285909349</v>
      </c>
      <c r="K496" s="246">
        <v>0.44350607298631595</v>
      </c>
      <c r="L496" s="245"/>
    </row>
    <row r="497" spans="1:17" x14ac:dyDescent="0.2">
      <c r="B497" s="12"/>
      <c r="C497" s="245" t="s">
        <v>128</v>
      </c>
      <c r="D497" s="246">
        <v>-1.0112410323275491</v>
      </c>
      <c r="E497" s="246">
        <v>0.26673704898244444</v>
      </c>
      <c r="F497" s="245" t="s">
        <v>129</v>
      </c>
      <c r="G497" s="246">
        <v>1.6578102202100466</v>
      </c>
      <c r="H497" s="246">
        <v>0.83994383212169643</v>
      </c>
      <c r="I497" s="245" t="s">
        <v>130</v>
      </c>
      <c r="J497" s="246">
        <v>-7.8324282565103154E-2</v>
      </c>
      <c r="K497" s="246">
        <v>0.48042893354331551</v>
      </c>
      <c r="L497" s="245"/>
    </row>
    <row r="498" spans="1:17" x14ac:dyDescent="0.2">
      <c r="B498" s="12"/>
      <c r="C498" s="245" t="s">
        <v>131</v>
      </c>
      <c r="D498" s="246">
        <v>-1.0542468755238683</v>
      </c>
      <c r="E498" s="246">
        <v>0.25841041841998647</v>
      </c>
      <c r="F498" s="245" t="s">
        <v>132</v>
      </c>
      <c r="G498" s="246">
        <v>1.637236294416011</v>
      </c>
      <c r="H498" s="246">
        <v>0.8371585286493789</v>
      </c>
      <c r="I498" s="245" t="s">
        <v>133</v>
      </c>
      <c r="J498" s="246">
        <v>0.69314837305827304</v>
      </c>
      <c r="K498" s="246">
        <v>0.66666693166624236</v>
      </c>
      <c r="L498" s="245"/>
    </row>
    <row r="499" spans="1:17" x14ac:dyDescent="0.2">
      <c r="B499" s="12"/>
      <c r="C499" s="245" t="s">
        <v>135</v>
      </c>
      <c r="D499" s="246">
        <v>-2.163402266789193</v>
      </c>
      <c r="E499" s="246">
        <v>0.10308545673145808</v>
      </c>
      <c r="F499" s="245" t="s">
        <v>136</v>
      </c>
      <c r="G499" s="246">
        <v>0.65509280650369739</v>
      </c>
      <c r="H499" s="246">
        <v>0.6581571955465092</v>
      </c>
      <c r="I499" s="245" t="s">
        <v>137</v>
      </c>
      <c r="J499" s="246">
        <v>-2.1226141472054199</v>
      </c>
      <c r="K499" s="246">
        <v>0.10691819758490696</v>
      </c>
      <c r="L499" s="245"/>
    </row>
    <row r="500" spans="1:17" x14ac:dyDescent="0.2">
      <c r="B500" s="12"/>
      <c r="C500" s="245" t="s">
        <v>138</v>
      </c>
      <c r="D500" s="246">
        <v>-1.7504061586893276</v>
      </c>
      <c r="E500" s="246">
        <v>0.1479959768736033</v>
      </c>
      <c r="F500" s="245" t="s">
        <v>139</v>
      </c>
      <c r="G500" s="246">
        <v>1.0680889146035628</v>
      </c>
      <c r="H500" s="246">
        <v>0.74423331037383744</v>
      </c>
      <c r="I500" s="245" t="s">
        <v>140</v>
      </c>
      <c r="J500" s="246">
        <v>0.69314837305827304</v>
      </c>
      <c r="K500" s="246">
        <v>0.66666693166624236</v>
      </c>
      <c r="L500" s="245"/>
    </row>
    <row r="501" spans="1:17" x14ac:dyDescent="0.2">
      <c r="B501" s="12"/>
      <c r="C501" s="245" t="s">
        <v>141</v>
      </c>
      <c r="D501" s="246">
        <v>-2.1226141472054199</v>
      </c>
      <c r="E501" s="246">
        <v>0.10691819758490696</v>
      </c>
      <c r="F501" s="245" t="s">
        <v>142</v>
      </c>
      <c r="G501" s="246">
        <v>0.69314837305827304</v>
      </c>
      <c r="H501" s="246">
        <v>0.66666693166624236</v>
      </c>
      <c r="I501" s="245" t="s">
        <v>143</v>
      </c>
      <c r="J501" s="246">
        <v>-1.7186372043990923</v>
      </c>
      <c r="K501" s="246">
        <v>0.15204678362573099</v>
      </c>
      <c r="L501" s="245"/>
    </row>
    <row r="502" spans="1:17" ht="16" thickBot="1" x14ac:dyDescent="0.25">
      <c r="B502" s="12"/>
      <c r="C502" s="247"/>
      <c r="D502" s="247"/>
      <c r="E502" s="247"/>
      <c r="F502" s="247"/>
      <c r="G502" s="247"/>
      <c r="H502" s="247"/>
      <c r="I502" s="247"/>
      <c r="J502" s="247"/>
      <c r="K502" s="247"/>
      <c r="L502" s="247"/>
    </row>
    <row r="503" spans="1:17" x14ac:dyDescent="0.2">
      <c r="A503" s="104" t="s">
        <v>167</v>
      </c>
      <c r="B503" s="251"/>
      <c r="C503" s="247"/>
      <c r="D503" s="250" t="s">
        <v>14</v>
      </c>
      <c r="E503" s="250" t="s">
        <v>15</v>
      </c>
      <c r="F503" s="250" t="s">
        <v>16</v>
      </c>
      <c r="G503" s="247"/>
      <c r="H503" s="247"/>
      <c r="I503" s="247"/>
      <c r="J503" s="247"/>
      <c r="K503" s="247"/>
      <c r="L503" s="247"/>
    </row>
    <row r="504" spans="1:17" x14ac:dyDescent="0.2">
      <c r="A504" s="109">
        <f>A488+1</f>
        <v>32</v>
      </c>
      <c r="B504" s="12"/>
      <c r="C504" s="249" t="s">
        <v>1</v>
      </c>
      <c r="D504" s="80">
        <f ca="1">OFFSET(Setup!$AI$6,$A504,1)</f>
        <v>4</v>
      </c>
      <c r="E504" s="80">
        <f ca="1">OFFSET(Setup!$AI$6,$A504,2)</f>
        <v>5</v>
      </c>
      <c r="F504" s="80">
        <f ca="1">OFFSET(Setup!$AI$6,$A504,3)</f>
        <v>34</v>
      </c>
      <c r="G504" s="247"/>
      <c r="H504" s="247"/>
      <c r="I504" s="247"/>
      <c r="J504" s="247"/>
      <c r="K504" s="247"/>
      <c r="L504" s="247"/>
    </row>
    <row r="505" spans="1:17" x14ac:dyDescent="0.2">
      <c r="B505" s="12"/>
      <c r="C505" s="249" t="s">
        <v>0</v>
      </c>
      <c r="D505" s="80">
        <f ca="1">OFFSET(Setup!$AC$6,$A504,1)</f>
        <v>1</v>
      </c>
      <c r="E505" s="80">
        <f ca="1">OFFSET(Setup!$AC$6,$A504,2)</f>
        <v>2</v>
      </c>
      <c r="F505" s="80">
        <f ca="1">OFFSET(Setup!$AC$6,$A504,3)</f>
        <v>6</v>
      </c>
      <c r="G505" s="247"/>
      <c r="H505" s="247"/>
      <c r="I505" s="247"/>
      <c r="J505" s="247"/>
      <c r="K505" s="247"/>
      <c r="L505" s="247"/>
    </row>
    <row r="506" spans="1:17" x14ac:dyDescent="0.2">
      <c r="B506" s="12"/>
      <c r="C506" s="249" t="s">
        <v>168</v>
      </c>
      <c r="D506" s="80">
        <f ca="1">OFFSET('Data 2'!$B$9,$A$3,2*(D505+1))</f>
        <v>0</v>
      </c>
      <c r="E506" s="80">
        <f ca="1">OFFSET('Data 2'!$B$9,$A$3,2*(E505+1))</f>
        <v>0</v>
      </c>
      <c r="F506" s="80">
        <f ca="1">OFFSET('Data 2'!$B$9,$A$3,2*(F505+1))</f>
        <v>0</v>
      </c>
      <c r="G506" s="247"/>
      <c r="H506" s="247"/>
      <c r="I506" s="247"/>
      <c r="J506" s="247"/>
      <c r="K506" s="247"/>
      <c r="L506" s="247"/>
    </row>
    <row r="507" spans="1:17" ht="16" thickBot="1" x14ac:dyDescent="0.25">
      <c r="B507" s="12"/>
      <c r="C507" s="247"/>
      <c r="D507" s="247"/>
      <c r="E507" s="247"/>
      <c r="F507" s="247"/>
      <c r="G507" s="247"/>
      <c r="H507" s="247"/>
      <c r="I507" s="247"/>
      <c r="J507" s="247"/>
      <c r="K507" s="247"/>
      <c r="L507" s="247"/>
    </row>
    <row r="508" spans="1:17" ht="16" thickBot="1" x14ac:dyDescent="0.25">
      <c r="B508" s="12"/>
      <c r="C508" s="240" t="s">
        <v>114</v>
      </c>
      <c r="D508" s="241" t="s">
        <v>88</v>
      </c>
      <c r="E508" s="241" t="s">
        <v>115</v>
      </c>
      <c r="F508" s="241" t="s">
        <v>114</v>
      </c>
      <c r="G508" s="241" t="s">
        <v>88</v>
      </c>
      <c r="H508" s="241" t="s">
        <v>115</v>
      </c>
      <c r="I508" s="241" t="s">
        <v>114</v>
      </c>
      <c r="J508" s="241" t="s">
        <v>88</v>
      </c>
      <c r="K508" s="241" t="s">
        <v>115</v>
      </c>
      <c r="L508" s="241" t="s">
        <v>52</v>
      </c>
      <c r="M508" s="108" t="s">
        <v>115</v>
      </c>
      <c r="N508" s="201" t="s">
        <v>14</v>
      </c>
      <c r="O508" s="201" t="s">
        <v>15</v>
      </c>
      <c r="P508" s="201" t="s">
        <v>16</v>
      </c>
      <c r="Q508" s="108" t="s">
        <v>167</v>
      </c>
    </row>
    <row r="509" spans="1:17" ht="16" thickBot="1" x14ac:dyDescent="0.25">
      <c r="B509" s="12"/>
      <c r="C509" s="245" t="s">
        <v>116</v>
      </c>
      <c r="D509" s="246">
        <v>-2.3790154010689677</v>
      </c>
      <c r="E509" s="246">
        <v>8.4786937521238392E-2</v>
      </c>
      <c r="F509" s="245" t="s">
        <v>117</v>
      </c>
      <c r="G509" s="246">
        <v>0.27348719029015278</v>
      </c>
      <c r="H509" s="246">
        <v>0.56794880397934255</v>
      </c>
      <c r="I509" s="245" t="s">
        <v>118</v>
      </c>
      <c r="J509" s="246">
        <v>-2.1843366165841429</v>
      </c>
      <c r="K509" s="246">
        <v>0.10116591081475654</v>
      </c>
      <c r="L509" s="244">
        <v>0.72175066312997338</v>
      </c>
      <c r="M509" s="106">
        <f ca="1">OFFSET($E509,3*E506+F506,3*D506)</f>
        <v>8.4786937521238392E-2</v>
      </c>
      <c r="N509" s="107">
        <f t="shared" ref="N509:P510" ca="1" si="31">D505</f>
        <v>1</v>
      </c>
      <c r="O509" s="108">
        <f t="shared" ca="1" si="31"/>
        <v>2</v>
      </c>
      <c r="P509" s="108">
        <f t="shared" ca="1" si="31"/>
        <v>6</v>
      </c>
      <c r="Q509" s="120">
        <f>A504</f>
        <v>32</v>
      </c>
    </row>
    <row r="510" spans="1:17" ht="16" thickBot="1" x14ac:dyDescent="0.25">
      <c r="B510" s="12"/>
      <c r="C510" s="245" t="s">
        <v>119</v>
      </c>
      <c r="D510" s="246">
        <v>-1.7449296663821983</v>
      </c>
      <c r="E510" s="246">
        <v>0.14868785717767782</v>
      </c>
      <c r="F510" s="245" t="s">
        <v>120</v>
      </c>
      <c r="G510" s="246">
        <v>0.90757292497692221</v>
      </c>
      <c r="H510" s="246">
        <v>0.71250325148852711</v>
      </c>
      <c r="I510" s="245" t="s">
        <v>121</v>
      </c>
      <c r="J510" s="246">
        <v>-1.3900546746331925</v>
      </c>
      <c r="K510" s="246">
        <v>0.19939902849839172</v>
      </c>
      <c r="L510" s="245"/>
      <c r="N510" s="108">
        <f t="shared" ca="1" si="31"/>
        <v>0</v>
      </c>
      <c r="O510" s="108">
        <f t="shared" ca="1" si="31"/>
        <v>0</v>
      </c>
      <c r="P510" s="108">
        <f t="shared" ca="1" si="31"/>
        <v>0</v>
      </c>
    </row>
    <row r="511" spans="1:17" x14ac:dyDescent="0.2">
      <c r="B511" s="12"/>
      <c r="C511" s="245" t="s">
        <v>122</v>
      </c>
      <c r="D511" s="246">
        <v>-2.148245010149179</v>
      </c>
      <c r="E511" s="246">
        <v>0.10449533420068813</v>
      </c>
      <c r="F511" s="245" t="s">
        <v>123</v>
      </c>
      <c r="G511" s="246">
        <v>0.54323815979070034</v>
      </c>
      <c r="H511" s="246">
        <v>0.63256537419078296</v>
      </c>
      <c r="I511" s="245" t="s">
        <v>124</v>
      </c>
      <c r="J511" s="246">
        <v>-2.1226141472054199</v>
      </c>
      <c r="K511" s="246">
        <v>0.10691819758490696</v>
      </c>
      <c r="L511" s="245"/>
    </row>
    <row r="512" spans="1:17" x14ac:dyDescent="0.2">
      <c r="B512" s="12"/>
      <c r="C512" s="245" t="s">
        <v>125</v>
      </c>
      <c r="D512" s="246">
        <v>-1.021358606919335</v>
      </c>
      <c r="E512" s="246">
        <v>0.26476284487153295</v>
      </c>
      <c r="F512" s="245" t="s">
        <v>126</v>
      </c>
      <c r="G512" s="246">
        <v>1.6311439844397855</v>
      </c>
      <c r="H512" s="246">
        <v>0.83632629291325344</v>
      </c>
      <c r="I512" s="245" t="s">
        <v>127</v>
      </c>
      <c r="J512" s="246">
        <v>-0.32707964725188399</v>
      </c>
      <c r="K512" s="246">
        <v>0.41895135916239179</v>
      </c>
      <c r="L512" s="245"/>
    </row>
    <row r="513" spans="1:17" x14ac:dyDescent="0.2">
      <c r="B513" s="12"/>
      <c r="C513" s="245" t="s">
        <v>128</v>
      </c>
      <c r="D513" s="246">
        <v>-0.38727287223256557</v>
      </c>
      <c r="E513" s="246">
        <v>0.40437397321279883</v>
      </c>
      <c r="F513" s="245" t="s">
        <v>129</v>
      </c>
      <c r="G513" s="246">
        <v>2.2652297191265549</v>
      </c>
      <c r="H513" s="246">
        <v>0.90595614801252677</v>
      </c>
      <c r="I513" s="245" t="s">
        <v>130</v>
      </c>
      <c r="J513" s="246">
        <v>0.46720229469906649</v>
      </c>
      <c r="K513" s="246">
        <v>0.61472136367237373</v>
      </c>
      <c r="L513" s="245"/>
    </row>
    <row r="514" spans="1:17" x14ac:dyDescent="0.2">
      <c r="B514" s="12"/>
      <c r="C514" s="245" t="s">
        <v>131</v>
      </c>
      <c r="D514" s="246">
        <v>-1.0542468755238683</v>
      </c>
      <c r="E514" s="246">
        <v>0.25841041841998647</v>
      </c>
      <c r="F514" s="245" t="s">
        <v>132</v>
      </c>
      <c r="G514" s="246">
        <v>1.637236294416011</v>
      </c>
      <c r="H514" s="246">
        <v>0.8371585286493789</v>
      </c>
      <c r="I514" s="245" t="s">
        <v>133</v>
      </c>
      <c r="J514" s="246">
        <v>0.69314837305827304</v>
      </c>
      <c r="K514" s="246">
        <v>0.66666693166624236</v>
      </c>
      <c r="L514" s="245"/>
    </row>
    <row r="515" spans="1:17" x14ac:dyDescent="0.2">
      <c r="B515" s="12"/>
      <c r="C515" s="245" t="s">
        <v>135</v>
      </c>
      <c r="D515" s="246">
        <v>-2.2571763101133082</v>
      </c>
      <c r="E515" s="246">
        <v>9.4732246129102166E-2</v>
      </c>
      <c r="F515" s="245" t="s">
        <v>136</v>
      </c>
      <c r="G515" s="246">
        <v>0.46249023254986454</v>
      </c>
      <c r="H515" s="246">
        <v>0.61360476200393532</v>
      </c>
      <c r="I515" s="245" t="s">
        <v>137</v>
      </c>
      <c r="J515" s="246">
        <v>-2.1226141472054199</v>
      </c>
      <c r="K515" s="246">
        <v>0.10691819758490696</v>
      </c>
      <c r="L515" s="245"/>
    </row>
    <row r="516" spans="1:17" x14ac:dyDescent="0.2">
      <c r="B516" s="12"/>
      <c r="C516" s="245" t="s">
        <v>138</v>
      </c>
      <c r="D516" s="246">
        <v>-1.6687429931343298</v>
      </c>
      <c r="E516" s="246">
        <v>0.15859184245653968</v>
      </c>
      <c r="F516" s="245" t="s">
        <v>139</v>
      </c>
      <c r="G516" s="246">
        <v>1.0509235495288429</v>
      </c>
      <c r="H516" s="246">
        <v>0.74095220660119077</v>
      </c>
      <c r="I516" s="245" t="s">
        <v>140</v>
      </c>
      <c r="J516" s="246">
        <v>0.69314837305827304</v>
      </c>
      <c r="K516" s="246">
        <v>0.66666693166624236</v>
      </c>
      <c r="L516" s="245"/>
    </row>
    <row r="517" spans="1:17" x14ac:dyDescent="0.2">
      <c r="B517" s="12"/>
      <c r="C517" s="245" t="s">
        <v>141</v>
      </c>
      <c r="D517" s="246">
        <v>-2.1226141472054199</v>
      </c>
      <c r="E517" s="246">
        <v>0.10691819758490696</v>
      </c>
      <c r="F517" s="245" t="s">
        <v>142</v>
      </c>
      <c r="G517" s="246">
        <v>0.69314837305827304</v>
      </c>
      <c r="H517" s="246">
        <v>0.66666693166624236</v>
      </c>
      <c r="I517" s="245" t="s">
        <v>143</v>
      </c>
      <c r="J517" s="246">
        <v>-1.7186372043990923</v>
      </c>
      <c r="K517" s="246">
        <v>0.15204678362573099</v>
      </c>
      <c r="L517" s="245"/>
    </row>
    <row r="518" spans="1:17" ht="16" thickBot="1" x14ac:dyDescent="0.25">
      <c r="B518" s="12"/>
      <c r="C518" s="247"/>
      <c r="D518" s="247"/>
      <c r="E518" s="247"/>
      <c r="F518" s="247"/>
      <c r="G518" s="247"/>
      <c r="H518" s="247"/>
      <c r="I518" s="247"/>
      <c r="J518" s="247"/>
      <c r="K518" s="247"/>
      <c r="L518" s="247"/>
    </row>
    <row r="519" spans="1:17" x14ac:dyDescent="0.2">
      <c r="A519" s="104" t="s">
        <v>167</v>
      </c>
      <c r="B519" s="251"/>
      <c r="C519" s="247"/>
      <c r="D519" s="250" t="s">
        <v>14</v>
      </c>
      <c r="E519" s="250" t="s">
        <v>15</v>
      </c>
      <c r="F519" s="250" t="s">
        <v>16</v>
      </c>
      <c r="G519" s="247"/>
      <c r="H519" s="247"/>
      <c r="I519" s="247"/>
      <c r="J519" s="247"/>
      <c r="K519" s="247"/>
      <c r="L519" s="247"/>
    </row>
    <row r="520" spans="1:17" x14ac:dyDescent="0.2">
      <c r="A520" s="109">
        <f>A504+1</f>
        <v>33</v>
      </c>
      <c r="B520" s="12"/>
      <c r="C520" s="249" t="s">
        <v>1</v>
      </c>
      <c r="D520" s="80">
        <f ca="1">OFFSET(Setup!$AI$6,$A520,1)</f>
        <v>4</v>
      </c>
      <c r="E520" s="80">
        <f ca="1">OFFSET(Setup!$AI$6,$A520,2)</f>
        <v>5</v>
      </c>
      <c r="F520" s="80">
        <f ca="1">OFFSET(Setup!$AI$6,$A520,3)</f>
        <v>33</v>
      </c>
      <c r="G520" s="247"/>
      <c r="H520" s="247"/>
      <c r="I520" s="247"/>
      <c r="J520" s="247"/>
      <c r="K520" s="247"/>
      <c r="L520" s="247"/>
    </row>
    <row r="521" spans="1:17" x14ac:dyDescent="0.2">
      <c r="B521" s="12"/>
      <c r="C521" s="249" t="s">
        <v>0</v>
      </c>
      <c r="D521" s="80">
        <f ca="1">OFFSET(Setup!$AC$6,$A520,1)</f>
        <v>1</v>
      </c>
      <c r="E521" s="80">
        <f ca="1">OFFSET(Setup!$AC$6,$A520,2)</f>
        <v>2</v>
      </c>
      <c r="F521" s="80">
        <f ca="1">OFFSET(Setup!$AC$6,$A520,3)</f>
        <v>5</v>
      </c>
      <c r="G521" s="247"/>
      <c r="H521" s="247"/>
      <c r="I521" s="247"/>
      <c r="J521" s="247"/>
      <c r="K521" s="247"/>
      <c r="L521" s="247"/>
    </row>
    <row r="522" spans="1:17" x14ac:dyDescent="0.2">
      <c r="B522" s="12"/>
      <c r="C522" s="249" t="s">
        <v>168</v>
      </c>
      <c r="D522" s="80">
        <f ca="1">OFFSET('Data 2'!$B$9,$A$3,2*(D521+1))</f>
        <v>0</v>
      </c>
      <c r="E522" s="80">
        <f ca="1">OFFSET('Data 2'!$B$9,$A$3,2*(E521+1))</f>
        <v>0</v>
      </c>
      <c r="F522" s="80">
        <f ca="1">OFFSET('Data 2'!$B$9,$A$3,2*(F521+1))</f>
        <v>0</v>
      </c>
      <c r="G522" s="247"/>
      <c r="H522" s="247"/>
      <c r="I522" s="247"/>
      <c r="J522" s="247"/>
      <c r="K522" s="247"/>
      <c r="L522" s="247"/>
    </row>
    <row r="523" spans="1:17" ht="16" thickBot="1" x14ac:dyDescent="0.25">
      <c r="B523" s="12"/>
      <c r="C523" s="247"/>
      <c r="D523" s="247"/>
      <c r="E523" s="247"/>
      <c r="F523" s="247"/>
      <c r="G523" s="247"/>
      <c r="H523" s="247"/>
      <c r="I523" s="247"/>
      <c r="J523" s="247"/>
      <c r="K523" s="247"/>
      <c r="L523" s="247"/>
    </row>
    <row r="524" spans="1:17" ht="16" thickBot="1" x14ac:dyDescent="0.25">
      <c r="B524" s="12"/>
      <c r="C524" s="240" t="s">
        <v>114</v>
      </c>
      <c r="D524" s="241" t="s">
        <v>88</v>
      </c>
      <c r="E524" s="241" t="s">
        <v>115</v>
      </c>
      <c r="F524" s="241" t="s">
        <v>114</v>
      </c>
      <c r="G524" s="241" t="s">
        <v>88</v>
      </c>
      <c r="H524" s="241" t="s">
        <v>115</v>
      </c>
      <c r="I524" s="241" t="s">
        <v>114</v>
      </c>
      <c r="J524" s="241" t="s">
        <v>88</v>
      </c>
      <c r="K524" s="241" t="s">
        <v>115</v>
      </c>
      <c r="L524" s="241" t="s">
        <v>52</v>
      </c>
      <c r="M524" s="108" t="s">
        <v>115</v>
      </c>
      <c r="N524" s="201" t="s">
        <v>14</v>
      </c>
      <c r="O524" s="201" t="s">
        <v>15</v>
      </c>
      <c r="P524" s="201" t="s">
        <v>16</v>
      </c>
      <c r="Q524" s="108" t="s">
        <v>167</v>
      </c>
    </row>
    <row r="525" spans="1:17" ht="16" thickBot="1" x14ac:dyDescent="0.25">
      <c r="B525" s="12"/>
      <c r="C525" s="245" t="s">
        <v>116</v>
      </c>
      <c r="D525" s="246">
        <v>-2.3790154010689677</v>
      </c>
      <c r="E525" s="246">
        <v>8.4786937521238392E-2</v>
      </c>
      <c r="F525" s="245" t="s">
        <v>117</v>
      </c>
      <c r="G525" s="246">
        <v>0.27348719029015278</v>
      </c>
      <c r="H525" s="246">
        <v>0.56794880397934255</v>
      </c>
      <c r="I525" s="245" t="s">
        <v>118</v>
      </c>
      <c r="J525" s="246">
        <v>-2.6265171135034513</v>
      </c>
      <c r="K525" s="246">
        <v>6.7451199725317282E-2</v>
      </c>
      <c r="L525" s="244">
        <v>0.75782493368700277</v>
      </c>
      <c r="M525" s="106">
        <f ca="1">OFFSET($E525,3*E522+F522,3*D522)</f>
        <v>8.4786937521238392E-2</v>
      </c>
      <c r="N525" s="107">
        <f t="shared" ref="N525:P526" ca="1" si="32">D521</f>
        <v>1</v>
      </c>
      <c r="O525" s="108">
        <f t="shared" ca="1" si="32"/>
        <v>2</v>
      </c>
      <c r="P525" s="108">
        <f t="shared" ca="1" si="32"/>
        <v>5</v>
      </c>
      <c r="Q525" s="120">
        <f>A520</f>
        <v>33</v>
      </c>
    </row>
    <row r="526" spans="1:17" ht="16" thickBot="1" x14ac:dyDescent="0.25">
      <c r="B526" s="12"/>
      <c r="C526" s="245" t="s">
        <v>119</v>
      </c>
      <c r="D526" s="246">
        <v>-1.7449296663821983</v>
      </c>
      <c r="E526" s="246">
        <v>0.14868785717767782</v>
      </c>
      <c r="F526" s="245" t="s">
        <v>120</v>
      </c>
      <c r="G526" s="246">
        <v>0.90757292497692221</v>
      </c>
      <c r="H526" s="246">
        <v>0.71250325148852711</v>
      </c>
      <c r="I526" s="245" t="s">
        <v>121</v>
      </c>
      <c r="J526" s="246">
        <v>-1.4062307144185968</v>
      </c>
      <c r="K526" s="246">
        <v>0.19682925243458069</v>
      </c>
      <c r="L526" s="245"/>
      <c r="N526" s="108">
        <f t="shared" ca="1" si="32"/>
        <v>0</v>
      </c>
      <c r="O526" s="108">
        <f t="shared" ca="1" si="32"/>
        <v>0</v>
      </c>
      <c r="P526" s="108">
        <f t="shared" ca="1" si="32"/>
        <v>0</v>
      </c>
    </row>
    <row r="527" spans="1:17" x14ac:dyDescent="0.2">
      <c r="B527" s="12"/>
      <c r="C527" s="245" t="s">
        <v>122</v>
      </c>
      <c r="D527" s="246">
        <v>-2.148245010149179</v>
      </c>
      <c r="E527" s="246">
        <v>0.10449533420068813</v>
      </c>
      <c r="F527" s="245" t="s">
        <v>123</v>
      </c>
      <c r="G527" s="246">
        <v>0.54323815979070034</v>
      </c>
      <c r="H527" s="246">
        <v>0.63256537419078296</v>
      </c>
      <c r="I527" s="245" t="s">
        <v>124</v>
      </c>
      <c r="J527" s="246">
        <v>-2.1226141472054199</v>
      </c>
      <c r="K527" s="246">
        <v>0.10691819758490696</v>
      </c>
      <c r="L527" s="245"/>
    </row>
    <row r="528" spans="1:17" x14ac:dyDescent="0.2">
      <c r="B528" s="12"/>
      <c r="C528" s="245" t="s">
        <v>125</v>
      </c>
      <c r="D528" s="246">
        <v>-1.021358606919335</v>
      </c>
      <c r="E528" s="246">
        <v>0.26476284487153295</v>
      </c>
      <c r="F528" s="245" t="s">
        <v>126</v>
      </c>
      <c r="G528" s="246">
        <v>1.6311439844397855</v>
      </c>
      <c r="H528" s="246">
        <v>0.83632629291325344</v>
      </c>
      <c r="I528" s="245" t="s">
        <v>127</v>
      </c>
      <c r="J528" s="246">
        <v>-0.98399334212110334</v>
      </c>
      <c r="K528" s="246">
        <v>0.27210013630876229</v>
      </c>
      <c r="L528" s="245"/>
    </row>
    <row r="529" spans="1:17" x14ac:dyDescent="0.2">
      <c r="B529" s="12"/>
      <c r="C529" s="245" t="s">
        <v>128</v>
      </c>
      <c r="D529" s="246">
        <v>-0.38727287223256557</v>
      </c>
      <c r="E529" s="246">
        <v>0.40437397321279883</v>
      </c>
      <c r="F529" s="245" t="s">
        <v>129</v>
      </c>
      <c r="G529" s="246">
        <v>2.2652297191265549</v>
      </c>
      <c r="H529" s="246">
        <v>0.90595614801252677</v>
      </c>
      <c r="I529" s="245" t="s">
        <v>130</v>
      </c>
      <c r="J529" s="246">
        <v>0.23629305696375114</v>
      </c>
      <c r="K529" s="246">
        <v>0.5587999302186647</v>
      </c>
      <c r="L529" s="245"/>
    </row>
    <row r="530" spans="1:17" x14ac:dyDescent="0.2">
      <c r="B530" s="12"/>
      <c r="C530" s="245" t="s">
        <v>131</v>
      </c>
      <c r="D530" s="246">
        <v>-1.0542468755238683</v>
      </c>
      <c r="E530" s="246">
        <v>0.25841041841998647</v>
      </c>
      <c r="F530" s="245" t="s">
        <v>132</v>
      </c>
      <c r="G530" s="246">
        <v>1.637236294416011</v>
      </c>
      <c r="H530" s="246">
        <v>0.8371585286493789</v>
      </c>
      <c r="I530" s="245" t="s">
        <v>133</v>
      </c>
      <c r="J530" s="246">
        <v>0.69314837305827304</v>
      </c>
      <c r="K530" s="246">
        <v>0.66666693166624236</v>
      </c>
      <c r="L530" s="245"/>
    </row>
    <row r="531" spans="1:17" x14ac:dyDescent="0.2">
      <c r="B531" s="12"/>
      <c r="C531" s="245" t="s">
        <v>135</v>
      </c>
      <c r="D531" s="246">
        <v>-2.8039808370349806</v>
      </c>
      <c r="E531" s="246">
        <v>5.7109437669996127E-2</v>
      </c>
      <c r="F531" s="245" t="s">
        <v>136</v>
      </c>
      <c r="G531" s="246">
        <v>-7.8148903633968203E-2</v>
      </c>
      <c r="H531" s="246">
        <v>0.48047271125144442</v>
      </c>
      <c r="I531" s="245" t="s">
        <v>137</v>
      </c>
      <c r="J531" s="246">
        <v>-2.1226141472054199</v>
      </c>
      <c r="K531" s="246">
        <v>0.10691819758490696</v>
      </c>
      <c r="L531" s="245"/>
    </row>
    <row r="532" spans="1:17" x14ac:dyDescent="0.2">
      <c r="B532" s="12"/>
      <c r="C532" s="245" t="s">
        <v>138</v>
      </c>
      <c r="D532" s="246">
        <v>-1.5744470392260732</v>
      </c>
      <c r="E532" s="246">
        <v>0.17158335493306354</v>
      </c>
      <c r="F532" s="245" t="s">
        <v>139</v>
      </c>
      <c r="G532" s="246">
        <v>1.1513848941749392</v>
      </c>
      <c r="H532" s="246">
        <v>0.759763782606942</v>
      </c>
      <c r="I532" s="245" t="s">
        <v>140</v>
      </c>
      <c r="J532" s="246">
        <v>0.69314837305827304</v>
      </c>
      <c r="K532" s="246">
        <v>0.66666693166624236</v>
      </c>
      <c r="L532" s="245"/>
    </row>
    <row r="533" spans="1:17" x14ac:dyDescent="0.2">
      <c r="B533" s="12"/>
      <c r="C533" s="245" t="s">
        <v>141</v>
      </c>
      <c r="D533" s="246">
        <v>-2.1226141472054199</v>
      </c>
      <c r="E533" s="246">
        <v>0.10691819758490696</v>
      </c>
      <c r="F533" s="245" t="s">
        <v>142</v>
      </c>
      <c r="G533" s="246">
        <v>0.69314837305827304</v>
      </c>
      <c r="H533" s="246">
        <v>0.66666693166624236</v>
      </c>
      <c r="I533" s="245" t="s">
        <v>143</v>
      </c>
      <c r="J533" s="246">
        <v>-1.7186372043990923</v>
      </c>
      <c r="K533" s="246">
        <v>0.15204678362573099</v>
      </c>
      <c r="L533" s="245"/>
    </row>
    <row r="534" spans="1:17" ht="16" thickBot="1" x14ac:dyDescent="0.25">
      <c r="B534" s="12"/>
      <c r="C534" s="247"/>
      <c r="D534" s="247"/>
      <c r="E534" s="247"/>
      <c r="F534" s="247"/>
      <c r="G534" s="247"/>
      <c r="H534" s="247"/>
      <c r="I534" s="247"/>
      <c r="J534" s="247"/>
      <c r="K534" s="247"/>
      <c r="L534" s="247"/>
    </row>
    <row r="535" spans="1:17" x14ac:dyDescent="0.2">
      <c r="A535" s="104" t="s">
        <v>167</v>
      </c>
      <c r="B535" s="251"/>
      <c r="C535" s="247"/>
      <c r="D535" s="250" t="s">
        <v>14</v>
      </c>
      <c r="E535" s="250" t="s">
        <v>15</v>
      </c>
      <c r="F535" s="250" t="s">
        <v>16</v>
      </c>
      <c r="G535" s="247"/>
      <c r="H535" s="247"/>
      <c r="I535" s="247"/>
      <c r="J535" s="247"/>
      <c r="K535" s="247"/>
      <c r="L535" s="247"/>
    </row>
    <row r="536" spans="1:17" x14ac:dyDescent="0.2">
      <c r="A536" s="109">
        <f>A520+1</f>
        <v>34</v>
      </c>
      <c r="B536" s="12"/>
      <c r="C536" s="249" t="s">
        <v>1</v>
      </c>
      <c r="D536" s="80">
        <f ca="1">OFFSET(Setup!$AI$6,$A536,1)</f>
        <v>4</v>
      </c>
      <c r="E536" s="80">
        <f ca="1">OFFSET(Setup!$AI$6,$A536,2)</f>
        <v>5</v>
      </c>
      <c r="F536" s="80">
        <f ca="1">OFFSET(Setup!$AI$6,$A536,3)</f>
        <v>24</v>
      </c>
      <c r="G536" s="247"/>
      <c r="H536" s="247"/>
      <c r="I536" s="247"/>
      <c r="J536" s="247"/>
      <c r="K536" s="247"/>
      <c r="L536" s="247"/>
    </row>
    <row r="537" spans="1:17" x14ac:dyDescent="0.2">
      <c r="B537" s="12"/>
      <c r="C537" s="249" t="s">
        <v>0</v>
      </c>
      <c r="D537" s="80">
        <f ca="1">OFFSET(Setup!$AC$6,$A536,1)</f>
        <v>1</v>
      </c>
      <c r="E537" s="80">
        <f ca="1">OFFSET(Setup!$AC$6,$A536,2)</f>
        <v>2</v>
      </c>
      <c r="F537" s="80">
        <f ca="1">OFFSET(Setup!$AC$6,$A536,3)</f>
        <v>4</v>
      </c>
      <c r="G537" s="247"/>
      <c r="H537" s="247"/>
      <c r="I537" s="247"/>
      <c r="J537" s="247"/>
      <c r="K537" s="247"/>
      <c r="L537" s="247"/>
    </row>
    <row r="538" spans="1:17" x14ac:dyDescent="0.2">
      <c r="B538" s="12"/>
      <c r="C538" s="249" t="s">
        <v>168</v>
      </c>
      <c r="D538" s="80">
        <f ca="1">OFFSET('Data 2'!$B$9,$A$3,2*(D537+1))</f>
        <v>0</v>
      </c>
      <c r="E538" s="80">
        <f ca="1">OFFSET('Data 2'!$B$9,$A$3,2*(E537+1))</f>
        <v>0</v>
      </c>
      <c r="F538" s="80">
        <f ca="1">OFFSET('Data 2'!$B$9,$A$3,2*(F537+1))</f>
        <v>1</v>
      </c>
      <c r="G538" s="247"/>
      <c r="H538" s="247"/>
      <c r="I538" s="247"/>
      <c r="J538" s="247"/>
      <c r="K538" s="247"/>
      <c r="L538" s="247"/>
    </row>
    <row r="539" spans="1:17" ht="16" thickBot="1" x14ac:dyDescent="0.25">
      <c r="B539" s="12"/>
      <c r="C539" s="247"/>
      <c r="D539" s="247"/>
      <c r="E539" s="247"/>
      <c r="F539" s="247"/>
      <c r="G539" s="247"/>
      <c r="H539" s="247"/>
      <c r="I539" s="247"/>
      <c r="J539" s="247"/>
      <c r="K539" s="247"/>
      <c r="L539" s="247"/>
    </row>
    <row r="540" spans="1:17" ht="16" thickBot="1" x14ac:dyDescent="0.25">
      <c r="B540" s="12"/>
      <c r="C540" s="240" t="s">
        <v>114</v>
      </c>
      <c r="D540" s="241" t="s">
        <v>88</v>
      </c>
      <c r="E540" s="241" t="s">
        <v>115</v>
      </c>
      <c r="F540" s="241" t="s">
        <v>114</v>
      </c>
      <c r="G540" s="241" t="s">
        <v>88</v>
      </c>
      <c r="H540" s="241" t="s">
        <v>115</v>
      </c>
      <c r="I540" s="241" t="s">
        <v>114</v>
      </c>
      <c r="J540" s="241" t="s">
        <v>88</v>
      </c>
      <c r="K540" s="241" t="s">
        <v>115</v>
      </c>
      <c r="L540" s="241" t="s">
        <v>52</v>
      </c>
      <c r="M540" s="108" t="s">
        <v>115</v>
      </c>
      <c r="N540" s="201" t="s">
        <v>14</v>
      </c>
      <c r="O540" s="201" t="s">
        <v>15</v>
      </c>
      <c r="P540" s="201" t="s">
        <v>16</v>
      </c>
      <c r="Q540" s="108" t="s">
        <v>167</v>
      </c>
    </row>
    <row r="541" spans="1:17" ht="16" thickBot="1" x14ac:dyDescent="0.25">
      <c r="B541" s="12"/>
      <c r="C541" s="245" t="s">
        <v>116</v>
      </c>
      <c r="D541" s="246">
        <v>-1.9791457486983355</v>
      </c>
      <c r="E541" s="246">
        <v>0.12140993103587316</v>
      </c>
      <c r="F541" s="245" t="s">
        <v>117</v>
      </c>
      <c r="G541" s="246">
        <v>0.72908286509455844</v>
      </c>
      <c r="H541" s="246">
        <v>0.67460398138335076</v>
      </c>
      <c r="I541" s="245" t="s">
        <v>118</v>
      </c>
      <c r="J541" s="246">
        <v>-1.7880203371675376</v>
      </c>
      <c r="K541" s="246">
        <v>0.14331560746396954</v>
      </c>
      <c r="L541" s="244">
        <v>0.70848806366047745</v>
      </c>
      <c r="M541" s="106">
        <f ca="1">OFFSET($E541,3*E538+F538,3*D538)</f>
        <v>9.4800771935417874E-2</v>
      </c>
      <c r="N541" s="107">
        <f t="shared" ref="N541:P542" ca="1" si="33">D537</f>
        <v>1</v>
      </c>
      <c r="O541" s="108">
        <f t="shared" ca="1" si="33"/>
        <v>2</v>
      </c>
      <c r="P541" s="108">
        <f t="shared" ca="1" si="33"/>
        <v>4</v>
      </c>
      <c r="Q541" s="120">
        <f>A536</f>
        <v>34</v>
      </c>
    </row>
    <row r="542" spans="1:17" ht="16" thickBot="1" x14ac:dyDescent="0.25">
      <c r="B542" s="12"/>
      <c r="C542" s="245" t="s">
        <v>119</v>
      </c>
      <c r="D542" s="246">
        <v>-2.2563775089736722</v>
      </c>
      <c r="E542" s="246">
        <v>9.4800771935417874E-2</v>
      </c>
      <c r="F542" s="245" t="s">
        <v>120</v>
      </c>
      <c r="G542" s="246">
        <v>0.45185110481922186</v>
      </c>
      <c r="H542" s="246">
        <v>0.61107926046052741</v>
      </c>
      <c r="I542" s="245" t="s">
        <v>121</v>
      </c>
      <c r="J542" s="246">
        <v>-1.9481721818896862</v>
      </c>
      <c r="K542" s="246">
        <v>0.12475279995462862</v>
      </c>
      <c r="L542" s="245"/>
      <c r="N542" s="108">
        <f t="shared" ca="1" si="33"/>
        <v>0</v>
      </c>
      <c r="O542" s="108">
        <f t="shared" ca="1" si="33"/>
        <v>0</v>
      </c>
      <c r="P542" s="108">
        <f t="shared" ca="1" si="33"/>
        <v>1</v>
      </c>
    </row>
    <row r="543" spans="1:17" x14ac:dyDescent="0.2">
      <c r="B543" s="12"/>
      <c r="C543" s="245" t="s">
        <v>122</v>
      </c>
      <c r="D543" s="246">
        <v>-2.148245010149179</v>
      </c>
      <c r="E543" s="246">
        <v>0.10449533420068813</v>
      </c>
      <c r="F543" s="245" t="s">
        <v>123</v>
      </c>
      <c r="G543" s="246">
        <v>0.54323815979070034</v>
      </c>
      <c r="H543" s="246">
        <v>0.63256537419078296</v>
      </c>
      <c r="I543" s="245" t="s">
        <v>124</v>
      </c>
      <c r="J543" s="246">
        <v>-2.1226141472054199</v>
      </c>
      <c r="K543" s="246">
        <v>0.10691819758490696</v>
      </c>
      <c r="L543" s="245"/>
    </row>
    <row r="544" spans="1:17" x14ac:dyDescent="0.2">
      <c r="B544" s="12"/>
      <c r="C544" s="245" t="s">
        <v>125</v>
      </c>
      <c r="D544" s="246">
        <v>-0.70177503863292734</v>
      </c>
      <c r="E544" s="246">
        <v>0.33141879647453804</v>
      </c>
      <c r="F544" s="245" t="s">
        <v>126</v>
      </c>
      <c r="G544" s="246">
        <v>2.0064535751599664</v>
      </c>
      <c r="H544" s="246">
        <v>0.88147299855013039</v>
      </c>
      <c r="I544" s="245" t="s">
        <v>127</v>
      </c>
      <c r="J544" s="246">
        <v>-5.1438464360588076E-2</v>
      </c>
      <c r="K544" s="246">
        <v>0.4871432186147352</v>
      </c>
      <c r="L544" s="245"/>
    </row>
    <row r="545" spans="1:17" x14ac:dyDescent="0.2">
      <c r="B545" s="12"/>
      <c r="C545" s="245" t="s">
        <v>128</v>
      </c>
      <c r="D545" s="246">
        <v>-0.97900679890826392</v>
      </c>
      <c r="E545" s="246">
        <v>0.27308890091130761</v>
      </c>
      <c r="F545" s="245" t="s">
        <v>129</v>
      </c>
      <c r="G545" s="246">
        <v>1.7292218148846299</v>
      </c>
      <c r="H545" s="246">
        <v>0.8493128547809673</v>
      </c>
      <c r="I545" s="245" t="s">
        <v>130</v>
      </c>
      <c r="J545" s="246">
        <v>-0.21159030908273671</v>
      </c>
      <c r="K545" s="246">
        <v>0.44729889721828725</v>
      </c>
      <c r="L545" s="245"/>
    </row>
    <row r="546" spans="1:17" x14ac:dyDescent="0.2">
      <c r="B546" s="12"/>
      <c r="C546" s="245" t="s">
        <v>131</v>
      </c>
      <c r="D546" s="246">
        <v>-1.0542468755238683</v>
      </c>
      <c r="E546" s="246">
        <v>0.25841041841998647</v>
      </c>
      <c r="F546" s="245" t="s">
        <v>132</v>
      </c>
      <c r="G546" s="246">
        <v>1.637236294416011</v>
      </c>
      <c r="H546" s="246">
        <v>0.8371585286493789</v>
      </c>
      <c r="I546" s="245" t="s">
        <v>133</v>
      </c>
      <c r="J546" s="246">
        <v>0.69314837305827304</v>
      </c>
      <c r="K546" s="246">
        <v>0.66666693166624236</v>
      </c>
      <c r="L546" s="245"/>
    </row>
    <row r="547" spans="1:17" x14ac:dyDescent="0.2">
      <c r="B547" s="12"/>
      <c r="C547" s="245" t="s">
        <v>135</v>
      </c>
      <c r="D547" s="246">
        <v>-1.9402803745400778</v>
      </c>
      <c r="E547" s="246">
        <v>0.12561705766866058</v>
      </c>
      <c r="F547" s="245" t="s">
        <v>136</v>
      </c>
      <c r="G547" s="246">
        <v>0.83314951331592835</v>
      </c>
      <c r="H547" s="246">
        <v>0.69702046572038279</v>
      </c>
      <c r="I547" s="245" t="s">
        <v>137</v>
      </c>
      <c r="J547" s="246">
        <v>-2.1226141472054199</v>
      </c>
      <c r="K547" s="246">
        <v>0.10691819758490696</v>
      </c>
      <c r="L547" s="245"/>
    </row>
    <row r="548" spans="1:17" x14ac:dyDescent="0.2">
      <c r="B548" s="12"/>
      <c r="C548" s="245" t="s">
        <v>138</v>
      </c>
      <c r="D548" s="246">
        <v>-2.1254799360268506</v>
      </c>
      <c r="E548" s="246">
        <v>0.10664486097503996</v>
      </c>
      <c r="F548" s="245" t="s">
        <v>139</v>
      </c>
      <c r="G548" s="246">
        <v>0.64794995182915549</v>
      </c>
      <c r="H548" s="246">
        <v>0.65654834041774812</v>
      </c>
      <c r="I548" s="245" t="s">
        <v>140</v>
      </c>
      <c r="J548" s="246">
        <v>0.69314837305827304</v>
      </c>
      <c r="K548" s="246">
        <v>0.66666693166624236</v>
      </c>
      <c r="L548" s="245"/>
    </row>
    <row r="549" spans="1:17" x14ac:dyDescent="0.2">
      <c r="B549" s="12"/>
      <c r="C549" s="245" t="s">
        <v>141</v>
      </c>
      <c r="D549" s="246">
        <v>-2.1226141472054199</v>
      </c>
      <c r="E549" s="246">
        <v>0.10691819758490696</v>
      </c>
      <c r="F549" s="245" t="s">
        <v>142</v>
      </c>
      <c r="G549" s="246">
        <v>0.69314837305827304</v>
      </c>
      <c r="H549" s="246">
        <v>0.66666693166624236</v>
      </c>
      <c r="I549" s="245" t="s">
        <v>143</v>
      </c>
      <c r="J549" s="246">
        <v>-1.7186372043990923</v>
      </c>
      <c r="K549" s="246">
        <v>0.15204678362573099</v>
      </c>
      <c r="L549" s="245"/>
    </row>
    <row r="550" spans="1:17" ht="16" thickBot="1" x14ac:dyDescent="0.25">
      <c r="B550" s="12"/>
      <c r="C550" s="247"/>
      <c r="D550" s="247"/>
      <c r="E550" s="247"/>
      <c r="F550" s="247"/>
      <c r="G550" s="247"/>
      <c r="H550" s="247"/>
      <c r="I550" s="247"/>
      <c r="J550" s="247"/>
      <c r="K550" s="247"/>
      <c r="L550" s="247"/>
    </row>
    <row r="551" spans="1:17" x14ac:dyDescent="0.2">
      <c r="A551" s="104" t="s">
        <v>167</v>
      </c>
      <c r="B551" s="251"/>
      <c r="C551" s="247"/>
      <c r="D551" s="250" t="s">
        <v>14</v>
      </c>
      <c r="E551" s="250" t="s">
        <v>15</v>
      </c>
      <c r="F551" s="250" t="s">
        <v>16</v>
      </c>
      <c r="G551" s="247"/>
      <c r="H551" s="247"/>
      <c r="I551" s="247"/>
      <c r="J551" s="247"/>
      <c r="K551" s="247"/>
      <c r="L551" s="247"/>
    </row>
    <row r="552" spans="1:17" x14ac:dyDescent="0.2">
      <c r="A552" s="109">
        <f>A536+1</f>
        <v>35</v>
      </c>
      <c r="C552" s="249" t="s">
        <v>1</v>
      </c>
      <c r="D552" s="80">
        <f ca="1">OFFSET(Setup!$AI$6,$A552,1)</f>
        <v>4</v>
      </c>
      <c r="E552" s="80">
        <f ca="1">OFFSET(Setup!$AI$6,$A552,2)</f>
        <v>5</v>
      </c>
      <c r="F552" s="80">
        <f ca="1">OFFSET(Setup!$AI$6,$A552,3)</f>
        <v>15</v>
      </c>
      <c r="G552" s="247"/>
      <c r="H552" s="247"/>
      <c r="I552" s="247"/>
      <c r="J552" s="247"/>
      <c r="K552" s="247"/>
      <c r="L552" s="247"/>
    </row>
    <row r="553" spans="1:17" x14ac:dyDescent="0.2">
      <c r="C553" s="249" t="s">
        <v>0</v>
      </c>
      <c r="D553" s="80">
        <f ca="1">OFFSET(Setup!$AC$6,$A552,1)</f>
        <v>1</v>
      </c>
      <c r="E553" s="80">
        <f ca="1">OFFSET(Setup!$AC$6,$A552,2)</f>
        <v>2</v>
      </c>
      <c r="F553" s="80">
        <f ca="1">OFFSET(Setup!$AC$6,$A552,3)</f>
        <v>3</v>
      </c>
      <c r="G553" s="247"/>
      <c r="H553" s="247"/>
      <c r="I553" s="247"/>
      <c r="J553" s="247"/>
      <c r="K553" s="247"/>
      <c r="L553" s="247"/>
    </row>
    <row r="554" spans="1:17" x14ac:dyDescent="0.2">
      <c r="C554" s="249" t="s">
        <v>168</v>
      </c>
      <c r="D554" s="80">
        <f ca="1">OFFSET('Data 2'!$B$9,$A$3,2*(D553+1))</f>
        <v>0</v>
      </c>
      <c r="E554" s="80">
        <f ca="1">OFFSET('Data 2'!$B$9,$A$3,2*(E553+1))</f>
        <v>0</v>
      </c>
      <c r="F554" s="80">
        <f ca="1">OFFSET('Data 2'!$B$9,$A$3,2*(F553+1))</f>
        <v>0</v>
      </c>
      <c r="G554" s="247"/>
      <c r="H554" s="247"/>
      <c r="I554" s="247"/>
      <c r="J554" s="247"/>
      <c r="K554" s="247"/>
      <c r="L554" s="247"/>
    </row>
    <row r="555" spans="1:17" ht="16" thickBot="1" x14ac:dyDescent="0.25">
      <c r="C555" s="247"/>
      <c r="D555" s="247"/>
      <c r="E555" s="247"/>
      <c r="F555" s="247"/>
      <c r="G555" s="247"/>
      <c r="H555" s="247"/>
      <c r="I555" s="247"/>
      <c r="J555" s="247"/>
      <c r="K555" s="247"/>
      <c r="L555" s="247"/>
    </row>
    <row r="556" spans="1:17" ht="16" thickBot="1" x14ac:dyDescent="0.25">
      <c r="C556" s="240" t="s">
        <v>114</v>
      </c>
      <c r="D556" s="241" t="s">
        <v>88</v>
      </c>
      <c r="E556" s="241" t="s">
        <v>115</v>
      </c>
      <c r="F556" s="241" t="s">
        <v>114</v>
      </c>
      <c r="G556" s="241" t="s">
        <v>88</v>
      </c>
      <c r="H556" s="241" t="s">
        <v>115</v>
      </c>
      <c r="I556" s="241" t="s">
        <v>114</v>
      </c>
      <c r="J556" s="241" t="s">
        <v>88</v>
      </c>
      <c r="K556" s="241" t="s">
        <v>115</v>
      </c>
      <c r="L556" s="241" t="s">
        <v>52</v>
      </c>
      <c r="M556" s="65" t="s">
        <v>115</v>
      </c>
      <c r="N556" s="18" t="s">
        <v>14</v>
      </c>
      <c r="O556" s="18" t="s">
        <v>15</v>
      </c>
      <c r="P556" s="18" t="s">
        <v>16</v>
      </c>
      <c r="Q556" s="113" t="s">
        <v>167</v>
      </c>
    </row>
    <row r="557" spans="1:17" ht="16" thickBot="1" x14ac:dyDescent="0.25">
      <c r="C557" s="245" t="s">
        <v>116</v>
      </c>
      <c r="D557" s="246">
        <v>-2.2408786953087674</v>
      </c>
      <c r="E557" s="246">
        <v>9.6139159132005034E-2</v>
      </c>
      <c r="F557" s="245" t="s">
        <v>117</v>
      </c>
      <c r="G557" s="246">
        <v>0.30852838032946206</v>
      </c>
      <c r="H557" s="246">
        <v>0.57652601488121502</v>
      </c>
      <c r="I557" s="245" t="s">
        <v>118</v>
      </c>
      <c r="J557" s="246">
        <v>-2.0309133791124578</v>
      </c>
      <c r="K557" s="246">
        <v>0.11599523101176538</v>
      </c>
      <c r="L557" s="244">
        <v>0.68740053050397898</v>
      </c>
      <c r="M557" s="106">
        <f ca="1">OFFSET($E557,3*E554+F554,3*D554)</f>
        <v>9.6139159132005034E-2</v>
      </c>
      <c r="N557" s="107">
        <f t="shared" ref="N557:P558" ca="1" si="34">D553</f>
        <v>1</v>
      </c>
      <c r="O557" s="108">
        <f t="shared" ca="1" si="34"/>
        <v>2</v>
      </c>
      <c r="P557" s="108">
        <f t="shared" ca="1" si="34"/>
        <v>3</v>
      </c>
      <c r="Q557" s="112">
        <f>A552</f>
        <v>35</v>
      </c>
    </row>
    <row r="558" spans="1:17" ht="16" thickBot="1" x14ac:dyDescent="0.25">
      <c r="C558" s="245" t="s">
        <v>119</v>
      </c>
      <c r="D558" s="246">
        <v>-1.4742986280205885</v>
      </c>
      <c r="E558" s="246">
        <v>0.18629012276145029</v>
      </c>
      <c r="F558" s="245" t="s">
        <v>120</v>
      </c>
      <c r="G558" s="246">
        <v>1.0751084476176409</v>
      </c>
      <c r="H558" s="246">
        <v>0.74556718683560164</v>
      </c>
      <c r="I558" s="245" t="s">
        <v>121</v>
      </c>
      <c r="J558" s="246">
        <v>-0.99290312813518411</v>
      </c>
      <c r="K558" s="246">
        <v>0.27033903700183615</v>
      </c>
      <c r="L558" s="245"/>
      <c r="N558" s="108">
        <f t="shared" ca="1" si="34"/>
        <v>0</v>
      </c>
      <c r="O558" s="108">
        <f t="shared" ca="1" si="34"/>
        <v>0</v>
      </c>
      <c r="P558" s="108">
        <f t="shared" ca="1" si="34"/>
        <v>0</v>
      </c>
    </row>
    <row r="559" spans="1:17" x14ac:dyDescent="0.2">
      <c r="C559" s="245" t="s">
        <v>122</v>
      </c>
      <c r="D559" s="246">
        <v>-2.148245010149179</v>
      </c>
      <c r="E559" s="246">
        <v>0.10449533420068813</v>
      </c>
      <c r="F559" s="245" t="s">
        <v>123</v>
      </c>
      <c r="G559" s="246">
        <v>0.54323815979070034</v>
      </c>
      <c r="H559" s="246">
        <v>0.63256537419078296</v>
      </c>
      <c r="I559" s="245" t="s">
        <v>124</v>
      </c>
      <c r="J559" s="246">
        <v>-2.1226141472054199</v>
      </c>
      <c r="K559" s="246">
        <v>0.10691819758490696</v>
      </c>
      <c r="L559" s="245"/>
    </row>
    <row r="560" spans="1:17" x14ac:dyDescent="0.2">
      <c r="C560" s="245" t="s">
        <v>125</v>
      </c>
      <c r="D560" s="246">
        <v>-1.0323433488138174</v>
      </c>
      <c r="E560" s="246">
        <v>0.2626300494090929</v>
      </c>
      <c r="F560" s="245" t="s">
        <v>126</v>
      </c>
      <c r="G560" s="246">
        <v>1.517063726824412</v>
      </c>
      <c r="H560" s="246">
        <v>0.82010569241975673</v>
      </c>
      <c r="I560" s="245" t="s">
        <v>127</v>
      </c>
      <c r="J560" s="246">
        <v>-0.46684717306083234</v>
      </c>
      <c r="K560" s="246">
        <v>0.38536274641016371</v>
      </c>
      <c r="L560" s="245"/>
    </row>
    <row r="561" spans="3:12" x14ac:dyDescent="0.2">
      <c r="C561" s="245" t="s">
        <v>128</v>
      </c>
      <c r="D561" s="246">
        <v>-0.26576328152563844</v>
      </c>
      <c r="E561" s="246">
        <v>0.43394749742533523</v>
      </c>
      <c r="F561" s="245" t="s">
        <v>129</v>
      </c>
      <c r="G561" s="246">
        <v>2.2836437941125909</v>
      </c>
      <c r="H561" s="246">
        <v>0.90751333548937252</v>
      </c>
      <c r="I561" s="245" t="s">
        <v>130</v>
      </c>
      <c r="J561" s="246">
        <v>0.57116307791644139</v>
      </c>
      <c r="K561" s="246">
        <v>0.639031505971416</v>
      </c>
      <c r="L561" s="245"/>
    </row>
    <row r="562" spans="3:12" x14ac:dyDescent="0.2">
      <c r="C562" s="245" t="s">
        <v>131</v>
      </c>
      <c r="D562" s="246">
        <v>-1.0542468755238683</v>
      </c>
      <c r="E562" s="246">
        <v>0.25841041841998647</v>
      </c>
      <c r="F562" s="245" t="s">
        <v>132</v>
      </c>
      <c r="G562" s="246">
        <v>1.637236294416011</v>
      </c>
      <c r="H562" s="246">
        <v>0.8371585286493789</v>
      </c>
      <c r="I562" s="245" t="s">
        <v>133</v>
      </c>
      <c r="J562" s="246">
        <v>0.69314837305827304</v>
      </c>
      <c r="K562" s="246">
        <v>0.66666693166624236</v>
      </c>
      <c r="L562" s="245"/>
    </row>
    <row r="563" spans="3:12" x14ac:dyDescent="0.2">
      <c r="C563" s="245" t="s">
        <v>135</v>
      </c>
      <c r="D563" s="246">
        <v>-2.1567791860857031</v>
      </c>
      <c r="E563" s="246">
        <v>0.10369943089504076</v>
      </c>
      <c r="F563" s="245" t="s">
        <v>136</v>
      </c>
      <c r="G563" s="246">
        <v>0.45021732555137906</v>
      </c>
      <c r="H563" s="246">
        <v>0.61069090380368873</v>
      </c>
      <c r="I563" s="245" t="s">
        <v>137</v>
      </c>
      <c r="J563" s="246">
        <v>-2.1226141472054199</v>
      </c>
      <c r="K563" s="246">
        <v>0.10691819758490696</v>
      </c>
      <c r="L563" s="245"/>
    </row>
    <row r="564" spans="3:12" x14ac:dyDescent="0.2">
      <c r="C564" s="245" t="s">
        <v>138</v>
      </c>
      <c r="D564" s="246">
        <v>-1.3493668099458078</v>
      </c>
      <c r="E564" s="246">
        <v>0.20597390990518366</v>
      </c>
      <c r="F564" s="245" t="s">
        <v>139</v>
      </c>
      <c r="G564" s="246">
        <v>1.2576297016912743</v>
      </c>
      <c r="H564" s="246">
        <v>0.77861780427512506</v>
      </c>
      <c r="I564" s="245" t="s">
        <v>140</v>
      </c>
      <c r="J564" s="246">
        <v>0.69314837305827304</v>
      </c>
      <c r="K564" s="246">
        <v>0.66666693166624236</v>
      </c>
      <c r="L564" s="245"/>
    </row>
    <row r="565" spans="3:12" x14ac:dyDescent="0.2">
      <c r="C565" s="245" t="s">
        <v>141</v>
      </c>
      <c r="D565" s="246">
        <v>-2.1226141472054199</v>
      </c>
      <c r="E565" s="246">
        <v>0.10691819758490696</v>
      </c>
      <c r="F565" s="245" t="s">
        <v>142</v>
      </c>
      <c r="G565" s="246">
        <v>0.69314837305827304</v>
      </c>
      <c r="H565" s="246">
        <v>0.66666693166624236</v>
      </c>
      <c r="I565" s="245" t="s">
        <v>143</v>
      </c>
      <c r="J565" s="246">
        <v>-1.7186372043990923</v>
      </c>
      <c r="K565" s="246">
        <v>0.15204678362573099</v>
      </c>
      <c r="L565" s="245"/>
    </row>
  </sheetData>
  <pageMargins left="0.7" right="0.7" top="0.75" bottom="0.75" header="0.3" footer="0.3"/>
  <pageSetup orientation="portrait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D218-806A-4A94-A288-12370292E23F}">
  <dimension ref="A1:O40"/>
  <sheetViews>
    <sheetView topLeftCell="C1" workbookViewId="0">
      <selection activeCell="P4" sqref="P4"/>
    </sheetView>
  </sheetViews>
  <sheetFormatPr baseColWidth="10" defaultColWidth="8.83203125" defaultRowHeight="15" x14ac:dyDescent="0.2"/>
  <cols>
    <col min="6" max="6" width="30.33203125" customWidth="1"/>
    <col min="7" max="7" width="31.1640625" customWidth="1"/>
    <col min="8" max="8" width="31.5" customWidth="1"/>
    <col min="10" max="11" width="5.6640625" customWidth="1"/>
    <col min="12" max="13" width="29.33203125" customWidth="1"/>
    <col min="14" max="14" width="28.5" customWidth="1"/>
    <col min="16" max="16" width="23.6640625" customWidth="1"/>
    <col min="17" max="17" width="24.1640625" customWidth="1"/>
    <col min="18" max="18" width="29.5" customWidth="1"/>
    <col min="19" max="19" width="22.5" customWidth="1"/>
    <col min="20" max="21" width="23.6640625" customWidth="1"/>
    <col min="22" max="22" width="21.83203125" customWidth="1"/>
  </cols>
  <sheetData>
    <row r="1" spans="1:15" ht="22.5" customHeight="1" x14ac:dyDescent="0.2">
      <c r="F1" s="308" t="s">
        <v>169</v>
      </c>
      <c r="G1" s="308"/>
      <c r="L1" s="293" t="s">
        <v>170</v>
      </c>
      <c r="M1" s="302"/>
    </row>
    <row r="2" spans="1:15" ht="16" thickBot="1" x14ac:dyDescent="0.25">
      <c r="F2" s="292"/>
      <c r="G2" s="292"/>
    </row>
    <row r="3" spans="1:15" ht="16" thickBot="1" x14ac:dyDescent="0.25">
      <c r="B3" s="65" t="s">
        <v>22</v>
      </c>
      <c r="C3" s="42" t="s">
        <v>14</v>
      </c>
      <c r="D3" s="121" t="s">
        <v>15</v>
      </c>
      <c r="E3" s="43" t="s">
        <v>16</v>
      </c>
      <c r="F3" s="42" t="s">
        <v>171</v>
      </c>
      <c r="G3" s="121" t="s">
        <v>172</v>
      </c>
      <c r="H3" s="43" t="s">
        <v>173</v>
      </c>
      <c r="I3" s="65" t="s">
        <v>52</v>
      </c>
      <c r="L3" s="190" t="s">
        <v>174</v>
      </c>
      <c r="M3" s="190" t="s">
        <v>175</v>
      </c>
      <c r="N3" s="190" t="s">
        <v>174</v>
      </c>
      <c r="O3" s="190" t="s">
        <v>52</v>
      </c>
    </row>
    <row r="4" spans="1:15" x14ac:dyDescent="0.2">
      <c r="B4" s="5">
        <v>1</v>
      </c>
      <c r="C4" s="5">
        <f ca="1">OFFSET(Setup!$AC$6,$B4,1)</f>
        <v>5</v>
      </c>
      <c r="D4" s="5">
        <f ca="1">OFFSET(Setup!$AC$6,$B4,2)</f>
        <v>6</v>
      </c>
      <c r="E4" s="5">
        <f ca="1">OFFSET(Setup!$AC$6,$B4,3)</f>
        <v>7</v>
      </c>
      <c r="F4" s="4" t="str">
        <f ca="1">OFFSET(Setup!$AH$1,2,'AUC Value Table'!C4)</f>
        <v>Gram negative bacterial infection</v>
      </c>
      <c r="G4" s="4" t="str">
        <f ca="1">OFFSET(Setup!$AH$1,2,'AUC Value Table'!D4)</f>
        <v>Gram positive bacterial infection</v>
      </c>
      <c r="H4" s="4" t="str">
        <f ca="1">OFFSET(Setup!$AH$1,2,'AUC Value Table'!E4)</f>
        <v>NTM (MAC or non-Mac)</v>
      </c>
      <c r="I4" s="61">
        <f ca="1">OFFSET('LR Results_2A'!$L$12,1+('AUC Value Table'!$B4-1)*16,0)</f>
        <v>0.65238726790450929</v>
      </c>
      <c r="L4" s="4" t="s">
        <v>176</v>
      </c>
      <c r="M4" s="4" t="s">
        <v>177</v>
      </c>
      <c r="N4" s="4" t="s">
        <v>178</v>
      </c>
      <c r="O4" s="61">
        <v>0.78600000000000003</v>
      </c>
    </row>
    <row r="5" spans="1:15" x14ac:dyDescent="0.2">
      <c r="B5" s="5">
        <f>B4+1</f>
        <v>2</v>
      </c>
      <c r="C5" s="5">
        <f ca="1">OFFSET(Setup!$AC$6,$B5,1)</f>
        <v>4</v>
      </c>
      <c r="D5" s="5">
        <f ca="1">OFFSET(Setup!$AC$6,$B5,2)</f>
        <v>6</v>
      </c>
      <c r="E5" s="5">
        <f ca="1">OFFSET(Setup!$AC$6,$B5,3)</f>
        <v>7</v>
      </c>
      <c r="F5" s="4" t="str">
        <f ca="1">OFFSET(Setup!$AH$1,2,'AUC Value Table'!C5)</f>
        <v>bronchiectasis/ tree in bud</v>
      </c>
      <c r="G5" s="4" t="str">
        <f ca="1">OFFSET(Setup!$AH$1,2,'AUC Value Table'!D5)</f>
        <v>Gram positive bacterial infection</v>
      </c>
      <c r="H5" s="4" t="str">
        <f ca="1">OFFSET(Setup!$AH$1,2,'AUC Value Table'!E5)</f>
        <v>NTM (MAC or non-Mac)</v>
      </c>
      <c r="I5" s="61">
        <f ca="1">OFFSET('LR Results_2A'!$L$12,1+('AUC Value Table'!$B5-1)*16,0)</f>
        <v>0.6586206896551724</v>
      </c>
      <c r="L5" s="4" t="s">
        <v>176</v>
      </c>
      <c r="M5" s="4" t="s">
        <v>178</v>
      </c>
      <c r="N5" s="4" t="s">
        <v>179</v>
      </c>
      <c r="O5" s="61">
        <v>0.77002652519893899</v>
      </c>
    </row>
    <row r="6" spans="1:15" x14ac:dyDescent="0.2">
      <c r="B6" s="5">
        <f t="shared" ref="B6:B39" si="0">B5+1</f>
        <v>3</v>
      </c>
      <c r="C6" s="4">
        <f ca="1">OFFSET(Setup!$AC$6,$B6,1)</f>
        <v>4</v>
      </c>
      <c r="D6" s="4">
        <f ca="1">OFFSET(Setup!$AC$6,$B6,2)</f>
        <v>5</v>
      </c>
      <c r="E6" s="4">
        <f ca="1">OFFSET(Setup!$AC$6,$B6,3)</f>
        <v>7</v>
      </c>
      <c r="F6" s="4" t="str">
        <f ca="1">OFFSET(Setup!$AH$1,2,'AUC Value Table'!C6)</f>
        <v>bronchiectasis/ tree in bud</v>
      </c>
      <c r="G6" s="4" t="str">
        <f ca="1">OFFSET(Setup!$AH$1,2,'AUC Value Table'!D6)</f>
        <v>Gram negative bacterial infection</v>
      </c>
      <c r="H6" s="4" t="str">
        <f ca="1">OFFSET(Setup!$AH$1,2,'AUC Value Table'!E6)</f>
        <v>NTM (MAC or non-Mac)</v>
      </c>
      <c r="I6" s="61">
        <f ca="1">OFFSET('LR Results_2A'!$L$12,1+('AUC Value Table'!$B6-1)*16,0)</f>
        <v>0.60358090185676394</v>
      </c>
      <c r="L6" s="4" t="s">
        <v>176</v>
      </c>
      <c r="M6" s="4" t="s">
        <v>177</v>
      </c>
      <c r="N6" s="4" t="s">
        <v>179</v>
      </c>
      <c r="O6" s="61">
        <v>0.75782493368700277</v>
      </c>
    </row>
    <row r="7" spans="1:15" x14ac:dyDescent="0.2">
      <c r="B7" s="5">
        <f t="shared" si="0"/>
        <v>4</v>
      </c>
      <c r="C7" s="4">
        <f ca="1">OFFSET(Setup!$AC$6,$B7,1)</f>
        <v>4</v>
      </c>
      <c r="D7" s="4">
        <f ca="1">OFFSET(Setup!$AC$6,$B7,2)</f>
        <v>5</v>
      </c>
      <c r="E7" s="4">
        <f ca="1">OFFSET(Setup!$AC$6,$B7,3)</f>
        <v>6</v>
      </c>
      <c r="F7" s="4" t="str">
        <f ca="1">OFFSET(Setup!$AH$1,2,'AUC Value Table'!C7)</f>
        <v>bronchiectasis/ tree in bud</v>
      </c>
      <c r="G7" s="4" t="str">
        <f ca="1">OFFSET(Setup!$AH$1,2,'AUC Value Table'!D7)</f>
        <v>Gram negative bacterial infection</v>
      </c>
      <c r="H7" s="4" t="str">
        <f ca="1">OFFSET(Setup!$AH$1,2,'AUC Value Table'!E7)</f>
        <v>Gram positive bacterial infection</v>
      </c>
      <c r="I7" s="61">
        <f ca="1">OFFSET('LR Results_2A'!$L$12,1+('AUC Value Table'!$B7-1)*16,0)</f>
        <v>0.64509283819628638</v>
      </c>
      <c r="L7" s="4" t="s">
        <v>176</v>
      </c>
      <c r="M7" s="4" t="s">
        <v>178</v>
      </c>
      <c r="N7" s="4" t="s">
        <v>180</v>
      </c>
      <c r="O7" s="61">
        <v>0.75384615384615383</v>
      </c>
    </row>
    <row r="8" spans="1:15" x14ac:dyDescent="0.2">
      <c r="B8" s="5">
        <f t="shared" si="0"/>
        <v>5</v>
      </c>
      <c r="C8" s="4">
        <f ca="1">OFFSET(Setup!$AC$6,$B8,1)</f>
        <v>3</v>
      </c>
      <c r="D8" s="4">
        <f ca="1">OFFSET(Setup!$AC$6,$B8,2)</f>
        <v>6</v>
      </c>
      <c r="E8" s="4">
        <f ca="1">OFFSET(Setup!$AC$6,$B8,3)</f>
        <v>7</v>
      </c>
      <c r="F8" s="4" t="str">
        <f ca="1">OFFSET(Setup!$AH$1,2,'AUC Value Table'!C8)</f>
        <v>family history</v>
      </c>
      <c r="G8" s="4" t="str">
        <f ca="1">OFFSET(Setup!$AH$1,2,'AUC Value Table'!D8)</f>
        <v>Gram positive bacterial infection</v>
      </c>
      <c r="H8" s="4" t="str">
        <f ca="1">OFFSET(Setup!$AH$1,2,'AUC Value Table'!E8)</f>
        <v>NTM (MAC or non-Mac)</v>
      </c>
      <c r="I8" s="61">
        <f ca="1">OFFSET('LR Results_2A'!$L$12,1+('AUC Value Table'!$B8-1)*16,0)</f>
        <v>0.65132625994694981</v>
      </c>
      <c r="L8" s="4" t="s">
        <v>176</v>
      </c>
      <c r="M8" s="4" t="s">
        <v>178</v>
      </c>
      <c r="N8" s="4" t="s">
        <v>181</v>
      </c>
      <c r="O8" s="61">
        <v>0.75026525198938987</v>
      </c>
    </row>
    <row r="9" spans="1:15" x14ac:dyDescent="0.2">
      <c r="B9" s="5"/>
      <c r="C9" s="4"/>
      <c r="D9" s="4"/>
      <c r="E9" s="4"/>
      <c r="F9" s="4"/>
      <c r="G9" s="4"/>
      <c r="H9" s="4"/>
      <c r="I9" s="61"/>
      <c r="L9" s="4"/>
      <c r="M9" s="4"/>
      <c r="N9" s="4"/>
      <c r="O9" s="61"/>
    </row>
    <row r="10" spans="1:15" x14ac:dyDescent="0.2">
      <c r="B10" s="5">
        <f>B8+1</f>
        <v>6</v>
      </c>
      <c r="C10" s="4">
        <f ca="1">OFFSET(Setup!$AC$6,$B10,1)</f>
        <v>3</v>
      </c>
      <c r="D10" s="4">
        <f ca="1">OFFSET(Setup!$AC$6,$B10,2)</f>
        <v>5</v>
      </c>
      <c r="E10" s="4">
        <f ca="1">OFFSET(Setup!$AC$6,$B10,3)</f>
        <v>7</v>
      </c>
      <c r="F10" s="4" t="str">
        <f ca="1">OFFSET(Setup!$AH$1,2,'AUC Value Table'!C10)</f>
        <v>family history</v>
      </c>
      <c r="G10" s="4" t="str">
        <f ca="1">OFFSET(Setup!$AH$1,2,'AUC Value Table'!D10)</f>
        <v>Gram negative bacterial infection</v>
      </c>
      <c r="H10" s="4" t="str">
        <f ca="1">OFFSET(Setup!$AH$1,2,'AUC Value Table'!E10)</f>
        <v>NTM (MAC or non-Mac)</v>
      </c>
      <c r="I10" s="61">
        <f ca="1">OFFSET('LR Results_2A'!$L$12,1+('AUC Value Table'!$B10-1)*16,0)</f>
        <v>0.65941644562334212</v>
      </c>
      <c r="L10" s="4" t="s">
        <v>176</v>
      </c>
      <c r="M10" s="4" t="s">
        <v>5</v>
      </c>
      <c r="N10" s="4" t="s">
        <v>179</v>
      </c>
      <c r="O10" s="61">
        <v>0.74761273209549073</v>
      </c>
    </row>
    <row r="11" spans="1:15" x14ac:dyDescent="0.2">
      <c r="B11" s="5">
        <f t="shared" si="0"/>
        <v>7</v>
      </c>
      <c r="C11" s="4">
        <f ca="1">OFFSET(Setup!$AC$6,$B11,1)</f>
        <v>3</v>
      </c>
      <c r="D11" s="4">
        <f ca="1">OFFSET(Setup!$AC$6,$B11,2)</f>
        <v>5</v>
      </c>
      <c r="E11" s="4">
        <f ca="1">OFFSET(Setup!$AC$6,$B11,3)</f>
        <v>6</v>
      </c>
      <c r="F11" s="4" t="str">
        <f ca="1">OFFSET(Setup!$AH$1,2,'AUC Value Table'!C11)</f>
        <v>family history</v>
      </c>
      <c r="G11" s="4" t="str">
        <f ca="1">OFFSET(Setup!$AH$1,2,'AUC Value Table'!D11)</f>
        <v>Gram negative bacterial infection</v>
      </c>
      <c r="H11" s="4" t="str">
        <f ca="1">OFFSET(Setup!$AH$1,2,'AUC Value Table'!E11)</f>
        <v>Gram positive bacterial infection</v>
      </c>
      <c r="I11" s="61">
        <f ca="1">OFFSET('LR Results_2A'!$L$12,1+('AUC Value Table'!$B11-1)*16,0)</f>
        <v>0.69244031830238728</v>
      </c>
      <c r="L11" s="4" t="s">
        <v>176</v>
      </c>
      <c r="M11" s="4" t="s">
        <v>5</v>
      </c>
      <c r="N11" s="4" t="s">
        <v>180</v>
      </c>
      <c r="O11" s="61">
        <v>0.74297082228116718</v>
      </c>
    </row>
    <row r="12" spans="1:15" x14ac:dyDescent="0.2">
      <c r="B12" s="5">
        <f t="shared" si="0"/>
        <v>8</v>
      </c>
      <c r="C12" s="4">
        <f ca="1">OFFSET(Setup!$AC$6,$B12,1)</f>
        <v>3</v>
      </c>
      <c r="D12" s="4">
        <f ca="1">OFFSET(Setup!$AC$6,$B12,2)</f>
        <v>4</v>
      </c>
      <c r="E12" s="4">
        <f ca="1">OFFSET(Setup!$AC$6,$B12,3)</f>
        <v>7</v>
      </c>
      <c r="F12" s="4" t="str">
        <f ca="1">OFFSET(Setup!$AH$1,2,'AUC Value Table'!C12)</f>
        <v>family history</v>
      </c>
      <c r="G12" s="4" t="str">
        <f ca="1">OFFSET(Setup!$AH$1,2,'AUC Value Table'!D12)</f>
        <v>bronchiectasis/ tree in bud</v>
      </c>
      <c r="H12" s="4" t="str">
        <f ca="1">OFFSET(Setup!$AH$1,2,'AUC Value Table'!E12)</f>
        <v>NTM (MAC or non-Mac)</v>
      </c>
      <c r="I12" s="61">
        <f ca="1">OFFSET('LR Results_2A'!$L$12,1+('AUC Value Table'!$B12-1)*16,0)</f>
        <v>0.67466843501326246</v>
      </c>
      <c r="L12" s="4" t="s">
        <v>176</v>
      </c>
      <c r="M12" s="4" t="s">
        <v>5</v>
      </c>
      <c r="N12" s="4" t="s">
        <v>181</v>
      </c>
      <c r="O12" s="61">
        <v>0.73355437665782497</v>
      </c>
    </row>
    <row r="13" spans="1:15" x14ac:dyDescent="0.2">
      <c r="B13" s="5">
        <f t="shared" si="0"/>
        <v>9</v>
      </c>
      <c r="C13" s="4">
        <f ca="1">OFFSET(Setup!$AC$6,$B13,1)</f>
        <v>3</v>
      </c>
      <c r="D13" s="4">
        <f ca="1">OFFSET(Setup!$AC$6,$B13,2)</f>
        <v>4</v>
      </c>
      <c r="E13" s="4">
        <f ca="1">OFFSET(Setup!$AC$6,$B13,3)</f>
        <v>6</v>
      </c>
      <c r="F13" s="4" t="str">
        <f ca="1">OFFSET(Setup!$AH$1,2,'AUC Value Table'!C13)</f>
        <v>family history</v>
      </c>
      <c r="G13" s="4" t="str">
        <f ca="1">OFFSET(Setup!$AH$1,2,'AUC Value Table'!D13)</f>
        <v>bronchiectasis/ tree in bud</v>
      </c>
      <c r="H13" s="4" t="str">
        <f ca="1">OFFSET(Setup!$AH$1,2,'AUC Value Table'!E13)</f>
        <v>Gram positive bacterial infection</v>
      </c>
      <c r="I13" s="61">
        <f ca="1">OFFSET('LR Results_2A'!$L$12,1+('AUC Value Table'!$B13-1)*16,0)</f>
        <v>0.7006631299734748</v>
      </c>
      <c r="L13" s="4" t="s">
        <v>176</v>
      </c>
      <c r="M13" s="4" t="s">
        <v>5</v>
      </c>
      <c r="N13" s="4" t="s">
        <v>178</v>
      </c>
      <c r="O13" s="61">
        <v>0.73050397877984097</v>
      </c>
    </row>
    <row r="14" spans="1:15" x14ac:dyDescent="0.2">
      <c r="A14" t="s">
        <v>182</v>
      </c>
      <c r="B14" s="5">
        <f t="shared" si="0"/>
        <v>10</v>
      </c>
      <c r="C14" s="4">
        <f ca="1">OFFSET(Setup!$AC$6,$B14,1)</f>
        <v>3</v>
      </c>
      <c r="D14" s="4">
        <f ca="1">OFFSET(Setup!$AC$6,$B14,2)</f>
        <v>4</v>
      </c>
      <c r="E14" s="4">
        <f ca="1">OFFSET(Setup!$AC$6,$B14,3)</f>
        <v>5</v>
      </c>
      <c r="F14" s="4" t="str">
        <f ca="1">OFFSET(Setup!$AH$1,2,'AUC Value Table'!C14)</f>
        <v>family history</v>
      </c>
      <c r="G14" s="4" t="str">
        <f ca="1">OFFSET(Setup!$AH$1,2,'AUC Value Table'!D14)</f>
        <v>bronchiectasis/ tree in bud</v>
      </c>
      <c r="H14" s="4" t="str">
        <f ca="1">OFFSET(Setup!$AH$1,2,'AUC Value Table'!E14)</f>
        <v>Gram negative bacterial infection</v>
      </c>
      <c r="I14" s="61">
        <f ca="1">OFFSET('LR Results_2A'!$L$12,1+('AUC Value Table'!$B14-1)*16,0)</f>
        <v>0.72718832891246687</v>
      </c>
      <c r="L14" s="4" t="s">
        <v>5</v>
      </c>
      <c r="M14" s="4" t="s">
        <v>178</v>
      </c>
      <c r="N14" s="4" t="s">
        <v>179</v>
      </c>
      <c r="O14" s="61">
        <v>0.72718832891246687</v>
      </c>
    </row>
    <row r="15" spans="1:15" x14ac:dyDescent="0.2">
      <c r="B15" s="5">
        <f t="shared" si="0"/>
        <v>11</v>
      </c>
      <c r="C15" s="4">
        <f ca="1">OFFSET(Setup!$AC$6,$B15,1)</f>
        <v>2</v>
      </c>
      <c r="D15" s="4">
        <f ca="1">OFFSET(Setup!$AC$6,$B15,2)</f>
        <v>6</v>
      </c>
      <c r="E15" s="4">
        <f ca="1">OFFSET(Setup!$AC$6,$B15,3)</f>
        <v>7</v>
      </c>
      <c r="F15" s="4" t="str">
        <f ca="1">OFFSET(Setup!$AH$1,2,'AUC Value Table'!C15)</f>
        <v>Pancreatitis</v>
      </c>
      <c r="G15" s="4" t="str">
        <f ca="1">OFFSET(Setup!$AH$1,2,'AUC Value Table'!D15)</f>
        <v>Gram positive bacterial infection</v>
      </c>
      <c r="H15" s="4" t="str">
        <f ca="1">OFFSET(Setup!$AH$1,2,'AUC Value Table'!E15)</f>
        <v>NTM (MAC or non-Mac)</v>
      </c>
      <c r="I15" s="61">
        <f ca="1">OFFSET('LR Results_2A'!$L$12,1+('AUC Value Table'!$B15-1)*16,0)</f>
        <v>0.64376657824933659</v>
      </c>
      <c r="L15" s="4" t="s">
        <v>176</v>
      </c>
      <c r="M15" s="4" t="s">
        <v>177</v>
      </c>
      <c r="N15" s="4" t="s">
        <v>180</v>
      </c>
      <c r="O15" s="61">
        <v>0.72175066312997338</v>
      </c>
    </row>
    <row r="16" spans="1:15" x14ac:dyDescent="0.2">
      <c r="B16" s="5">
        <f t="shared" si="0"/>
        <v>12</v>
      </c>
      <c r="C16" s="4">
        <f ca="1">OFFSET(Setup!$AC$6,$B16,1)</f>
        <v>2</v>
      </c>
      <c r="D16" s="4">
        <f ca="1">OFFSET(Setup!$AC$6,$B16,2)</f>
        <v>5</v>
      </c>
      <c r="E16" s="4">
        <f ca="1">OFFSET(Setup!$AC$6,$B16,3)</f>
        <v>7</v>
      </c>
      <c r="F16" s="4" t="str">
        <f ca="1">OFFSET(Setup!$AH$1,2,'AUC Value Table'!C16)</f>
        <v>Pancreatitis</v>
      </c>
      <c r="G16" s="4" t="str">
        <f ca="1">OFFSET(Setup!$AH$1,2,'AUC Value Table'!D16)</f>
        <v>Gram negative bacterial infection</v>
      </c>
      <c r="H16" s="4" t="str">
        <f ca="1">OFFSET(Setup!$AH$1,2,'AUC Value Table'!E16)</f>
        <v>NTM (MAC or non-Mac)</v>
      </c>
      <c r="I16" s="61">
        <f ca="1">OFFSET('LR Results_2A'!$L$12,1+('AUC Value Table'!$B16-1)*16,0)</f>
        <v>0.59045092838196289</v>
      </c>
      <c r="L16" s="4" t="s">
        <v>177</v>
      </c>
      <c r="M16" s="4" t="s">
        <v>178</v>
      </c>
      <c r="N16" s="4" t="s">
        <v>179</v>
      </c>
      <c r="O16" s="61">
        <v>0.71551724137931039</v>
      </c>
    </row>
    <row r="17" spans="2:15" x14ac:dyDescent="0.2">
      <c r="B17" s="5">
        <f t="shared" si="0"/>
        <v>13</v>
      </c>
      <c r="C17" s="4">
        <f ca="1">OFFSET(Setup!$AC$6,$B17,1)</f>
        <v>2</v>
      </c>
      <c r="D17" s="4">
        <f ca="1">OFFSET(Setup!$AC$6,$B17,2)</f>
        <v>5</v>
      </c>
      <c r="E17" s="4">
        <f ca="1">OFFSET(Setup!$AC$6,$B17,3)</f>
        <v>6</v>
      </c>
      <c r="F17" s="4" t="str">
        <f ca="1">OFFSET(Setup!$AH$1,2,'AUC Value Table'!C17)</f>
        <v>Pancreatitis</v>
      </c>
      <c r="G17" s="4" t="str">
        <f ca="1">OFFSET(Setup!$AH$1,2,'AUC Value Table'!D17)</f>
        <v>Gram negative bacterial infection</v>
      </c>
      <c r="H17" s="4" t="str">
        <f ca="1">OFFSET(Setup!$AH$1,2,'AUC Value Table'!E17)</f>
        <v>Gram positive bacterial infection</v>
      </c>
      <c r="I17" s="61">
        <f ca="1">OFFSET('LR Results_2A'!$L$12,1+('AUC Value Table'!$B17-1)*16,0)</f>
        <v>0.64748010610079576</v>
      </c>
      <c r="L17" s="4" t="s">
        <v>176</v>
      </c>
      <c r="M17" s="4" t="s">
        <v>179</v>
      </c>
      <c r="N17" s="4" t="s">
        <v>180</v>
      </c>
      <c r="O17" s="61">
        <v>0.71299734748010613</v>
      </c>
    </row>
    <row r="18" spans="2:15" x14ac:dyDescent="0.2">
      <c r="B18" s="5">
        <f t="shared" si="0"/>
        <v>14</v>
      </c>
      <c r="C18" s="4">
        <f ca="1">OFFSET(Setup!$AC$6,$B18,1)</f>
        <v>2</v>
      </c>
      <c r="D18" s="4">
        <f ca="1">OFFSET(Setup!$AC$6,$B18,2)</f>
        <v>4</v>
      </c>
      <c r="E18" s="4">
        <f ca="1">OFFSET(Setup!$AC$6,$B18,3)</f>
        <v>7</v>
      </c>
      <c r="F18" s="4" t="str">
        <f ca="1">OFFSET(Setup!$AH$1,2,'AUC Value Table'!C18)</f>
        <v>Pancreatitis</v>
      </c>
      <c r="G18" s="4" t="str">
        <f ca="1">OFFSET(Setup!$AH$1,2,'AUC Value Table'!D18)</f>
        <v>bronchiectasis/ tree in bud</v>
      </c>
      <c r="H18" s="4" t="str">
        <f ca="1">OFFSET(Setup!$AH$1,2,'AUC Value Table'!E18)</f>
        <v>NTM (MAC or non-Mac)</v>
      </c>
      <c r="I18" s="61">
        <f ca="1">OFFSET('LR Results_2A'!$L$12,1+('AUC Value Table'!$B18-1)*16,0)</f>
        <v>0.6397877984084881</v>
      </c>
      <c r="L18" s="4" t="s">
        <v>176</v>
      </c>
      <c r="M18" s="4" t="s">
        <v>179</v>
      </c>
      <c r="N18" s="4" t="s">
        <v>181</v>
      </c>
      <c r="O18" s="61">
        <v>0.7120689655172413</v>
      </c>
    </row>
    <row r="19" spans="2:15" x14ac:dyDescent="0.2">
      <c r="B19" s="5">
        <f t="shared" si="0"/>
        <v>15</v>
      </c>
      <c r="C19" s="4">
        <f ca="1">OFFSET(Setup!$AC$6,$B19,1)</f>
        <v>2</v>
      </c>
      <c r="D19" s="4">
        <f ca="1">OFFSET(Setup!$AC$6,$B19,2)</f>
        <v>4</v>
      </c>
      <c r="E19" s="4">
        <f ca="1">OFFSET(Setup!$AC$6,$B19,3)</f>
        <v>6</v>
      </c>
      <c r="F19" s="4" t="str">
        <f ca="1">OFFSET(Setup!$AH$1,2,'AUC Value Table'!C19)</f>
        <v>Pancreatitis</v>
      </c>
      <c r="G19" s="4" t="str">
        <f ca="1">OFFSET(Setup!$AH$1,2,'AUC Value Table'!D19)</f>
        <v>bronchiectasis/ tree in bud</v>
      </c>
      <c r="H19" s="4" t="str">
        <f ca="1">OFFSET(Setup!$AH$1,2,'AUC Value Table'!E19)</f>
        <v>Gram positive bacterial infection</v>
      </c>
      <c r="I19" s="61">
        <f ca="1">OFFSET('LR Results_2A'!$L$12,1+('AUC Value Table'!$B19-1)*16,0)</f>
        <v>0.6513262599469497</v>
      </c>
      <c r="L19" s="4" t="s">
        <v>177</v>
      </c>
      <c r="M19" s="4" t="s">
        <v>5</v>
      </c>
      <c r="N19" s="4" t="s">
        <v>179</v>
      </c>
      <c r="O19" s="61">
        <v>0.70782493368700272</v>
      </c>
    </row>
    <row r="20" spans="2:15" x14ac:dyDescent="0.2">
      <c r="B20" s="5">
        <f t="shared" si="0"/>
        <v>16</v>
      </c>
      <c r="C20" s="4">
        <f ca="1">OFFSET(Setup!$AC$6,$B20,1)</f>
        <v>2</v>
      </c>
      <c r="D20" s="4">
        <f ca="1">OFFSET(Setup!$AC$6,$B20,2)</f>
        <v>4</v>
      </c>
      <c r="E20" s="4">
        <f ca="1">OFFSET(Setup!$AC$6,$B20,3)</f>
        <v>5</v>
      </c>
      <c r="F20" s="4" t="str">
        <f ca="1">OFFSET(Setup!$AH$1,2,'AUC Value Table'!C20)</f>
        <v>Pancreatitis</v>
      </c>
      <c r="G20" s="4" t="str">
        <f ca="1">OFFSET(Setup!$AH$1,2,'AUC Value Table'!D20)</f>
        <v>bronchiectasis/ tree in bud</v>
      </c>
      <c r="H20" s="4" t="str">
        <f ca="1">OFFSET(Setup!$AH$1,2,'AUC Value Table'!E20)</f>
        <v>Gram negative bacterial infection</v>
      </c>
      <c r="I20" s="61">
        <f ca="1">OFFSET('LR Results_2A'!$L$12,1+('AUC Value Table'!$B20-1)*16,0)</f>
        <v>0.71551724137931039</v>
      </c>
      <c r="L20" s="4" t="s">
        <v>5</v>
      </c>
      <c r="M20" s="4" t="s">
        <v>178</v>
      </c>
      <c r="N20" s="4" t="s">
        <v>180</v>
      </c>
      <c r="O20" s="61">
        <v>0.7006631299734748</v>
      </c>
    </row>
    <row r="21" spans="2:15" x14ac:dyDescent="0.2">
      <c r="B21" s="5">
        <f t="shared" si="0"/>
        <v>17</v>
      </c>
      <c r="C21" s="4">
        <f ca="1">OFFSET(Setup!$AC$6,$B21,1)</f>
        <v>2</v>
      </c>
      <c r="D21" s="4">
        <f ca="1">OFFSET(Setup!$AC$6,$B21,2)</f>
        <v>3</v>
      </c>
      <c r="E21" s="4">
        <f ca="1">OFFSET(Setup!$AC$6,$B21,3)</f>
        <v>7</v>
      </c>
      <c r="F21" s="4" t="str">
        <f ca="1">OFFSET(Setup!$AH$1,2,'AUC Value Table'!C21)</f>
        <v>Pancreatitis</v>
      </c>
      <c r="G21" s="4" t="str">
        <f ca="1">OFFSET(Setup!$AH$1,2,'AUC Value Table'!D21)</f>
        <v>family history</v>
      </c>
      <c r="H21" s="4" t="str">
        <f ca="1">OFFSET(Setup!$AH$1,2,'AUC Value Table'!E21)</f>
        <v>NTM (MAC or non-Mac)</v>
      </c>
      <c r="I21" s="61">
        <f ca="1">OFFSET('LR Results_2A'!$L$12,1+('AUC Value Table'!$B21-1)*16,0)</f>
        <v>0.60835543766578237</v>
      </c>
      <c r="L21" s="4" t="s">
        <v>5</v>
      </c>
      <c r="M21" s="4" t="s">
        <v>179</v>
      </c>
      <c r="N21" s="4" t="s">
        <v>180</v>
      </c>
      <c r="O21" s="61">
        <v>0.69244031830238728</v>
      </c>
    </row>
    <row r="22" spans="2:15" x14ac:dyDescent="0.2">
      <c r="B22" s="5">
        <f t="shared" si="0"/>
        <v>18</v>
      </c>
      <c r="C22" s="4">
        <f ca="1">OFFSET(Setup!$AC$6,$B22,1)</f>
        <v>2</v>
      </c>
      <c r="D22" s="4">
        <f ca="1">OFFSET(Setup!$AC$6,$B22,2)</f>
        <v>3</v>
      </c>
      <c r="E22" s="4">
        <f ca="1">OFFSET(Setup!$AC$6,$B22,3)</f>
        <v>6</v>
      </c>
      <c r="F22" s="4" t="str">
        <f ca="1">OFFSET(Setup!$AH$1,2,'AUC Value Table'!C22)</f>
        <v>Pancreatitis</v>
      </c>
      <c r="G22" s="4" t="str">
        <f ca="1">OFFSET(Setup!$AH$1,2,'AUC Value Table'!D22)</f>
        <v>family history</v>
      </c>
      <c r="H22" s="4" t="str">
        <f ca="1">OFFSET(Setup!$AH$1,2,'AUC Value Table'!E22)</f>
        <v>Gram positive bacterial infection</v>
      </c>
      <c r="I22" s="61">
        <f ca="1">OFFSET('LR Results_2A'!$L$12,1+('AUC Value Table'!$B22-1)*16,0)</f>
        <v>0.67639257294429722</v>
      </c>
      <c r="L22" s="4" t="s">
        <v>176</v>
      </c>
      <c r="M22" s="4" t="s">
        <v>180</v>
      </c>
      <c r="N22" s="4" t="s">
        <v>181</v>
      </c>
      <c r="O22" s="61">
        <v>0.6879310344827585</v>
      </c>
    </row>
    <row r="23" spans="2:15" x14ac:dyDescent="0.2">
      <c r="B23" s="5">
        <f t="shared" si="0"/>
        <v>19</v>
      </c>
      <c r="C23" s="4">
        <f ca="1">OFFSET(Setup!$AC$6,$B23,1)</f>
        <v>2</v>
      </c>
      <c r="D23" s="4">
        <f ca="1">OFFSET(Setup!$AC$6,$B23,2)</f>
        <v>3</v>
      </c>
      <c r="E23" s="4">
        <f ca="1">OFFSET(Setup!$AC$6,$B23,3)</f>
        <v>5</v>
      </c>
      <c r="F23" s="4" t="str">
        <f ca="1">OFFSET(Setup!$AH$1,2,'AUC Value Table'!C23)</f>
        <v>Pancreatitis</v>
      </c>
      <c r="G23" s="4" t="str">
        <f ca="1">OFFSET(Setup!$AH$1,2,'AUC Value Table'!D23)</f>
        <v>family history</v>
      </c>
      <c r="H23" s="4" t="str">
        <f ca="1">OFFSET(Setup!$AH$1,2,'AUC Value Table'!E23)</f>
        <v>Gram negative bacterial infection</v>
      </c>
      <c r="I23" s="61">
        <f ca="1">OFFSET('LR Results_2A'!$L$12,1+('AUC Value Table'!$B23-1)*16,0)</f>
        <v>0.70782493368700272</v>
      </c>
      <c r="L23" s="4" t="s">
        <v>176</v>
      </c>
      <c r="M23" s="4" t="s">
        <v>177</v>
      </c>
      <c r="N23" s="4" t="s">
        <v>5</v>
      </c>
      <c r="O23" s="61">
        <v>0.68740053050397876</v>
      </c>
    </row>
    <row r="24" spans="2:15" x14ac:dyDescent="0.2">
      <c r="B24" s="5">
        <f t="shared" si="0"/>
        <v>20</v>
      </c>
      <c r="C24" s="4">
        <f ca="1">OFFSET(Setup!$AC$6,$B24,1)</f>
        <v>2</v>
      </c>
      <c r="D24" s="4">
        <f ca="1">OFFSET(Setup!$AC$6,$B24,2)</f>
        <v>3</v>
      </c>
      <c r="E24" s="4">
        <f ca="1">OFFSET(Setup!$AC$6,$B24,3)</f>
        <v>4</v>
      </c>
      <c r="F24" s="4" t="str">
        <f ca="1">OFFSET(Setup!$AH$1,2,'AUC Value Table'!C24)</f>
        <v>Pancreatitis</v>
      </c>
      <c r="G24" s="4" t="str">
        <f ca="1">OFFSET(Setup!$AH$1,2,'AUC Value Table'!D24)</f>
        <v>family history</v>
      </c>
      <c r="H24" s="4" t="str">
        <f ca="1">OFFSET(Setup!$AH$1,2,'AUC Value Table'!E24)</f>
        <v>bronchiectasis/ tree in bud</v>
      </c>
      <c r="I24" s="61">
        <f ca="1">OFFSET('LR Results_2A'!$L$12,1+('AUC Value Table'!$B24-1)*16,0)</f>
        <v>0.58713527851458869</v>
      </c>
      <c r="L24" s="4" t="s">
        <v>177</v>
      </c>
      <c r="M24" s="4" t="s">
        <v>5</v>
      </c>
      <c r="N24" s="4" t="s">
        <v>180</v>
      </c>
      <c r="O24" s="61">
        <v>0.67639257294429722</v>
      </c>
    </row>
    <row r="25" spans="2:15" x14ac:dyDescent="0.2">
      <c r="B25" s="5">
        <f t="shared" si="0"/>
        <v>21</v>
      </c>
      <c r="C25" s="4">
        <f ca="1">OFFSET(Setup!$AC$6,$B25,1)</f>
        <v>1</v>
      </c>
      <c r="D25" s="4">
        <f ca="1">OFFSET(Setup!$AC$6,$B25,2)</f>
        <v>6</v>
      </c>
      <c r="E25" s="4">
        <f ca="1">OFFSET(Setup!$AC$6,$B25,3)</f>
        <v>7</v>
      </c>
      <c r="F25" s="4" t="str">
        <f ca="1">OFFSET(Setup!$AH$1,2,'AUC Value Table'!C25)</f>
        <v>Pancreatic Insufficiency</v>
      </c>
      <c r="G25" s="4" t="str">
        <f ca="1">OFFSET(Setup!$AH$1,2,'AUC Value Table'!D25)</f>
        <v>Gram positive bacterial infection</v>
      </c>
      <c r="H25" s="4" t="str">
        <f ca="1">OFFSET(Setup!$AH$1,2,'AUC Value Table'!E25)</f>
        <v>NTM (MAC or non-Mac)</v>
      </c>
      <c r="I25" s="61">
        <f ca="1">OFFSET('LR Results_2A'!$L$12,1+('AUC Value Table'!$B25-1)*16,0)</f>
        <v>0.6879310344827585</v>
      </c>
      <c r="L25" s="4" t="s">
        <v>5</v>
      </c>
      <c r="M25" s="4" t="s">
        <v>178</v>
      </c>
      <c r="N25" s="4" t="s">
        <v>181</v>
      </c>
      <c r="O25" s="61">
        <v>0.67466843501326246</v>
      </c>
    </row>
    <row r="26" spans="2:15" x14ac:dyDescent="0.2">
      <c r="B26" s="5">
        <f t="shared" si="0"/>
        <v>22</v>
      </c>
      <c r="C26" s="4">
        <f ca="1">OFFSET(Setup!$AC$6,$B26,1)</f>
        <v>1</v>
      </c>
      <c r="D26" s="4">
        <f ca="1">OFFSET(Setup!$AC$6,$B26,2)</f>
        <v>5</v>
      </c>
      <c r="E26" s="4">
        <f ca="1">OFFSET(Setup!$AC$6,$B26,3)</f>
        <v>7</v>
      </c>
      <c r="F26" s="4" t="str">
        <f ca="1">OFFSET(Setup!$AH$1,2,'AUC Value Table'!C26)</f>
        <v>Pancreatic Insufficiency</v>
      </c>
      <c r="G26" s="4" t="str">
        <f ca="1">OFFSET(Setup!$AH$1,2,'AUC Value Table'!D26)</f>
        <v>Gram negative bacterial infection</v>
      </c>
      <c r="H26" s="4" t="str">
        <f ca="1">OFFSET(Setup!$AH$1,2,'AUC Value Table'!E26)</f>
        <v>NTM (MAC or non-Mac)</v>
      </c>
      <c r="I26" s="61">
        <f ca="1">OFFSET('LR Results_2A'!$L$12,1+('AUC Value Table'!$B26-1)*16,0)</f>
        <v>0.7120689655172413</v>
      </c>
      <c r="L26" s="4" t="s">
        <v>5</v>
      </c>
      <c r="M26" s="4" t="s">
        <v>179</v>
      </c>
      <c r="N26" s="4" t="s">
        <v>181</v>
      </c>
      <c r="O26" s="61">
        <v>0.65941644562334212</v>
      </c>
    </row>
    <row r="27" spans="2:15" x14ac:dyDescent="0.2">
      <c r="B27" s="5">
        <f t="shared" si="0"/>
        <v>23</v>
      </c>
      <c r="C27" s="4">
        <f ca="1">OFFSET(Setup!$AC$6,$B27,1)</f>
        <v>1</v>
      </c>
      <c r="D27" s="4">
        <f ca="1">OFFSET(Setup!$AC$6,$B27,2)</f>
        <v>5</v>
      </c>
      <c r="E27" s="4">
        <f ca="1">OFFSET(Setup!$AC$6,$B27,3)</f>
        <v>6</v>
      </c>
      <c r="F27" s="4" t="str">
        <f ca="1">OFFSET(Setup!$AH$1,2,'AUC Value Table'!C27)</f>
        <v>Pancreatic Insufficiency</v>
      </c>
      <c r="G27" s="4" t="str">
        <f ca="1">OFFSET(Setup!$AH$1,2,'AUC Value Table'!D27)</f>
        <v>Gram negative bacterial infection</v>
      </c>
      <c r="H27" s="4" t="str">
        <f ca="1">OFFSET(Setup!$AH$1,2,'AUC Value Table'!E27)</f>
        <v>Gram positive bacterial infection</v>
      </c>
      <c r="I27" s="61">
        <f ca="1">OFFSET('LR Results_2A'!$L$12,1+('AUC Value Table'!$B27-1)*16,0)</f>
        <v>0.71299734748010613</v>
      </c>
      <c r="L27" s="4" t="s">
        <v>178</v>
      </c>
      <c r="M27" s="4" t="s">
        <v>180</v>
      </c>
      <c r="N27" s="4" t="s">
        <v>181</v>
      </c>
      <c r="O27" s="61">
        <v>0.6586206896551724</v>
      </c>
    </row>
    <row r="28" spans="2:15" x14ac:dyDescent="0.2">
      <c r="B28" s="5">
        <f t="shared" si="0"/>
        <v>24</v>
      </c>
      <c r="C28" s="4">
        <f ca="1">OFFSET(Setup!$AC$6,$B28,1)</f>
        <v>1</v>
      </c>
      <c r="D28" s="4">
        <f ca="1">OFFSET(Setup!$AC$6,$B28,2)</f>
        <v>4</v>
      </c>
      <c r="E28" s="4">
        <f ca="1">OFFSET(Setup!$AC$6,$B28,3)</f>
        <v>7</v>
      </c>
      <c r="F28" s="4" t="str">
        <f ca="1">OFFSET(Setup!$AH$1,2,'AUC Value Table'!C28)</f>
        <v>Pancreatic Insufficiency</v>
      </c>
      <c r="G28" s="4" t="str">
        <f ca="1">OFFSET(Setup!$AH$1,2,'AUC Value Table'!D28)</f>
        <v>bronchiectasis/ tree in bud</v>
      </c>
      <c r="H28" s="4" t="str">
        <f ca="1">OFFSET(Setup!$AH$1,2,'AUC Value Table'!E28)</f>
        <v>NTM (MAC or non-Mac)</v>
      </c>
      <c r="I28" s="61">
        <f ca="1">OFFSET('LR Results_2A'!$L$12,1+('AUC Value Table'!$B28-1)*16,0)</f>
        <v>0.75026525198938987</v>
      </c>
      <c r="L28" s="4" t="s">
        <v>176</v>
      </c>
      <c r="M28" s="4" t="s">
        <v>177</v>
      </c>
      <c r="N28" s="4" t="s">
        <v>181</v>
      </c>
      <c r="O28" s="61">
        <v>0.65557029177718851</v>
      </c>
    </row>
    <row r="29" spans="2:15" x14ac:dyDescent="0.2">
      <c r="B29" s="5">
        <f t="shared" si="0"/>
        <v>25</v>
      </c>
      <c r="C29" s="4">
        <f ca="1">OFFSET(Setup!$AC$6,$B29,1)</f>
        <v>1</v>
      </c>
      <c r="D29" s="4">
        <f ca="1">OFFSET(Setup!$AC$6,$B29,2)</f>
        <v>4</v>
      </c>
      <c r="E29" s="4">
        <f ca="1">OFFSET(Setup!$AC$6,$B29,3)</f>
        <v>6</v>
      </c>
      <c r="F29" s="4" t="str">
        <f ca="1">OFFSET(Setup!$AH$1,2,'AUC Value Table'!C29)</f>
        <v>Pancreatic Insufficiency</v>
      </c>
      <c r="G29" s="4" t="str">
        <f ca="1">OFFSET(Setup!$AH$1,2,'AUC Value Table'!D29)</f>
        <v>bronchiectasis/ tree in bud</v>
      </c>
      <c r="H29" s="4" t="str">
        <f ca="1">OFFSET(Setup!$AH$1,2,'AUC Value Table'!E29)</f>
        <v>Gram positive bacterial infection</v>
      </c>
      <c r="I29" s="61">
        <f ca="1">OFFSET('LR Results_2A'!$L$12,1+('AUC Value Table'!$B29-1)*16,0)</f>
        <v>0.75384615384615383</v>
      </c>
      <c r="L29" s="4" t="s">
        <v>179</v>
      </c>
      <c r="M29" s="4" t="s">
        <v>180</v>
      </c>
      <c r="N29" s="4" t="s">
        <v>181</v>
      </c>
      <c r="O29" s="61">
        <v>0.65238726790450929</v>
      </c>
    </row>
    <row r="30" spans="2:15" x14ac:dyDescent="0.2">
      <c r="B30" s="5">
        <f t="shared" si="0"/>
        <v>26</v>
      </c>
      <c r="C30" s="4">
        <f ca="1">OFFSET(Setup!$AC$6,$B30,1)</f>
        <v>1</v>
      </c>
      <c r="D30" s="4">
        <f ca="1">OFFSET(Setup!$AC$6,$B30,2)</f>
        <v>4</v>
      </c>
      <c r="E30" s="4">
        <f ca="1">OFFSET(Setup!$AC$6,$B30,3)</f>
        <v>5</v>
      </c>
      <c r="F30" s="4" t="str">
        <f ca="1">OFFSET(Setup!$AH$1,2,'AUC Value Table'!C30)</f>
        <v>Pancreatic Insufficiency</v>
      </c>
      <c r="G30" s="4" t="str">
        <f ca="1">OFFSET(Setup!$AH$1,2,'AUC Value Table'!D30)</f>
        <v>bronchiectasis/ tree in bud</v>
      </c>
      <c r="H30" s="4" t="str">
        <f ca="1">OFFSET(Setup!$AH$1,2,'AUC Value Table'!E30)</f>
        <v>Gram negative bacterial infection</v>
      </c>
      <c r="I30" s="61">
        <f ca="1">OFFSET('LR Results_2A'!$L$12,1+('AUC Value Table'!$B30-1)*16,0)</f>
        <v>0.77002652519893899</v>
      </c>
      <c r="L30" s="4" t="s">
        <v>5</v>
      </c>
      <c r="M30" s="4" t="s">
        <v>180</v>
      </c>
      <c r="N30" s="4" t="s">
        <v>181</v>
      </c>
      <c r="O30" s="61">
        <v>0.65132625994694981</v>
      </c>
    </row>
    <row r="31" spans="2:15" x14ac:dyDescent="0.2">
      <c r="B31" s="5">
        <f t="shared" si="0"/>
        <v>27</v>
      </c>
      <c r="C31" s="4">
        <f ca="1">OFFSET(Setup!$AC$6,$B31,1)</f>
        <v>1</v>
      </c>
      <c r="D31" s="4">
        <f ca="1">OFFSET(Setup!$AC$6,$B31,2)</f>
        <v>3</v>
      </c>
      <c r="E31" s="4">
        <f ca="1">OFFSET(Setup!$AC$6,$B31,3)</f>
        <v>7</v>
      </c>
      <c r="F31" s="4" t="str">
        <f ca="1">OFFSET(Setup!$AH$1,2,'AUC Value Table'!C31)</f>
        <v>Pancreatic Insufficiency</v>
      </c>
      <c r="G31" s="4" t="str">
        <f ca="1">OFFSET(Setup!$AH$1,2,'AUC Value Table'!D31)</f>
        <v>family history</v>
      </c>
      <c r="H31" s="4" t="str">
        <f ca="1">OFFSET(Setup!$AH$1,2,'AUC Value Table'!E31)</f>
        <v>NTM (MAC or non-Mac)</v>
      </c>
      <c r="I31" s="61">
        <f ca="1">OFFSET('LR Results_2A'!$L$12,1+('AUC Value Table'!$B31-1)*16,0)</f>
        <v>0.73355437665782497</v>
      </c>
      <c r="L31" s="4" t="s">
        <v>177</v>
      </c>
      <c r="M31" s="4" t="s">
        <v>178</v>
      </c>
      <c r="N31" s="4" t="s">
        <v>180</v>
      </c>
      <c r="O31" s="61">
        <v>0.6513262599469497</v>
      </c>
    </row>
    <row r="32" spans="2:15" x14ac:dyDescent="0.2">
      <c r="B32" s="5">
        <f t="shared" si="0"/>
        <v>28</v>
      </c>
      <c r="C32" s="4">
        <f ca="1">OFFSET(Setup!$AC$6,$B32,1)</f>
        <v>1</v>
      </c>
      <c r="D32" s="4">
        <f ca="1">OFFSET(Setup!$AC$6,$B32,2)</f>
        <v>3</v>
      </c>
      <c r="E32" s="4">
        <f ca="1">OFFSET(Setup!$AC$6,$B32,3)</f>
        <v>6</v>
      </c>
      <c r="F32" s="4" t="str">
        <f ca="1">OFFSET(Setup!$AH$1,2,'AUC Value Table'!C32)</f>
        <v>Pancreatic Insufficiency</v>
      </c>
      <c r="G32" s="4" t="str">
        <f ca="1">OFFSET(Setup!$AH$1,2,'AUC Value Table'!D32)</f>
        <v>family history</v>
      </c>
      <c r="H32" s="4" t="str">
        <f ca="1">OFFSET(Setup!$AH$1,2,'AUC Value Table'!E32)</f>
        <v>Gram positive bacterial infection</v>
      </c>
      <c r="I32" s="61">
        <f ca="1">OFFSET('LR Results_2A'!$L$12,1+('AUC Value Table'!$B32-1)*16,0)</f>
        <v>0.74297082228116718</v>
      </c>
      <c r="L32" s="4" t="s">
        <v>177</v>
      </c>
      <c r="M32" s="4" t="s">
        <v>179</v>
      </c>
      <c r="N32" s="4" t="s">
        <v>180</v>
      </c>
      <c r="O32" s="61">
        <v>0.64748010610079576</v>
      </c>
    </row>
    <row r="33" spans="2:15" x14ac:dyDescent="0.2">
      <c r="B33" s="5">
        <f t="shared" si="0"/>
        <v>29</v>
      </c>
      <c r="C33" s="4">
        <f ca="1">OFFSET(Setup!$AC$6,$B33,1)</f>
        <v>1</v>
      </c>
      <c r="D33" s="4">
        <f ca="1">OFFSET(Setup!$AC$6,$B33,2)</f>
        <v>3</v>
      </c>
      <c r="E33" s="4">
        <f ca="1">OFFSET(Setup!$AC$6,$B33,3)</f>
        <v>5</v>
      </c>
      <c r="F33" s="4" t="str">
        <f ca="1">OFFSET(Setup!$AH$1,2,'AUC Value Table'!C33)</f>
        <v>Pancreatic Insufficiency</v>
      </c>
      <c r="G33" s="4" t="str">
        <f ca="1">OFFSET(Setup!$AH$1,2,'AUC Value Table'!D33)</f>
        <v>family history</v>
      </c>
      <c r="H33" s="4" t="str">
        <f ca="1">OFFSET(Setup!$AH$1,2,'AUC Value Table'!E33)</f>
        <v>Gram negative bacterial infection</v>
      </c>
      <c r="I33" s="61">
        <f ca="1">OFFSET('LR Results_2A'!$L$12,1+('AUC Value Table'!$B33-1)*16,0)</f>
        <v>0.74761273209549073</v>
      </c>
      <c r="L33" s="4" t="s">
        <v>178</v>
      </c>
      <c r="M33" s="4" t="s">
        <v>179</v>
      </c>
      <c r="N33" s="4" t="s">
        <v>180</v>
      </c>
      <c r="O33" s="61">
        <v>0.64509283819628638</v>
      </c>
    </row>
    <row r="34" spans="2:15" x14ac:dyDescent="0.2">
      <c r="B34" s="5">
        <f t="shared" si="0"/>
        <v>30</v>
      </c>
      <c r="C34" s="4">
        <f ca="1">OFFSET(Setup!$AC$6,$B34,1)</f>
        <v>1</v>
      </c>
      <c r="D34" s="4">
        <f ca="1">OFFSET(Setup!$AC$6,$B34,2)</f>
        <v>3</v>
      </c>
      <c r="E34" s="4">
        <f ca="1">OFFSET(Setup!$AC$6,$B34,3)</f>
        <v>4</v>
      </c>
      <c r="F34" s="4" t="str">
        <f ca="1">OFFSET(Setup!$AH$1,2,'AUC Value Table'!C34)</f>
        <v>Pancreatic Insufficiency</v>
      </c>
      <c r="G34" s="4" t="str">
        <f ca="1">OFFSET(Setup!$AH$1,2,'AUC Value Table'!D34)</f>
        <v>family history</v>
      </c>
      <c r="H34" s="4" t="str">
        <f ca="1">OFFSET(Setup!$AH$1,2,'AUC Value Table'!E34)</f>
        <v>bronchiectasis/ tree in bud</v>
      </c>
      <c r="I34" s="61">
        <f ca="1">OFFSET('LR Results_2A'!$L$12,1+('AUC Value Table'!$B34-1)*16,0)</f>
        <v>0.73050397877984097</v>
      </c>
      <c r="L34" s="4" t="s">
        <v>177</v>
      </c>
      <c r="M34" s="4" t="s">
        <v>180</v>
      </c>
      <c r="N34" s="4" t="s">
        <v>181</v>
      </c>
      <c r="O34" s="61">
        <v>0.64376657824933659</v>
      </c>
    </row>
    <row r="35" spans="2:15" x14ac:dyDescent="0.2">
      <c r="B35" s="5">
        <f t="shared" si="0"/>
        <v>31</v>
      </c>
      <c r="C35" s="4">
        <f ca="1">OFFSET(Setup!$AC$6,$B35,1)</f>
        <v>1</v>
      </c>
      <c r="D35" s="4">
        <f ca="1">OFFSET(Setup!$AC$6,$B35,2)</f>
        <v>2</v>
      </c>
      <c r="E35" s="4">
        <f ca="1">OFFSET(Setup!$AC$6,$B35,3)</f>
        <v>7</v>
      </c>
      <c r="F35" s="4" t="str">
        <f ca="1">OFFSET(Setup!$AH$1,2,'AUC Value Table'!C35)</f>
        <v>Pancreatic Insufficiency</v>
      </c>
      <c r="G35" s="4" t="str">
        <f ca="1">OFFSET(Setup!$AH$1,2,'AUC Value Table'!D35)</f>
        <v>Pancreatitis</v>
      </c>
      <c r="H35" s="4" t="str">
        <f ca="1">OFFSET(Setup!$AH$1,2,'AUC Value Table'!E35)</f>
        <v>NTM (MAC or non-Mac)</v>
      </c>
      <c r="I35" s="61">
        <f ca="1">OFFSET('LR Results_2A'!$L$12,1+('AUC Value Table'!$B35-1)*16,0)</f>
        <v>0.65557029177718851</v>
      </c>
      <c r="L35" s="4" t="s">
        <v>177</v>
      </c>
      <c r="M35" s="4" t="s">
        <v>178</v>
      </c>
      <c r="N35" s="4" t="s">
        <v>181</v>
      </c>
      <c r="O35" s="61">
        <v>0.6397877984084881</v>
      </c>
    </row>
    <row r="36" spans="2:15" x14ac:dyDescent="0.2">
      <c r="B36" s="5">
        <f t="shared" si="0"/>
        <v>32</v>
      </c>
      <c r="C36" s="4">
        <f ca="1">OFFSET(Setup!$AC$6,$B36,1)</f>
        <v>1</v>
      </c>
      <c r="D36" s="4">
        <f ca="1">OFFSET(Setup!$AC$6,$B36,2)</f>
        <v>2</v>
      </c>
      <c r="E36" s="4">
        <f ca="1">OFFSET(Setup!$AC$6,$B36,3)</f>
        <v>6</v>
      </c>
      <c r="F36" s="4" t="str">
        <f ca="1">OFFSET(Setup!$AH$1,2,'AUC Value Table'!C36)</f>
        <v>Pancreatic Insufficiency</v>
      </c>
      <c r="G36" s="4" t="str">
        <f ca="1">OFFSET(Setup!$AH$1,2,'AUC Value Table'!D36)</f>
        <v>Pancreatitis</v>
      </c>
      <c r="H36" s="4" t="str">
        <f ca="1">OFFSET(Setup!$AH$1,2,'AUC Value Table'!E36)</f>
        <v>Gram positive bacterial infection</v>
      </c>
      <c r="I36" s="61">
        <f ca="1">OFFSET('LR Results_2A'!$L$12,1+('AUC Value Table'!$B36-1)*16,0)</f>
        <v>0.72175066312997338</v>
      </c>
      <c r="L36" s="4" t="s">
        <v>177</v>
      </c>
      <c r="M36" s="4" t="s">
        <v>5</v>
      </c>
      <c r="N36" s="4" t="s">
        <v>181</v>
      </c>
      <c r="O36" s="61">
        <v>0.60835543766578237</v>
      </c>
    </row>
    <row r="37" spans="2:15" x14ac:dyDescent="0.2">
      <c r="B37" s="5">
        <f t="shared" si="0"/>
        <v>33</v>
      </c>
      <c r="C37" s="4">
        <f ca="1">OFFSET(Setup!$AC$6,$B37,1)</f>
        <v>1</v>
      </c>
      <c r="D37" s="4">
        <f ca="1">OFFSET(Setup!$AC$6,$B37,2)</f>
        <v>2</v>
      </c>
      <c r="E37" s="4">
        <f ca="1">OFFSET(Setup!$AC$6,$B37,3)</f>
        <v>5</v>
      </c>
      <c r="F37" s="4" t="str">
        <f ca="1">OFFSET(Setup!$AH$1,2,'AUC Value Table'!C37)</f>
        <v>Pancreatic Insufficiency</v>
      </c>
      <c r="G37" s="4" t="str">
        <f ca="1">OFFSET(Setup!$AH$1,2,'AUC Value Table'!D37)</f>
        <v>Pancreatitis</v>
      </c>
      <c r="H37" s="4" t="str">
        <f ca="1">OFFSET(Setup!$AH$1,2,'AUC Value Table'!E37)</f>
        <v>Gram negative bacterial infection</v>
      </c>
      <c r="I37" s="61">
        <f ca="1">OFFSET('LR Results_2A'!$L$12,1+('AUC Value Table'!$B37-1)*16,0)</f>
        <v>0.75782493368700277</v>
      </c>
      <c r="L37" s="4" t="s">
        <v>178</v>
      </c>
      <c r="M37" s="4" t="s">
        <v>179</v>
      </c>
      <c r="N37" s="4" t="s">
        <v>181</v>
      </c>
      <c r="O37" s="61">
        <v>0.60358090185676394</v>
      </c>
    </row>
    <row r="38" spans="2:15" x14ac:dyDescent="0.2">
      <c r="B38" s="5">
        <f t="shared" si="0"/>
        <v>34</v>
      </c>
      <c r="C38" s="4">
        <f ca="1">OFFSET(Setup!$AC$6,$B38,1)</f>
        <v>1</v>
      </c>
      <c r="D38" s="4">
        <f ca="1">OFFSET(Setup!$AC$6,$B38,2)</f>
        <v>2</v>
      </c>
      <c r="E38" s="4">
        <f ca="1">OFFSET(Setup!$AC$6,$B38,3)</f>
        <v>4</v>
      </c>
      <c r="F38" s="4" t="str">
        <f ca="1">OFFSET(Setup!$AH$1,2,'AUC Value Table'!C38)</f>
        <v>Pancreatic Insufficiency</v>
      </c>
      <c r="G38" s="4" t="str">
        <f ca="1">OFFSET(Setup!$AH$1,2,'AUC Value Table'!D38)</f>
        <v>Pancreatitis</v>
      </c>
      <c r="H38" s="4" t="str">
        <f ca="1">OFFSET(Setup!$AH$1,2,'AUC Value Table'!E38)</f>
        <v>bronchiectasis/ tree in bud</v>
      </c>
      <c r="I38" s="61">
        <v>0.78600000000000003</v>
      </c>
      <c r="L38" s="4" t="s">
        <v>177</v>
      </c>
      <c r="M38" s="4" t="s">
        <v>179</v>
      </c>
      <c r="N38" s="4" t="s">
        <v>181</v>
      </c>
      <c r="O38" s="61">
        <v>0.59045092838196289</v>
      </c>
    </row>
    <row r="39" spans="2:15" x14ac:dyDescent="0.2">
      <c r="B39" s="5">
        <f t="shared" si="0"/>
        <v>35</v>
      </c>
      <c r="C39" s="4">
        <f ca="1">OFFSET(Setup!$AC$6,$B39,1)</f>
        <v>1</v>
      </c>
      <c r="D39" s="4">
        <f ca="1">OFFSET(Setup!$AC$6,$B39,2)</f>
        <v>2</v>
      </c>
      <c r="E39" s="4">
        <f ca="1">OFFSET(Setup!$AC$6,$B39,3)</f>
        <v>3</v>
      </c>
      <c r="F39" s="4" t="str">
        <f ca="1">OFFSET(Setup!$AH$1,2,'AUC Value Table'!C39)</f>
        <v>Pancreatic Insufficiency</v>
      </c>
      <c r="G39" s="4" t="str">
        <f ca="1">OFFSET(Setup!$AH$1,2,'AUC Value Table'!D39)</f>
        <v>Pancreatitis</v>
      </c>
      <c r="H39" s="4" t="str">
        <f ca="1">OFFSET(Setup!$AH$1,2,'AUC Value Table'!E39)</f>
        <v>family history</v>
      </c>
      <c r="I39" s="61">
        <f ca="1">OFFSET('LR Results_2A'!$L$12,1+('AUC Value Table'!$B39-1)*16,0)</f>
        <v>0.68740053050397898</v>
      </c>
      <c r="L39" s="4" t="s">
        <v>177</v>
      </c>
      <c r="M39" s="4" t="s">
        <v>5</v>
      </c>
      <c r="N39" s="4" t="s">
        <v>178</v>
      </c>
      <c r="O39" s="61">
        <v>0.58713527851458869</v>
      </c>
    </row>
    <row r="40" spans="2:15" x14ac:dyDescent="0.2">
      <c r="O40" s="23">
        <f>AVERAGE(O4:O39)</f>
        <v>0.68810701023114806</v>
      </c>
    </row>
  </sheetData>
  <sortState xmlns:xlrd2="http://schemas.microsoft.com/office/spreadsheetml/2017/richdata2" ref="L4:O39">
    <sortCondition descending="1" ref="O4:O39"/>
  </sortState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6F5A-BE00-4BF4-B252-F5B54DC06128}">
  <dimension ref="A1:BK1006"/>
  <sheetViews>
    <sheetView topLeftCell="A150" workbookViewId="0">
      <selection activeCell="J182" sqref="J182"/>
    </sheetView>
  </sheetViews>
  <sheetFormatPr baseColWidth="10" defaultColWidth="8.83203125" defaultRowHeight="15" x14ac:dyDescent="0.2"/>
  <cols>
    <col min="1" max="1" width="9" customWidth="1"/>
    <col min="2" max="3" width="15.6640625" customWidth="1"/>
    <col min="4" max="4" width="13.1640625" customWidth="1"/>
    <col min="5" max="5" width="14.6640625" customWidth="1"/>
    <col min="6" max="6" width="10.5" bestFit="1" customWidth="1"/>
    <col min="7" max="7" width="16.6640625" customWidth="1"/>
    <col min="8" max="9" width="15.6640625" customWidth="1"/>
    <col min="10" max="11" width="14.1640625" customWidth="1"/>
    <col min="12" max="12" width="14.83203125" customWidth="1"/>
    <col min="13" max="14" width="15.5" customWidth="1"/>
    <col min="15" max="15" width="13.33203125" customWidth="1"/>
    <col min="16" max="16" width="13.6640625" customWidth="1"/>
    <col min="17" max="17" width="14.5" customWidth="1"/>
    <col min="20" max="20" width="7.33203125" customWidth="1"/>
    <col min="21" max="23" width="13" customWidth="1"/>
    <col min="24" max="25" width="12.83203125" customWidth="1"/>
  </cols>
  <sheetData>
    <row r="1" spans="1:26" x14ac:dyDescent="0.2">
      <c r="O1" s="137" t="s">
        <v>183</v>
      </c>
      <c r="P1" s="138"/>
      <c r="Q1" s="138"/>
      <c r="R1" s="139"/>
    </row>
    <row r="2" spans="1:26" s="128" customFormat="1" ht="60" x14ac:dyDescent="0.2">
      <c r="G2" s="307" t="s">
        <v>184</v>
      </c>
      <c r="H2" s="293"/>
      <c r="I2" s="306"/>
      <c r="J2" s="306"/>
      <c r="K2" s="293"/>
      <c r="L2" s="306"/>
      <c r="M2" s="293"/>
      <c r="N2"/>
      <c r="O2" s="132" t="s">
        <v>185</v>
      </c>
      <c r="P2" s="131" t="s">
        <v>186</v>
      </c>
      <c r="Q2" s="131" t="s">
        <v>187</v>
      </c>
      <c r="R2" s="129" t="s">
        <v>52</v>
      </c>
      <c r="U2"/>
      <c r="V2"/>
      <c r="W2"/>
      <c r="X2"/>
      <c r="Y2"/>
      <c r="Z2"/>
    </row>
    <row r="3" spans="1:26" ht="18.75" customHeight="1" thickBot="1" x14ac:dyDescent="0.25">
      <c r="G3" s="292"/>
      <c r="H3" s="305"/>
      <c r="I3" s="305"/>
      <c r="J3" s="305"/>
      <c r="K3" s="292"/>
      <c r="L3" s="292"/>
      <c r="M3" s="292"/>
      <c r="N3" s="23"/>
      <c r="O3" s="127">
        <v>0.17599999999999999</v>
      </c>
      <c r="P3" s="127">
        <f>I178</f>
        <v>1</v>
      </c>
      <c r="Q3" s="127">
        <f>J178</f>
        <v>0.1388888888888889</v>
      </c>
      <c r="R3" s="127">
        <f>SUMPRODUCT(S7:S1006,R7:R1006)</f>
        <v>0.8288888888888889</v>
      </c>
    </row>
    <row r="4" spans="1:26" ht="16" thickBot="1" x14ac:dyDescent="0.25">
      <c r="B4" s="177" t="s">
        <v>188</v>
      </c>
      <c r="C4" s="178"/>
      <c r="D4" s="179"/>
    </row>
    <row r="5" spans="1:26" ht="102.75" customHeight="1" thickBot="1" x14ac:dyDescent="0.25">
      <c r="A5" s="175" t="s">
        <v>153</v>
      </c>
      <c r="B5" s="257" t="s">
        <v>27</v>
      </c>
      <c r="C5" s="259" t="s">
        <v>57</v>
      </c>
      <c r="D5" s="258" t="s">
        <v>189</v>
      </c>
      <c r="E5" s="130" t="s">
        <v>190</v>
      </c>
      <c r="F5" s="123" t="s">
        <v>22</v>
      </c>
      <c r="G5" s="124" t="s">
        <v>191</v>
      </c>
      <c r="H5" s="116" t="s">
        <v>192</v>
      </c>
      <c r="I5" s="2" t="s">
        <v>193</v>
      </c>
      <c r="J5" s="2" t="s">
        <v>194</v>
      </c>
      <c r="K5" s="124" t="str">
        <f>'Data 2'!S9</f>
        <v>LR Symptom Count</v>
      </c>
      <c r="L5" s="2" t="s">
        <v>195</v>
      </c>
      <c r="M5" s="2" t="s">
        <v>196</v>
      </c>
      <c r="N5" s="2" t="s">
        <v>197</v>
      </c>
      <c r="O5" s="2" t="s">
        <v>44</v>
      </c>
      <c r="P5" s="2" t="s">
        <v>198</v>
      </c>
      <c r="Q5" s="2" t="s">
        <v>199</v>
      </c>
      <c r="R5" s="2" t="s">
        <v>68</v>
      </c>
      <c r="S5" s="2" t="s">
        <v>69</v>
      </c>
      <c r="U5" s="2" t="s">
        <v>200</v>
      </c>
      <c r="V5" s="2" t="s">
        <v>201</v>
      </c>
      <c r="W5" s="2" t="s">
        <v>202</v>
      </c>
      <c r="X5" s="2" t="s">
        <v>203</v>
      </c>
      <c r="Y5" s="2" t="s">
        <v>204</v>
      </c>
    </row>
    <row r="6" spans="1:26" x14ac:dyDescent="0.2">
      <c r="A6" s="252">
        <f>1</f>
        <v>1</v>
      </c>
      <c r="B6" s="146">
        <f>'Data 1'!B10</f>
        <v>1</v>
      </c>
      <c r="C6" s="276">
        <f>'Data 2'!C10</f>
        <v>1</v>
      </c>
      <c r="D6" s="158" t="str">
        <f>'Data 2'!D10</f>
        <v>CF</v>
      </c>
      <c r="E6" s="158">
        <f>IF(D6="CF",1,0)</f>
        <v>1</v>
      </c>
      <c r="F6" s="256">
        <v>26</v>
      </c>
      <c r="G6" s="263">
        <v>0.71724894880267909</v>
      </c>
      <c r="H6" s="5">
        <f t="shared" ref="H6:H37" si="0">IF(G6&gt;=$O$3,1,0)</f>
        <v>1</v>
      </c>
      <c r="I6" s="5">
        <f t="shared" ref="I6:I37" si="1">IF(AND(D6="CF",H6=1),1,0)</f>
        <v>1</v>
      </c>
      <c r="J6" s="5">
        <f t="shared" ref="J6:J37" si="2">IF(AND(D6="CONT",H6=0),1,0)</f>
        <v>0</v>
      </c>
      <c r="K6" s="76">
        <f>'Data 2'!S10</f>
        <v>2</v>
      </c>
      <c r="L6" s="5">
        <v>1</v>
      </c>
      <c r="M6" s="5">
        <f t="shared" ref="M6:M37" si="3">IF(AND($D6="CFNR",$H6=0,$L6=1),1,0)</f>
        <v>0</v>
      </c>
      <c r="N6" s="5">
        <f t="shared" ref="N6:N69" si="4">IF(AND($D6="CFNR",$H6=0,$L6=0),1,0)</f>
        <v>0</v>
      </c>
      <c r="O6" s="61">
        <v>1E-3</v>
      </c>
      <c r="P6" s="61">
        <f t="shared" ref="P6:P69" si="5">COUNTIFS($D$6:$D$176,"CF",$G$6:$G$176,"&gt;="&amp;$O6)/CF_D</f>
        <v>1</v>
      </c>
      <c r="Q6" s="61">
        <f t="shared" ref="Q6:Q69" si="6">COUNTIFS($D$6:$D$176,"CONT",$G$6:$G$176,"&gt;="&amp;$O6)/CFNT_D</f>
        <v>1</v>
      </c>
      <c r="R6" s="61">
        <f>(P6+P7)/2</f>
        <v>1</v>
      </c>
      <c r="S6" s="61">
        <f>-(Q7-Q6)</f>
        <v>0</v>
      </c>
      <c r="U6" s="262">
        <v>0.11600000000000001</v>
      </c>
      <c r="V6" s="262">
        <v>1</v>
      </c>
      <c r="W6" s="262">
        <v>0.96399999999999997</v>
      </c>
      <c r="X6" s="262">
        <v>0.152</v>
      </c>
      <c r="Y6" s="262">
        <v>0.125</v>
      </c>
      <c r="Z6" s="4" t="s">
        <v>205</v>
      </c>
    </row>
    <row r="7" spans="1:26" x14ac:dyDescent="0.2">
      <c r="A7" s="252">
        <f>A6+1</f>
        <v>2</v>
      </c>
      <c r="B7" s="147">
        <f>B6+1</f>
        <v>2</v>
      </c>
      <c r="C7" s="276">
        <f>'Data 2'!C11</f>
        <v>2</v>
      </c>
      <c r="D7" s="159" t="str">
        <f>'Data 2'!D11</f>
        <v>CF</v>
      </c>
      <c r="E7" s="159">
        <f t="shared" ref="E7:E69" si="7">IF(D7="CF",1,0)</f>
        <v>1</v>
      </c>
      <c r="F7" s="256">
        <v>13</v>
      </c>
      <c r="G7" s="263">
        <v>0.50121414266539555</v>
      </c>
      <c r="H7" s="5">
        <f t="shared" si="0"/>
        <v>1</v>
      </c>
      <c r="I7" s="5">
        <f t="shared" si="1"/>
        <v>1</v>
      </c>
      <c r="J7" s="5">
        <f t="shared" si="2"/>
        <v>0</v>
      </c>
      <c r="K7" s="81">
        <f>'Data 2'!S11</f>
        <v>4</v>
      </c>
      <c r="L7" s="5">
        <v>1</v>
      </c>
      <c r="M7" s="5">
        <f t="shared" si="3"/>
        <v>0</v>
      </c>
      <c r="N7" s="5">
        <f t="shared" si="4"/>
        <v>0</v>
      </c>
      <c r="O7" s="61">
        <f>O6+0.001</f>
        <v>2E-3</v>
      </c>
      <c r="P7" s="61">
        <f t="shared" si="5"/>
        <v>1</v>
      </c>
      <c r="Q7" s="61">
        <f t="shared" si="6"/>
        <v>1</v>
      </c>
      <c r="R7" s="61">
        <f t="shared" ref="R7:R70" si="8">(P7+P8)/2</f>
        <v>1</v>
      </c>
      <c r="S7" s="61">
        <f t="shared" ref="S7:S70" si="9">-(Q8-Q7)</f>
        <v>0</v>
      </c>
      <c r="U7" s="262">
        <v>0.17599999999999999</v>
      </c>
      <c r="V7" s="262">
        <v>1</v>
      </c>
      <c r="W7" s="262">
        <v>0.96399999999999997</v>
      </c>
      <c r="X7" s="262">
        <f>L182</f>
        <v>0.82608695652173914</v>
      </c>
      <c r="Y7" s="262">
        <v>0.13900000000000001</v>
      </c>
    </row>
    <row r="8" spans="1:26" x14ac:dyDescent="0.2">
      <c r="A8" s="252">
        <f t="shared" ref="A8:B70" si="10">A7+1</f>
        <v>3</v>
      </c>
      <c r="B8" s="147">
        <f t="shared" si="10"/>
        <v>3</v>
      </c>
      <c r="C8" s="276">
        <f>'Data 2'!C12</f>
        <v>4</v>
      </c>
      <c r="D8" s="160" t="str">
        <f>'Data 2'!D12</f>
        <v>CFNR</v>
      </c>
      <c r="E8" s="160">
        <f>IF(D8="CF",1,0)</f>
        <v>0</v>
      </c>
      <c r="F8" s="256">
        <v>5</v>
      </c>
      <c r="G8" s="263">
        <v>0.44630906067719156</v>
      </c>
      <c r="H8" s="5">
        <f t="shared" si="0"/>
        <v>1</v>
      </c>
      <c r="I8" s="5">
        <f t="shared" si="1"/>
        <v>0</v>
      </c>
      <c r="J8" s="5">
        <f t="shared" si="2"/>
        <v>0</v>
      </c>
      <c r="K8" s="81">
        <f>'Data 2'!S12</f>
        <v>4</v>
      </c>
      <c r="L8" s="5">
        <v>1</v>
      </c>
      <c r="M8" s="5">
        <f t="shared" si="3"/>
        <v>0</v>
      </c>
      <c r="N8" s="5">
        <f t="shared" si="4"/>
        <v>0</v>
      </c>
      <c r="O8" s="61">
        <f t="shared" ref="O8:O71" si="11">O7+0.001</f>
        <v>3.0000000000000001E-3</v>
      </c>
      <c r="P8" s="61">
        <f t="shared" si="5"/>
        <v>1</v>
      </c>
      <c r="Q8" s="61">
        <f t="shared" si="6"/>
        <v>1</v>
      </c>
      <c r="R8" s="61">
        <f t="shared" si="8"/>
        <v>1</v>
      </c>
      <c r="S8" s="61">
        <f t="shared" si="9"/>
        <v>0</v>
      </c>
    </row>
    <row r="9" spans="1:26" x14ac:dyDescent="0.2">
      <c r="A9" s="252">
        <f t="shared" si="10"/>
        <v>4</v>
      </c>
      <c r="B9" s="147">
        <f t="shared" si="10"/>
        <v>4</v>
      </c>
      <c r="C9" s="276">
        <f>'Data 2'!C13</f>
        <v>5</v>
      </c>
      <c r="D9" s="160" t="str">
        <f>'Data 2'!D13</f>
        <v>CFNR</v>
      </c>
      <c r="E9" s="160">
        <f t="shared" si="7"/>
        <v>0</v>
      </c>
      <c r="F9" s="256">
        <v>5</v>
      </c>
      <c r="G9" s="263">
        <v>0.20331952664400807</v>
      </c>
      <c r="H9" s="5">
        <f t="shared" si="0"/>
        <v>1</v>
      </c>
      <c r="I9" s="5">
        <f t="shared" si="1"/>
        <v>0</v>
      </c>
      <c r="J9" s="5">
        <f t="shared" si="2"/>
        <v>0</v>
      </c>
      <c r="K9" s="81">
        <f>'Data 2'!S13</f>
        <v>2</v>
      </c>
      <c r="L9" s="5">
        <v>1</v>
      </c>
      <c r="M9" s="5">
        <f t="shared" si="3"/>
        <v>0</v>
      </c>
      <c r="N9" s="5">
        <f t="shared" si="4"/>
        <v>0</v>
      </c>
      <c r="O9" s="61">
        <f t="shared" si="11"/>
        <v>4.0000000000000001E-3</v>
      </c>
      <c r="P9" s="61">
        <f t="shared" si="5"/>
        <v>1</v>
      </c>
      <c r="Q9" s="61">
        <f t="shared" si="6"/>
        <v>1</v>
      </c>
      <c r="R9" s="61">
        <f t="shared" si="8"/>
        <v>1</v>
      </c>
      <c r="S9" s="61">
        <f t="shared" si="9"/>
        <v>0</v>
      </c>
      <c r="U9" s="61"/>
      <c r="V9" s="61"/>
      <c r="W9" s="61"/>
      <c r="X9" s="61"/>
      <c r="Y9" s="61"/>
    </row>
    <row r="10" spans="1:26" x14ac:dyDescent="0.2">
      <c r="A10" s="252">
        <f t="shared" si="10"/>
        <v>5</v>
      </c>
      <c r="B10" s="147">
        <f t="shared" si="10"/>
        <v>5</v>
      </c>
      <c r="C10" s="276">
        <f>'Data 2'!C14</f>
        <v>9</v>
      </c>
      <c r="D10" s="160" t="str">
        <f>'Data 2'!D14</f>
        <v>CFNR</v>
      </c>
      <c r="E10" s="160">
        <f t="shared" si="7"/>
        <v>0</v>
      </c>
      <c r="F10" s="256">
        <v>21</v>
      </c>
      <c r="G10" s="263">
        <v>0.38056496677537921</v>
      </c>
      <c r="H10" s="5">
        <f t="shared" si="0"/>
        <v>1</v>
      </c>
      <c r="I10" s="5">
        <f t="shared" si="1"/>
        <v>0</v>
      </c>
      <c r="J10" s="5">
        <f t="shared" si="2"/>
        <v>0</v>
      </c>
      <c r="K10" s="81">
        <f>'Data 2'!S14</f>
        <v>3</v>
      </c>
      <c r="L10" s="5">
        <v>1</v>
      </c>
      <c r="M10" s="5">
        <f t="shared" si="3"/>
        <v>0</v>
      </c>
      <c r="N10" s="5">
        <f t="shared" si="4"/>
        <v>0</v>
      </c>
      <c r="O10" s="61">
        <f t="shared" si="11"/>
        <v>5.0000000000000001E-3</v>
      </c>
      <c r="P10" s="61">
        <f t="shared" si="5"/>
        <v>1</v>
      </c>
      <c r="Q10" s="61">
        <f t="shared" si="6"/>
        <v>1</v>
      </c>
      <c r="R10" s="61">
        <f t="shared" si="8"/>
        <v>1</v>
      </c>
      <c r="S10" s="61">
        <f t="shared" si="9"/>
        <v>0</v>
      </c>
      <c r="U10" s="61"/>
      <c r="V10" s="61"/>
      <c r="W10" s="61"/>
      <c r="X10" s="61"/>
      <c r="Y10" s="61"/>
    </row>
    <row r="11" spans="1:26" x14ac:dyDescent="0.2">
      <c r="A11" s="252">
        <f t="shared" si="10"/>
        <v>6</v>
      </c>
      <c r="B11" s="147">
        <f t="shared" si="10"/>
        <v>6</v>
      </c>
      <c r="C11" s="276">
        <f>'Data 2'!C15</f>
        <v>12</v>
      </c>
      <c r="D11" s="158" t="str">
        <f>'Data 2'!D15</f>
        <v>CF</v>
      </c>
      <c r="E11" s="158">
        <f t="shared" si="7"/>
        <v>1</v>
      </c>
      <c r="F11" s="256">
        <v>5</v>
      </c>
      <c r="G11" s="263">
        <v>0.20331952664400807</v>
      </c>
      <c r="H11" s="5">
        <f t="shared" si="0"/>
        <v>1</v>
      </c>
      <c r="I11" s="5">
        <f t="shared" si="1"/>
        <v>1</v>
      </c>
      <c r="J11" s="5">
        <f t="shared" si="2"/>
        <v>0</v>
      </c>
      <c r="K11" s="81">
        <f>'Data 2'!S15</f>
        <v>2</v>
      </c>
      <c r="L11" s="5">
        <v>1</v>
      </c>
      <c r="M11" s="5">
        <f t="shared" si="3"/>
        <v>0</v>
      </c>
      <c r="N11" s="5">
        <f t="shared" si="4"/>
        <v>0</v>
      </c>
      <c r="O11" s="61">
        <f t="shared" si="11"/>
        <v>6.0000000000000001E-3</v>
      </c>
      <c r="P11" s="61">
        <f t="shared" si="5"/>
        <v>1</v>
      </c>
      <c r="Q11" s="61">
        <f t="shared" si="6"/>
        <v>1</v>
      </c>
      <c r="R11" s="61">
        <f t="shared" si="8"/>
        <v>1</v>
      </c>
      <c r="S11" s="61">
        <f t="shared" si="9"/>
        <v>0</v>
      </c>
    </row>
    <row r="12" spans="1:26" x14ac:dyDescent="0.2">
      <c r="A12" s="252">
        <f t="shared" si="10"/>
        <v>7</v>
      </c>
      <c r="B12" s="147">
        <f t="shared" si="10"/>
        <v>7</v>
      </c>
      <c r="C12" s="276">
        <f>'Data 2'!C16</f>
        <v>14</v>
      </c>
      <c r="D12" s="160" t="str">
        <f>'Data 2'!D16</f>
        <v>CFNR</v>
      </c>
      <c r="E12" s="160">
        <f t="shared" si="7"/>
        <v>0</v>
      </c>
      <c r="F12" s="256">
        <v>19</v>
      </c>
      <c r="G12" s="263">
        <v>0.1762710518339988</v>
      </c>
      <c r="H12" s="5">
        <f t="shared" si="0"/>
        <v>1</v>
      </c>
      <c r="I12" s="5">
        <f t="shared" si="1"/>
        <v>0</v>
      </c>
      <c r="J12" s="5">
        <f t="shared" si="2"/>
        <v>0</v>
      </c>
      <c r="K12" s="81">
        <f>'Data 2'!S16</f>
        <v>2</v>
      </c>
      <c r="L12" s="5">
        <v>1</v>
      </c>
      <c r="M12" s="5">
        <f t="shared" si="3"/>
        <v>0</v>
      </c>
      <c r="N12" s="5">
        <f t="shared" si="4"/>
        <v>0</v>
      </c>
      <c r="O12" s="61">
        <f t="shared" si="11"/>
        <v>7.0000000000000001E-3</v>
      </c>
      <c r="P12" s="61">
        <f t="shared" si="5"/>
        <v>1</v>
      </c>
      <c r="Q12" s="61">
        <f t="shared" si="6"/>
        <v>1</v>
      </c>
      <c r="R12" s="61">
        <f t="shared" si="8"/>
        <v>1</v>
      </c>
      <c r="S12" s="61">
        <f t="shared" si="9"/>
        <v>0</v>
      </c>
    </row>
    <row r="13" spans="1:26" ht="16" thickBot="1" x14ac:dyDescent="0.25">
      <c r="A13" s="252">
        <f t="shared" si="10"/>
        <v>8</v>
      </c>
      <c r="B13" s="147">
        <f t="shared" si="10"/>
        <v>8</v>
      </c>
      <c r="C13" s="276">
        <f>'Data 2'!C17</f>
        <v>15</v>
      </c>
      <c r="D13" s="163" t="str">
        <f>'Data 2'!D17</f>
        <v>CFNR</v>
      </c>
      <c r="E13" s="163">
        <f t="shared" si="7"/>
        <v>0</v>
      </c>
      <c r="F13" s="279">
        <v>21</v>
      </c>
      <c r="G13" s="280">
        <v>0.38056496677537921</v>
      </c>
      <c r="H13" s="5">
        <f t="shared" si="0"/>
        <v>1</v>
      </c>
      <c r="I13" s="5">
        <f t="shared" si="1"/>
        <v>0</v>
      </c>
      <c r="J13" s="5">
        <f t="shared" si="2"/>
        <v>0</v>
      </c>
      <c r="K13" s="81">
        <f>'Data 2'!S17</f>
        <v>3</v>
      </c>
      <c r="L13" s="5">
        <v>1</v>
      </c>
      <c r="M13" s="5">
        <f t="shared" si="3"/>
        <v>0</v>
      </c>
      <c r="N13" s="5">
        <f t="shared" si="4"/>
        <v>0</v>
      </c>
      <c r="O13" s="61">
        <f t="shared" si="11"/>
        <v>8.0000000000000002E-3</v>
      </c>
      <c r="P13" s="61">
        <f t="shared" si="5"/>
        <v>1</v>
      </c>
      <c r="Q13" s="61">
        <f t="shared" si="6"/>
        <v>1</v>
      </c>
      <c r="R13" s="61">
        <f t="shared" si="8"/>
        <v>1</v>
      </c>
      <c r="S13" s="61">
        <f t="shared" si="9"/>
        <v>0</v>
      </c>
    </row>
    <row r="14" spans="1:26" ht="16" thickBot="1" x14ac:dyDescent="0.25">
      <c r="A14" s="252">
        <f t="shared" si="10"/>
        <v>9</v>
      </c>
      <c r="B14" s="147">
        <f t="shared" si="10"/>
        <v>9</v>
      </c>
      <c r="C14" s="276">
        <f>'Data 2'!C18</f>
        <v>16</v>
      </c>
      <c r="D14" s="291" t="str">
        <f>'Data 2'!D18</f>
        <v>CFNR</v>
      </c>
      <c r="E14" s="291">
        <f t="shared" si="7"/>
        <v>0</v>
      </c>
      <c r="F14" s="283">
        <v>17</v>
      </c>
      <c r="G14" s="284">
        <v>0.11596240580820531</v>
      </c>
      <c r="H14" s="285">
        <f t="shared" si="0"/>
        <v>0</v>
      </c>
      <c r="I14" s="285">
        <f t="shared" si="1"/>
        <v>0</v>
      </c>
      <c r="J14" s="285">
        <f t="shared" si="2"/>
        <v>0</v>
      </c>
      <c r="K14" s="286">
        <f>'Data 2'!S18</f>
        <v>1</v>
      </c>
      <c r="L14" s="285">
        <v>1</v>
      </c>
      <c r="M14" s="287">
        <f t="shared" si="3"/>
        <v>1</v>
      </c>
      <c r="N14" s="180">
        <f t="shared" si="4"/>
        <v>0</v>
      </c>
      <c r="O14" s="61">
        <f t="shared" si="11"/>
        <v>9.0000000000000011E-3</v>
      </c>
      <c r="P14" s="61">
        <f t="shared" si="5"/>
        <v>1</v>
      </c>
      <c r="Q14" s="61">
        <f t="shared" si="6"/>
        <v>1</v>
      </c>
      <c r="R14" s="61">
        <f t="shared" si="8"/>
        <v>1</v>
      </c>
      <c r="S14" s="61">
        <f t="shared" si="9"/>
        <v>0</v>
      </c>
    </row>
    <row r="15" spans="1:26" x14ac:dyDescent="0.2">
      <c r="A15" s="252">
        <f t="shared" si="10"/>
        <v>10</v>
      </c>
      <c r="B15" s="147">
        <f t="shared" si="10"/>
        <v>10</v>
      </c>
      <c r="C15" s="276">
        <f>'Data 2'!C19</f>
        <v>17</v>
      </c>
      <c r="D15" s="161" t="str">
        <f>'Data 2'!D19</f>
        <v>CF</v>
      </c>
      <c r="E15" s="161">
        <f t="shared" si="7"/>
        <v>1</v>
      </c>
      <c r="F15" s="281">
        <v>29</v>
      </c>
      <c r="G15" s="282">
        <v>0.86690673864118128</v>
      </c>
      <c r="H15" s="5">
        <f t="shared" si="0"/>
        <v>1</v>
      </c>
      <c r="I15" s="5">
        <f t="shared" si="1"/>
        <v>1</v>
      </c>
      <c r="J15" s="5">
        <f t="shared" si="2"/>
        <v>0</v>
      </c>
      <c r="K15" s="81">
        <f>'Data 2'!S19</f>
        <v>6</v>
      </c>
      <c r="L15" s="5">
        <v>1</v>
      </c>
      <c r="M15" s="5">
        <f t="shared" si="3"/>
        <v>0</v>
      </c>
      <c r="N15" s="5">
        <f t="shared" si="4"/>
        <v>0</v>
      </c>
      <c r="O15" s="61">
        <f t="shared" si="11"/>
        <v>1.0000000000000002E-2</v>
      </c>
      <c r="P15" s="61">
        <f t="shared" si="5"/>
        <v>1</v>
      </c>
      <c r="Q15" s="61">
        <f t="shared" si="6"/>
        <v>1</v>
      </c>
      <c r="R15" s="61">
        <f t="shared" si="8"/>
        <v>1</v>
      </c>
      <c r="S15" s="61">
        <f t="shared" si="9"/>
        <v>0</v>
      </c>
    </row>
    <row r="16" spans="1:26" x14ac:dyDescent="0.2">
      <c r="A16" s="252">
        <f t="shared" si="10"/>
        <v>11</v>
      </c>
      <c r="B16" s="147">
        <f t="shared" si="10"/>
        <v>11</v>
      </c>
      <c r="C16" s="276">
        <f>'Data 2'!C20</f>
        <v>24</v>
      </c>
      <c r="D16" s="160" t="str">
        <f>'Data 2'!D20</f>
        <v>CFNR</v>
      </c>
      <c r="E16" s="160">
        <f t="shared" si="7"/>
        <v>0</v>
      </c>
      <c r="F16" s="256">
        <v>20</v>
      </c>
      <c r="G16" s="263">
        <v>0.38056496677537921</v>
      </c>
      <c r="H16" s="5">
        <f t="shared" si="0"/>
        <v>1</v>
      </c>
      <c r="I16" s="5">
        <f t="shared" si="1"/>
        <v>0</v>
      </c>
      <c r="J16" s="5">
        <f t="shared" si="2"/>
        <v>0</v>
      </c>
      <c r="K16" s="81">
        <f>'Data 2'!S20</f>
        <v>4</v>
      </c>
      <c r="L16" s="5">
        <v>1</v>
      </c>
      <c r="M16" s="5">
        <f t="shared" si="3"/>
        <v>0</v>
      </c>
      <c r="N16" s="5">
        <f t="shared" si="4"/>
        <v>0</v>
      </c>
      <c r="O16" s="61">
        <f t="shared" si="11"/>
        <v>1.1000000000000003E-2</v>
      </c>
      <c r="P16" s="61">
        <f t="shared" si="5"/>
        <v>1</v>
      </c>
      <c r="Q16" s="61">
        <f t="shared" si="6"/>
        <v>1</v>
      </c>
      <c r="R16" s="61">
        <f t="shared" si="8"/>
        <v>1</v>
      </c>
      <c r="S16" s="61">
        <f t="shared" si="9"/>
        <v>0</v>
      </c>
    </row>
    <row r="17" spans="1:19" x14ac:dyDescent="0.2">
      <c r="A17" s="252">
        <f t="shared" si="10"/>
        <v>12</v>
      </c>
      <c r="B17" s="147">
        <f t="shared" si="10"/>
        <v>12</v>
      </c>
      <c r="C17" s="276">
        <f>'Data 2'!C21</f>
        <v>25</v>
      </c>
      <c r="D17" s="162" t="str">
        <f>'Data 2'!D21</f>
        <v>CONT</v>
      </c>
      <c r="E17" s="162">
        <f t="shared" si="7"/>
        <v>0</v>
      </c>
      <c r="F17" s="256">
        <v>14</v>
      </c>
      <c r="G17" s="263">
        <v>0.18934718186576524</v>
      </c>
      <c r="H17" s="5">
        <f t="shared" si="0"/>
        <v>1</v>
      </c>
      <c r="I17" s="5">
        <f t="shared" si="1"/>
        <v>0</v>
      </c>
      <c r="J17" s="5">
        <f t="shared" si="2"/>
        <v>0</v>
      </c>
      <c r="K17" s="81">
        <f>'Data 2'!S21</f>
        <v>1</v>
      </c>
      <c r="L17" s="5">
        <v>0</v>
      </c>
      <c r="M17" s="5">
        <f t="shared" si="3"/>
        <v>0</v>
      </c>
      <c r="N17" s="5">
        <f t="shared" si="4"/>
        <v>0</v>
      </c>
      <c r="O17" s="61">
        <f t="shared" si="11"/>
        <v>1.2000000000000004E-2</v>
      </c>
      <c r="P17" s="61">
        <f t="shared" si="5"/>
        <v>1</v>
      </c>
      <c r="Q17" s="61">
        <f t="shared" si="6"/>
        <v>1</v>
      </c>
      <c r="R17" s="61">
        <f t="shared" si="8"/>
        <v>1</v>
      </c>
      <c r="S17" s="61">
        <f t="shared" si="9"/>
        <v>0</v>
      </c>
    </row>
    <row r="18" spans="1:19" x14ac:dyDescent="0.2">
      <c r="A18" s="252">
        <f t="shared" si="10"/>
        <v>13</v>
      </c>
      <c r="B18" s="147">
        <f t="shared" si="10"/>
        <v>13</v>
      </c>
      <c r="C18" s="276">
        <f>'Data 2'!C22</f>
        <v>27</v>
      </c>
      <c r="D18" s="162" t="str">
        <f>'Data 2'!D22</f>
        <v>CONT</v>
      </c>
      <c r="E18" s="162">
        <f t="shared" si="7"/>
        <v>0</v>
      </c>
      <c r="F18" s="256">
        <v>17</v>
      </c>
      <c r="G18" s="263">
        <v>0.11596240580820531</v>
      </c>
      <c r="H18" s="5">
        <f t="shared" si="0"/>
        <v>0</v>
      </c>
      <c r="I18" s="5">
        <f t="shared" si="1"/>
        <v>0</v>
      </c>
      <c r="J18" s="189">
        <f t="shared" si="2"/>
        <v>1</v>
      </c>
      <c r="K18" s="81">
        <f>'Data 2'!S22</f>
        <v>1</v>
      </c>
      <c r="L18" s="5">
        <v>0</v>
      </c>
      <c r="M18" s="5">
        <f t="shared" si="3"/>
        <v>0</v>
      </c>
      <c r="N18" s="5">
        <f t="shared" si="4"/>
        <v>0</v>
      </c>
      <c r="O18" s="61">
        <f t="shared" si="11"/>
        <v>1.3000000000000005E-2</v>
      </c>
      <c r="P18" s="61">
        <f t="shared" si="5"/>
        <v>1</v>
      </c>
      <c r="Q18" s="61">
        <f t="shared" si="6"/>
        <v>1</v>
      </c>
      <c r="R18" s="61">
        <f t="shared" si="8"/>
        <v>1</v>
      </c>
      <c r="S18" s="61">
        <f t="shared" si="9"/>
        <v>0</v>
      </c>
    </row>
    <row r="19" spans="1:19" x14ac:dyDescent="0.2">
      <c r="A19" s="252">
        <f t="shared" si="10"/>
        <v>14</v>
      </c>
      <c r="B19" s="147">
        <f t="shared" si="10"/>
        <v>14</v>
      </c>
      <c r="C19" s="276">
        <f>'Data 2'!C23</f>
        <v>29</v>
      </c>
      <c r="D19" s="162" t="str">
        <f>'Data 2'!D23</f>
        <v>CONT</v>
      </c>
      <c r="E19" s="162">
        <f t="shared" si="7"/>
        <v>0</v>
      </c>
      <c r="F19" s="256">
        <v>19</v>
      </c>
      <c r="G19" s="263">
        <v>0.1762710518339988</v>
      </c>
      <c r="H19" s="5">
        <f t="shared" si="0"/>
        <v>1</v>
      </c>
      <c r="I19" s="5">
        <f t="shared" si="1"/>
        <v>0</v>
      </c>
      <c r="J19" s="5">
        <f t="shared" si="2"/>
        <v>0</v>
      </c>
      <c r="K19" s="81">
        <f>'Data 2'!S23</f>
        <v>2</v>
      </c>
      <c r="L19" s="5">
        <v>0</v>
      </c>
      <c r="M19" s="5">
        <f t="shared" si="3"/>
        <v>0</v>
      </c>
      <c r="N19" s="5">
        <f t="shared" si="4"/>
        <v>0</v>
      </c>
      <c r="O19" s="61">
        <f t="shared" si="11"/>
        <v>1.4000000000000005E-2</v>
      </c>
      <c r="P19" s="61">
        <f t="shared" si="5"/>
        <v>1</v>
      </c>
      <c r="Q19" s="61">
        <f t="shared" si="6"/>
        <v>1</v>
      </c>
      <c r="R19" s="61">
        <f t="shared" si="8"/>
        <v>1</v>
      </c>
      <c r="S19" s="61">
        <f t="shared" si="9"/>
        <v>0</v>
      </c>
    </row>
    <row r="20" spans="1:19" x14ac:dyDescent="0.2">
      <c r="A20" s="252">
        <f t="shared" si="10"/>
        <v>15</v>
      </c>
      <c r="B20" s="147">
        <f t="shared" si="10"/>
        <v>15</v>
      </c>
      <c r="C20" s="276">
        <f>'Data 2'!C24</f>
        <v>30</v>
      </c>
      <c r="D20" s="162" t="str">
        <f>'Data 2'!D24</f>
        <v>CONT</v>
      </c>
      <c r="E20" s="162">
        <f t="shared" si="7"/>
        <v>0</v>
      </c>
      <c r="F20" s="256">
        <v>17</v>
      </c>
      <c r="G20" s="263">
        <v>0.11596240580820531</v>
      </c>
      <c r="H20" s="5">
        <f t="shared" si="0"/>
        <v>0</v>
      </c>
      <c r="I20" s="5">
        <f t="shared" si="1"/>
        <v>0</v>
      </c>
      <c r="J20" s="189">
        <f t="shared" si="2"/>
        <v>1</v>
      </c>
      <c r="K20" s="81">
        <f>'Data 2'!S24</f>
        <v>2</v>
      </c>
      <c r="L20" s="5">
        <v>0</v>
      </c>
      <c r="M20" s="5">
        <f t="shared" si="3"/>
        <v>0</v>
      </c>
      <c r="N20" s="5">
        <f t="shared" si="4"/>
        <v>0</v>
      </c>
      <c r="O20" s="61">
        <f t="shared" si="11"/>
        <v>1.5000000000000006E-2</v>
      </c>
      <c r="P20" s="61">
        <f t="shared" si="5"/>
        <v>1</v>
      </c>
      <c r="Q20" s="61">
        <f t="shared" si="6"/>
        <v>1</v>
      </c>
      <c r="R20" s="61">
        <f t="shared" si="8"/>
        <v>1</v>
      </c>
      <c r="S20" s="61">
        <f t="shared" si="9"/>
        <v>0</v>
      </c>
    </row>
    <row r="21" spans="1:19" x14ac:dyDescent="0.2">
      <c r="A21" s="252">
        <f t="shared" si="10"/>
        <v>16</v>
      </c>
      <c r="B21" s="147">
        <f t="shared" si="10"/>
        <v>16</v>
      </c>
      <c r="C21" s="276">
        <f>'Data 2'!C25</f>
        <v>32</v>
      </c>
      <c r="D21" s="162" t="str">
        <f>'Data 2'!D25</f>
        <v>CONT</v>
      </c>
      <c r="E21" s="162">
        <f t="shared" si="7"/>
        <v>0</v>
      </c>
      <c r="F21" s="256">
        <v>14</v>
      </c>
      <c r="G21" s="263">
        <v>0.18934718186576524</v>
      </c>
      <c r="H21" s="5">
        <f t="shared" si="0"/>
        <v>1</v>
      </c>
      <c r="I21" s="5">
        <f t="shared" si="1"/>
        <v>0</v>
      </c>
      <c r="J21" s="5">
        <f t="shared" si="2"/>
        <v>0</v>
      </c>
      <c r="K21" s="81">
        <f>'Data 2'!S25</f>
        <v>2</v>
      </c>
      <c r="L21" s="5">
        <v>0</v>
      </c>
      <c r="M21" s="5">
        <f t="shared" si="3"/>
        <v>0</v>
      </c>
      <c r="N21" s="5">
        <f t="shared" si="4"/>
        <v>0</v>
      </c>
      <c r="O21" s="61">
        <f t="shared" si="11"/>
        <v>1.6000000000000007E-2</v>
      </c>
      <c r="P21" s="61">
        <f t="shared" si="5"/>
        <v>1</v>
      </c>
      <c r="Q21" s="61">
        <f t="shared" si="6"/>
        <v>1</v>
      </c>
      <c r="R21" s="61">
        <f t="shared" si="8"/>
        <v>1</v>
      </c>
      <c r="S21" s="61">
        <f t="shared" si="9"/>
        <v>0</v>
      </c>
    </row>
    <row r="22" spans="1:19" x14ac:dyDescent="0.2">
      <c r="A22" s="252">
        <f t="shared" si="10"/>
        <v>17</v>
      </c>
      <c r="B22" s="147">
        <f t="shared" si="10"/>
        <v>17</v>
      </c>
      <c r="C22" s="276">
        <f>'Data 2'!C26</f>
        <v>36</v>
      </c>
      <c r="D22" s="162" t="str">
        <f>'Data 2'!D26</f>
        <v>CONT</v>
      </c>
      <c r="E22" s="162">
        <f t="shared" si="7"/>
        <v>0</v>
      </c>
      <c r="F22" s="256">
        <v>19</v>
      </c>
      <c r="G22" s="263">
        <v>0.1762710518339988</v>
      </c>
      <c r="H22" s="5">
        <f t="shared" si="0"/>
        <v>1</v>
      </c>
      <c r="I22" s="5">
        <f t="shared" si="1"/>
        <v>0</v>
      </c>
      <c r="J22" s="5">
        <f t="shared" si="2"/>
        <v>0</v>
      </c>
      <c r="K22" s="81">
        <f>'Data 2'!S26</f>
        <v>3</v>
      </c>
      <c r="L22" s="5">
        <v>0</v>
      </c>
      <c r="M22" s="5">
        <f t="shared" si="3"/>
        <v>0</v>
      </c>
      <c r="N22" s="5">
        <f t="shared" si="4"/>
        <v>0</v>
      </c>
      <c r="O22" s="61">
        <f t="shared" si="11"/>
        <v>1.7000000000000008E-2</v>
      </c>
      <c r="P22" s="61">
        <f t="shared" si="5"/>
        <v>1</v>
      </c>
      <c r="Q22" s="61">
        <f t="shared" si="6"/>
        <v>1</v>
      </c>
      <c r="R22" s="61">
        <f t="shared" si="8"/>
        <v>1</v>
      </c>
      <c r="S22" s="61">
        <f t="shared" si="9"/>
        <v>0</v>
      </c>
    </row>
    <row r="23" spans="1:19" x14ac:dyDescent="0.2">
      <c r="A23" s="252">
        <f t="shared" si="10"/>
        <v>18</v>
      </c>
      <c r="B23" s="147">
        <f t="shared" si="10"/>
        <v>18</v>
      </c>
      <c r="C23" s="276">
        <f>'Data 2'!C27</f>
        <v>38</v>
      </c>
      <c r="D23" s="158" t="str">
        <f>'Data 2'!D27</f>
        <v>CF</v>
      </c>
      <c r="E23" s="158">
        <f t="shared" si="7"/>
        <v>1</v>
      </c>
      <c r="F23" s="256">
        <v>7</v>
      </c>
      <c r="G23" s="263">
        <v>0.22902377813435884</v>
      </c>
      <c r="H23" s="5">
        <f t="shared" si="0"/>
        <v>1</v>
      </c>
      <c r="I23" s="5">
        <f t="shared" si="1"/>
        <v>1</v>
      </c>
      <c r="J23" s="5">
        <f t="shared" si="2"/>
        <v>0</v>
      </c>
      <c r="K23" s="81">
        <f>'Data 2'!S27</f>
        <v>4</v>
      </c>
      <c r="L23" s="5">
        <v>1</v>
      </c>
      <c r="M23" s="5">
        <f t="shared" si="3"/>
        <v>0</v>
      </c>
      <c r="N23" s="5">
        <f t="shared" si="4"/>
        <v>0</v>
      </c>
      <c r="O23" s="61">
        <f t="shared" si="11"/>
        <v>1.8000000000000009E-2</v>
      </c>
      <c r="P23" s="61">
        <f t="shared" si="5"/>
        <v>1</v>
      </c>
      <c r="Q23" s="61">
        <f t="shared" si="6"/>
        <v>1</v>
      </c>
      <c r="R23" s="61">
        <f t="shared" si="8"/>
        <v>1</v>
      </c>
      <c r="S23" s="61">
        <f t="shared" si="9"/>
        <v>0</v>
      </c>
    </row>
    <row r="24" spans="1:19" x14ac:dyDescent="0.2">
      <c r="A24" s="252">
        <f t="shared" si="10"/>
        <v>19</v>
      </c>
      <c r="B24" s="147">
        <f t="shared" si="10"/>
        <v>19</v>
      </c>
      <c r="C24" s="276">
        <f>'Data 2'!C28</f>
        <v>41</v>
      </c>
      <c r="D24" s="162" t="str">
        <f>'Data 2'!D28</f>
        <v>CONT</v>
      </c>
      <c r="E24" s="162">
        <f t="shared" si="7"/>
        <v>0</v>
      </c>
      <c r="F24" s="256">
        <v>19</v>
      </c>
      <c r="G24" s="263">
        <v>0.1762710518339988</v>
      </c>
      <c r="H24" s="5">
        <f t="shared" si="0"/>
        <v>1</v>
      </c>
      <c r="I24" s="5">
        <f t="shared" si="1"/>
        <v>0</v>
      </c>
      <c r="J24" s="5">
        <f t="shared" si="2"/>
        <v>0</v>
      </c>
      <c r="K24" s="81">
        <f>'Data 2'!S28</f>
        <v>2</v>
      </c>
      <c r="L24" s="5">
        <v>0</v>
      </c>
      <c r="M24" s="5">
        <f t="shared" si="3"/>
        <v>0</v>
      </c>
      <c r="N24" s="5">
        <f t="shared" si="4"/>
        <v>0</v>
      </c>
      <c r="O24" s="61">
        <f t="shared" si="11"/>
        <v>1.900000000000001E-2</v>
      </c>
      <c r="P24" s="61">
        <f t="shared" si="5"/>
        <v>1</v>
      </c>
      <c r="Q24" s="61">
        <f t="shared" si="6"/>
        <v>1</v>
      </c>
      <c r="R24" s="61">
        <f t="shared" si="8"/>
        <v>1</v>
      </c>
      <c r="S24" s="61">
        <f t="shared" si="9"/>
        <v>0</v>
      </c>
    </row>
    <row r="25" spans="1:19" x14ac:dyDescent="0.2">
      <c r="A25" s="252">
        <f t="shared" si="10"/>
        <v>20</v>
      </c>
      <c r="B25" s="147">
        <f t="shared" si="10"/>
        <v>20</v>
      </c>
      <c r="C25" s="276">
        <f>'Data 2'!C29</f>
        <v>45</v>
      </c>
      <c r="D25" s="163" t="str">
        <f>'Data 2'!D29</f>
        <v>CFNR</v>
      </c>
      <c r="E25" s="163">
        <f t="shared" si="7"/>
        <v>0</v>
      </c>
      <c r="F25" s="256">
        <v>8</v>
      </c>
      <c r="G25" s="263">
        <v>0.37070145248885333</v>
      </c>
      <c r="H25" s="5">
        <f t="shared" si="0"/>
        <v>1</v>
      </c>
      <c r="I25" s="5">
        <f t="shared" si="1"/>
        <v>0</v>
      </c>
      <c r="J25" s="5">
        <f t="shared" si="2"/>
        <v>0</v>
      </c>
      <c r="K25" s="81">
        <f>'Data 2'!S29</f>
        <v>1</v>
      </c>
      <c r="L25" s="5">
        <v>1</v>
      </c>
      <c r="M25" s="5">
        <f t="shared" si="3"/>
        <v>0</v>
      </c>
      <c r="N25" s="5">
        <f t="shared" si="4"/>
        <v>0</v>
      </c>
      <c r="O25" s="61">
        <f t="shared" si="11"/>
        <v>2.0000000000000011E-2</v>
      </c>
      <c r="P25" s="61">
        <f t="shared" si="5"/>
        <v>1</v>
      </c>
      <c r="Q25" s="61">
        <f t="shared" si="6"/>
        <v>1</v>
      </c>
      <c r="R25" s="61">
        <f t="shared" si="8"/>
        <v>1</v>
      </c>
      <c r="S25" s="61">
        <f t="shared" si="9"/>
        <v>0</v>
      </c>
    </row>
    <row r="26" spans="1:19" x14ac:dyDescent="0.2">
      <c r="A26" s="252">
        <f t="shared" si="10"/>
        <v>21</v>
      </c>
      <c r="B26" s="147">
        <f t="shared" si="10"/>
        <v>21</v>
      </c>
      <c r="C26" s="276">
        <f>'Data 2'!C30</f>
        <v>48</v>
      </c>
      <c r="D26" s="213" t="str">
        <f>'Data 2'!D30</f>
        <v>CFNR</v>
      </c>
      <c r="E26" s="213">
        <f t="shared" si="7"/>
        <v>0</v>
      </c>
      <c r="F26" s="256">
        <v>8</v>
      </c>
      <c r="G26" s="263">
        <v>0.37070145248885333</v>
      </c>
      <c r="H26" s="5">
        <f t="shared" si="0"/>
        <v>1</v>
      </c>
      <c r="I26" s="5">
        <f t="shared" si="1"/>
        <v>0</v>
      </c>
      <c r="J26" s="5">
        <f t="shared" si="2"/>
        <v>0</v>
      </c>
      <c r="K26" s="81">
        <f>'Data 2'!S30</f>
        <v>1</v>
      </c>
      <c r="L26" s="5">
        <v>1</v>
      </c>
      <c r="M26" s="5">
        <f t="shared" si="3"/>
        <v>0</v>
      </c>
      <c r="N26" s="5">
        <f t="shared" si="4"/>
        <v>0</v>
      </c>
      <c r="O26" s="61">
        <f t="shared" si="11"/>
        <v>2.1000000000000012E-2</v>
      </c>
      <c r="P26" s="61">
        <f t="shared" si="5"/>
        <v>1</v>
      </c>
      <c r="Q26" s="61">
        <f t="shared" si="6"/>
        <v>1</v>
      </c>
      <c r="R26" s="61">
        <f t="shared" si="8"/>
        <v>1</v>
      </c>
      <c r="S26" s="61">
        <f t="shared" si="9"/>
        <v>0</v>
      </c>
    </row>
    <row r="27" spans="1:19" x14ac:dyDescent="0.2">
      <c r="A27" s="252">
        <f t="shared" si="10"/>
        <v>22</v>
      </c>
      <c r="B27" s="147">
        <f t="shared" si="10"/>
        <v>22</v>
      </c>
      <c r="C27" s="276">
        <f>'Data 2'!C31</f>
        <v>50</v>
      </c>
      <c r="D27" s="192" t="str">
        <f>'Data 2'!D31</f>
        <v>CONT</v>
      </c>
      <c r="E27" s="192">
        <f t="shared" si="7"/>
        <v>0</v>
      </c>
      <c r="F27" s="256">
        <v>17</v>
      </c>
      <c r="G27" s="263">
        <v>0.11596240580820531</v>
      </c>
      <c r="H27" s="5">
        <f t="shared" si="0"/>
        <v>0</v>
      </c>
      <c r="I27" s="5">
        <f t="shared" si="1"/>
        <v>0</v>
      </c>
      <c r="J27" s="189">
        <f t="shared" si="2"/>
        <v>1</v>
      </c>
      <c r="K27" s="81">
        <f>'Data 2'!S31</f>
        <v>1</v>
      </c>
      <c r="L27" s="5">
        <v>0</v>
      </c>
      <c r="M27" s="5">
        <f t="shared" si="3"/>
        <v>0</v>
      </c>
      <c r="N27" s="5">
        <f t="shared" si="4"/>
        <v>0</v>
      </c>
      <c r="O27" s="61">
        <f t="shared" si="11"/>
        <v>2.2000000000000013E-2</v>
      </c>
      <c r="P27" s="61">
        <f t="shared" si="5"/>
        <v>1</v>
      </c>
      <c r="Q27" s="61">
        <f t="shared" si="6"/>
        <v>1</v>
      </c>
      <c r="R27" s="61">
        <f t="shared" si="8"/>
        <v>1</v>
      </c>
      <c r="S27" s="61">
        <f t="shared" si="9"/>
        <v>0</v>
      </c>
    </row>
    <row r="28" spans="1:19" x14ac:dyDescent="0.2">
      <c r="A28" s="252">
        <f t="shared" si="10"/>
        <v>23</v>
      </c>
      <c r="B28" s="147">
        <f t="shared" si="10"/>
        <v>23</v>
      </c>
      <c r="C28" s="276">
        <f>'Data 2'!C32</f>
        <v>51</v>
      </c>
      <c r="D28" s="162" t="str">
        <f>'Data 2'!D32</f>
        <v>CONT</v>
      </c>
      <c r="E28" s="162">
        <f t="shared" si="7"/>
        <v>0</v>
      </c>
      <c r="F28" s="256">
        <v>19</v>
      </c>
      <c r="G28" s="263">
        <v>0.1762710518339988</v>
      </c>
      <c r="H28" s="5">
        <f t="shared" si="0"/>
        <v>1</v>
      </c>
      <c r="I28" s="5">
        <f t="shared" si="1"/>
        <v>0</v>
      </c>
      <c r="J28" s="5">
        <f t="shared" si="2"/>
        <v>0</v>
      </c>
      <c r="K28" s="81">
        <f>'Data 2'!S32</f>
        <v>2</v>
      </c>
      <c r="L28" s="5">
        <v>0</v>
      </c>
      <c r="M28" s="5">
        <f t="shared" si="3"/>
        <v>0</v>
      </c>
      <c r="N28" s="5">
        <f t="shared" si="4"/>
        <v>0</v>
      </c>
      <c r="O28" s="61">
        <f t="shared" si="11"/>
        <v>2.3000000000000013E-2</v>
      </c>
      <c r="P28" s="61">
        <f t="shared" si="5"/>
        <v>1</v>
      </c>
      <c r="Q28" s="61">
        <f t="shared" si="6"/>
        <v>1</v>
      </c>
      <c r="R28" s="61">
        <f t="shared" si="8"/>
        <v>1</v>
      </c>
      <c r="S28" s="61">
        <f t="shared" si="9"/>
        <v>0</v>
      </c>
    </row>
    <row r="29" spans="1:19" x14ac:dyDescent="0.2">
      <c r="A29" s="252">
        <f t="shared" si="10"/>
        <v>24</v>
      </c>
      <c r="B29" s="147">
        <f t="shared" si="10"/>
        <v>24</v>
      </c>
      <c r="C29" s="276">
        <f>'Data 2'!C33</f>
        <v>52</v>
      </c>
      <c r="D29" s="165" t="str">
        <f>'Data 2'!D33</f>
        <v>CONT</v>
      </c>
      <c r="E29" s="165">
        <f t="shared" si="7"/>
        <v>0</v>
      </c>
      <c r="F29" s="256">
        <v>7</v>
      </c>
      <c r="G29" s="263">
        <v>0.22902377813435884</v>
      </c>
      <c r="H29" s="5">
        <f t="shared" si="0"/>
        <v>1</v>
      </c>
      <c r="I29" s="5">
        <f t="shared" si="1"/>
        <v>0</v>
      </c>
      <c r="J29" s="5">
        <f t="shared" si="2"/>
        <v>0</v>
      </c>
      <c r="K29" s="81">
        <f>'Data 2'!S33</f>
        <v>3</v>
      </c>
      <c r="L29" s="5">
        <v>0</v>
      </c>
      <c r="M29" s="5">
        <f t="shared" si="3"/>
        <v>0</v>
      </c>
      <c r="N29" s="5">
        <f t="shared" si="4"/>
        <v>0</v>
      </c>
      <c r="O29" s="61">
        <f t="shared" si="11"/>
        <v>2.4000000000000014E-2</v>
      </c>
      <c r="P29" s="61">
        <f t="shared" si="5"/>
        <v>1</v>
      </c>
      <c r="Q29" s="61">
        <f t="shared" si="6"/>
        <v>1</v>
      </c>
      <c r="R29" s="61">
        <f t="shared" si="8"/>
        <v>1</v>
      </c>
      <c r="S29" s="61">
        <f t="shared" si="9"/>
        <v>0</v>
      </c>
    </row>
    <row r="30" spans="1:19" x14ac:dyDescent="0.2">
      <c r="A30" s="252">
        <f t="shared" si="10"/>
        <v>25</v>
      </c>
      <c r="B30" s="147">
        <f t="shared" si="10"/>
        <v>25</v>
      </c>
      <c r="C30" s="276">
        <f>'Data 2'!C34</f>
        <v>55</v>
      </c>
      <c r="D30" s="165" t="str">
        <f>'Data 2'!D34</f>
        <v>CONT</v>
      </c>
      <c r="E30" s="165">
        <f t="shared" si="7"/>
        <v>0</v>
      </c>
      <c r="F30" s="256">
        <v>17</v>
      </c>
      <c r="G30" s="263">
        <v>0.11596240580820531</v>
      </c>
      <c r="H30" s="5">
        <f t="shared" si="0"/>
        <v>0</v>
      </c>
      <c r="I30" s="5">
        <f t="shared" si="1"/>
        <v>0</v>
      </c>
      <c r="J30" s="189">
        <f t="shared" si="2"/>
        <v>1</v>
      </c>
      <c r="K30" s="81">
        <f>'Data 2'!S34</f>
        <v>1</v>
      </c>
      <c r="L30" s="5">
        <v>0</v>
      </c>
      <c r="M30" s="5">
        <f t="shared" si="3"/>
        <v>0</v>
      </c>
      <c r="N30" s="5">
        <f t="shared" si="4"/>
        <v>0</v>
      </c>
      <c r="O30" s="61">
        <f t="shared" si="11"/>
        <v>2.5000000000000015E-2</v>
      </c>
      <c r="P30" s="61">
        <f t="shared" si="5"/>
        <v>1</v>
      </c>
      <c r="Q30" s="61">
        <f t="shared" si="6"/>
        <v>1</v>
      </c>
      <c r="R30" s="61">
        <f t="shared" si="8"/>
        <v>1</v>
      </c>
      <c r="S30" s="61">
        <f t="shared" si="9"/>
        <v>0</v>
      </c>
    </row>
    <row r="31" spans="1:19" x14ac:dyDescent="0.2">
      <c r="A31" s="252">
        <f t="shared" si="10"/>
        <v>26</v>
      </c>
      <c r="B31" s="147">
        <f t="shared" si="10"/>
        <v>26</v>
      </c>
      <c r="C31" s="276">
        <f>'Data 2'!C35</f>
        <v>56</v>
      </c>
      <c r="D31" s="165" t="str">
        <f>'Data 2'!D35</f>
        <v>CONT</v>
      </c>
      <c r="E31" s="165">
        <f t="shared" si="7"/>
        <v>0</v>
      </c>
      <c r="F31" s="256">
        <v>5</v>
      </c>
      <c r="G31" s="263">
        <v>0.20331952664400807</v>
      </c>
      <c r="H31" s="5">
        <f t="shared" si="0"/>
        <v>1</v>
      </c>
      <c r="I31" s="5">
        <f t="shared" si="1"/>
        <v>0</v>
      </c>
      <c r="J31" s="5">
        <f t="shared" si="2"/>
        <v>0</v>
      </c>
      <c r="K31" s="81">
        <f>'Data 2'!S35</f>
        <v>2</v>
      </c>
      <c r="L31" s="5">
        <v>0</v>
      </c>
      <c r="M31" s="5">
        <f t="shared" si="3"/>
        <v>0</v>
      </c>
      <c r="N31" s="5">
        <f t="shared" si="4"/>
        <v>0</v>
      </c>
      <c r="O31" s="61">
        <f t="shared" si="11"/>
        <v>2.6000000000000016E-2</v>
      </c>
      <c r="P31" s="61">
        <f t="shared" si="5"/>
        <v>1</v>
      </c>
      <c r="Q31" s="61">
        <f t="shared" si="6"/>
        <v>1</v>
      </c>
      <c r="R31" s="61">
        <f t="shared" si="8"/>
        <v>1</v>
      </c>
      <c r="S31" s="61">
        <f t="shared" si="9"/>
        <v>0</v>
      </c>
    </row>
    <row r="32" spans="1:19" x14ac:dyDescent="0.2">
      <c r="A32" s="252">
        <f t="shared" si="10"/>
        <v>27</v>
      </c>
      <c r="B32" s="147">
        <f t="shared" si="10"/>
        <v>27</v>
      </c>
      <c r="C32" s="276">
        <f>'Data 2'!C36</f>
        <v>58</v>
      </c>
      <c r="D32" s="165" t="str">
        <f>'Data 2'!D36</f>
        <v>CONT</v>
      </c>
      <c r="E32" s="165">
        <f t="shared" si="7"/>
        <v>0</v>
      </c>
      <c r="F32" s="256">
        <v>17</v>
      </c>
      <c r="G32" s="263">
        <v>0.11596240580820531</v>
      </c>
      <c r="H32" s="5">
        <f t="shared" si="0"/>
        <v>0</v>
      </c>
      <c r="I32" s="5">
        <f t="shared" si="1"/>
        <v>0</v>
      </c>
      <c r="J32" s="189">
        <f t="shared" si="2"/>
        <v>1</v>
      </c>
      <c r="K32" s="81">
        <f>'Data 2'!S36</f>
        <v>4</v>
      </c>
      <c r="L32" s="5">
        <v>0</v>
      </c>
      <c r="M32" s="5">
        <f t="shared" si="3"/>
        <v>0</v>
      </c>
      <c r="N32" s="5">
        <f t="shared" si="4"/>
        <v>0</v>
      </c>
      <c r="O32" s="61">
        <f t="shared" si="11"/>
        <v>2.7000000000000017E-2</v>
      </c>
      <c r="P32" s="61">
        <f t="shared" si="5"/>
        <v>1</v>
      </c>
      <c r="Q32" s="61">
        <f t="shared" si="6"/>
        <v>1</v>
      </c>
      <c r="R32" s="61">
        <f t="shared" si="8"/>
        <v>1</v>
      </c>
      <c r="S32" s="61">
        <f t="shared" si="9"/>
        <v>0</v>
      </c>
    </row>
    <row r="33" spans="1:19" x14ac:dyDescent="0.2">
      <c r="A33" s="252">
        <f t="shared" si="10"/>
        <v>28</v>
      </c>
      <c r="B33" s="147">
        <f t="shared" si="10"/>
        <v>28</v>
      </c>
      <c r="C33" s="276">
        <f>'Data 2'!C37</f>
        <v>59</v>
      </c>
      <c r="D33" s="165" t="str">
        <f>'Data 2'!D37</f>
        <v>CONT</v>
      </c>
      <c r="E33" s="165">
        <f t="shared" si="7"/>
        <v>0</v>
      </c>
      <c r="F33" s="256">
        <v>14</v>
      </c>
      <c r="G33" s="263">
        <v>0.18934718186576524</v>
      </c>
      <c r="H33" s="5">
        <f t="shared" si="0"/>
        <v>1</v>
      </c>
      <c r="I33" s="5">
        <f t="shared" si="1"/>
        <v>0</v>
      </c>
      <c r="J33" s="5">
        <f t="shared" si="2"/>
        <v>0</v>
      </c>
      <c r="K33" s="81">
        <f>'Data 2'!S37</f>
        <v>0</v>
      </c>
      <c r="L33" s="5">
        <v>0</v>
      </c>
      <c r="M33" s="5">
        <f t="shared" si="3"/>
        <v>0</v>
      </c>
      <c r="N33" s="5">
        <f t="shared" si="4"/>
        <v>0</v>
      </c>
      <c r="O33" s="61">
        <f t="shared" si="11"/>
        <v>2.8000000000000018E-2</v>
      </c>
      <c r="P33" s="61">
        <f t="shared" si="5"/>
        <v>1</v>
      </c>
      <c r="Q33" s="61">
        <f t="shared" si="6"/>
        <v>1</v>
      </c>
      <c r="R33" s="61">
        <f t="shared" si="8"/>
        <v>1</v>
      </c>
      <c r="S33" s="61">
        <f t="shared" si="9"/>
        <v>0</v>
      </c>
    </row>
    <row r="34" spans="1:19" x14ac:dyDescent="0.2">
      <c r="A34" s="252">
        <f t="shared" si="10"/>
        <v>29</v>
      </c>
      <c r="B34" s="147">
        <f t="shared" si="10"/>
        <v>29</v>
      </c>
      <c r="C34" s="276">
        <f>'Data 2'!C38</f>
        <v>67</v>
      </c>
      <c r="D34" s="159" t="str">
        <f>'Data 2'!D38</f>
        <v>CF</v>
      </c>
      <c r="E34" s="159">
        <f t="shared" si="7"/>
        <v>1</v>
      </c>
      <c r="F34" s="256">
        <v>4</v>
      </c>
      <c r="G34" s="263">
        <v>0.34065180796268152</v>
      </c>
      <c r="H34" s="5">
        <f t="shared" si="0"/>
        <v>1</v>
      </c>
      <c r="I34" s="5">
        <f t="shared" si="1"/>
        <v>1</v>
      </c>
      <c r="J34" s="5">
        <f t="shared" si="2"/>
        <v>0</v>
      </c>
      <c r="K34" s="81">
        <f>'Data 2'!S38</f>
        <v>3</v>
      </c>
      <c r="L34" s="5">
        <v>1</v>
      </c>
      <c r="M34" s="5">
        <f t="shared" si="3"/>
        <v>0</v>
      </c>
      <c r="N34" s="5">
        <f t="shared" si="4"/>
        <v>0</v>
      </c>
      <c r="O34" s="61">
        <f t="shared" si="11"/>
        <v>2.9000000000000019E-2</v>
      </c>
      <c r="P34" s="61">
        <f t="shared" si="5"/>
        <v>1</v>
      </c>
      <c r="Q34" s="61">
        <f t="shared" si="6"/>
        <v>1</v>
      </c>
      <c r="R34" s="61">
        <f t="shared" si="8"/>
        <v>1</v>
      </c>
      <c r="S34" s="61">
        <f t="shared" si="9"/>
        <v>0</v>
      </c>
    </row>
    <row r="35" spans="1:19" x14ac:dyDescent="0.2">
      <c r="A35" s="252">
        <f t="shared" si="10"/>
        <v>30</v>
      </c>
      <c r="B35" s="147">
        <f t="shared" si="10"/>
        <v>30</v>
      </c>
      <c r="C35" s="276">
        <f>'Data 2'!C39</f>
        <v>68</v>
      </c>
      <c r="D35" s="162" t="str">
        <f>'Data 2'!D39</f>
        <v>CONT</v>
      </c>
      <c r="E35" s="162">
        <f t="shared" si="7"/>
        <v>0</v>
      </c>
      <c r="F35" s="256">
        <v>7</v>
      </c>
      <c r="G35" s="263">
        <v>0.22902377813435884</v>
      </c>
      <c r="H35" s="5">
        <f t="shared" si="0"/>
        <v>1</v>
      </c>
      <c r="I35" s="5">
        <f t="shared" si="1"/>
        <v>0</v>
      </c>
      <c r="J35" s="5">
        <f t="shared" si="2"/>
        <v>0</v>
      </c>
      <c r="K35" s="81">
        <f>'Data 2'!S39</f>
        <v>3</v>
      </c>
      <c r="L35" s="5">
        <v>0</v>
      </c>
      <c r="M35" s="5">
        <f t="shared" si="3"/>
        <v>0</v>
      </c>
      <c r="N35" s="5">
        <f t="shared" si="4"/>
        <v>0</v>
      </c>
      <c r="O35" s="61">
        <f t="shared" si="11"/>
        <v>3.000000000000002E-2</v>
      </c>
      <c r="P35" s="61">
        <f t="shared" si="5"/>
        <v>1</v>
      </c>
      <c r="Q35" s="61">
        <f t="shared" si="6"/>
        <v>1</v>
      </c>
      <c r="R35" s="61">
        <f t="shared" si="8"/>
        <v>1</v>
      </c>
      <c r="S35" s="61">
        <f t="shared" si="9"/>
        <v>0</v>
      </c>
    </row>
    <row r="36" spans="1:19" x14ac:dyDescent="0.2">
      <c r="A36" s="252">
        <f t="shared" si="10"/>
        <v>31</v>
      </c>
      <c r="B36" s="147">
        <f t="shared" si="10"/>
        <v>31</v>
      </c>
      <c r="C36" s="276">
        <f>'Data 2'!C40</f>
        <v>69</v>
      </c>
      <c r="D36" s="165" t="str">
        <f>'Data 2'!D40</f>
        <v>CONT</v>
      </c>
      <c r="E36" s="165">
        <f t="shared" si="7"/>
        <v>0</v>
      </c>
      <c r="F36" s="256">
        <v>7</v>
      </c>
      <c r="G36" s="263">
        <v>0.22902377813435884</v>
      </c>
      <c r="H36" s="5">
        <f t="shared" si="0"/>
        <v>1</v>
      </c>
      <c r="I36" s="5">
        <f t="shared" si="1"/>
        <v>0</v>
      </c>
      <c r="J36" s="5">
        <f t="shared" si="2"/>
        <v>0</v>
      </c>
      <c r="K36" s="81">
        <f>'Data 2'!S40</f>
        <v>3</v>
      </c>
      <c r="L36" s="5">
        <v>0</v>
      </c>
      <c r="M36" s="5">
        <f t="shared" si="3"/>
        <v>0</v>
      </c>
      <c r="N36" s="5">
        <f t="shared" si="4"/>
        <v>0</v>
      </c>
      <c r="O36" s="61">
        <f t="shared" si="11"/>
        <v>3.1000000000000021E-2</v>
      </c>
      <c r="P36" s="61">
        <f t="shared" si="5"/>
        <v>1</v>
      </c>
      <c r="Q36" s="61">
        <f t="shared" si="6"/>
        <v>1</v>
      </c>
      <c r="R36" s="61">
        <f t="shared" si="8"/>
        <v>1</v>
      </c>
      <c r="S36" s="61">
        <f t="shared" si="9"/>
        <v>0</v>
      </c>
    </row>
    <row r="37" spans="1:19" x14ac:dyDescent="0.2">
      <c r="A37" s="252">
        <f t="shared" si="10"/>
        <v>32</v>
      </c>
      <c r="B37" s="147">
        <f t="shared" si="10"/>
        <v>32</v>
      </c>
      <c r="C37" s="276">
        <f>'Data 2'!C41</f>
        <v>70</v>
      </c>
      <c r="D37" s="162" t="str">
        <f>'Data 2'!D41</f>
        <v>CONT</v>
      </c>
      <c r="E37" s="162">
        <f t="shared" si="7"/>
        <v>0</v>
      </c>
      <c r="F37" s="256">
        <v>5</v>
      </c>
      <c r="G37" s="263">
        <v>0.20331952664400807</v>
      </c>
      <c r="H37" s="5">
        <f t="shared" si="0"/>
        <v>1</v>
      </c>
      <c r="I37" s="5">
        <f t="shared" si="1"/>
        <v>0</v>
      </c>
      <c r="J37" s="5">
        <f t="shared" si="2"/>
        <v>0</v>
      </c>
      <c r="K37" s="81">
        <f>'Data 2'!S41</f>
        <v>2</v>
      </c>
      <c r="L37" s="5">
        <v>0</v>
      </c>
      <c r="M37" s="5">
        <f t="shared" si="3"/>
        <v>0</v>
      </c>
      <c r="N37" s="5">
        <f t="shared" si="4"/>
        <v>0</v>
      </c>
      <c r="O37" s="61">
        <f t="shared" si="11"/>
        <v>3.2000000000000021E-2</v>
      </c>
      <c r="P37" s="61">
        <f t="shared" si="5"/>
        <v>1</v>
      </c>
      <c r="Q37" s="61">
        <f t="shared" si="6"/>
        <v>1</v>
      </c>
      <c r="R37" s="61">
        <f t="shared" si="8"/>
        <v>1</v>
      </c>
      <c r="S37" s="61">
        <f t="shared" si="9"/>
        <v>0</v>
      </c>
    </row>
    <row r="38" spans="1:19" x14ac:dyDescent="0.2">
      <c r="A38" s="252">
        <f t="shared" si="10"/>
        <v>33</v>
      </c>
      <c r="B38" s="147">
        <f t="shared" si="10"/>
        <v>33</v>
      </c>
      <c r="C38" s="276">
        <f>'Data 2'!C42</f>
        <v>73</v>
      </c>
      <c r="D38" s="160" t="str">
        <f>'Data 2'!D42</f>
        <v>CFNR</v>
      </c>
      <c r="E38" s="160">
        <f t="shared" si="7"/>
        <v>0</v>
      </c>
      <c r="F38" s="256">
        <v>31</v>
      </c>
      <c r="G38" s="263">
        <v>0.63869838364239062</v>
      </c>
      <c r="H38" s="5">
        <f t="shared" ref="H38:H69" si="12">IF(G38&gt;=$O$3,1,0)</f>
        <v>1</v>
      </c>
      <c r="I38" s="5">
        <f t="shared" ref="I38:I69" si="13">IF(AND(D38="CF",H38=1),1,0)</f>
        <v>0</v>
      </c>
      <c r="J38" s="5">
        <f t="shared" ref="J38:J69" si="14">IF(AND(D38="CONT",H38=0),1,0)</f>
        <v>0</v>
      </c>
      <c r="K38" s="81">
        <f>'Data 2'!S42</f>
        <v>1</v>
      </c>
      <c r="L38" s="5">
        <v>1</v>
      </c>
      <c r="M38" s="5">
        <f t="shared" ref="M38:M69" si="15">IF(AND($D38="CFNR",$H38=0,$L38=1),1,0)</f>
        <v>0</v>
      </c>
      <c r="N38" s="5">
        <f t="shared" si="4"/>
        <v>0</v>
      </c>
      <c r="O38" s="61">
        <f t="shared" si="11"/>
        <v>3.3000000000000022E-2</v>
      </c>
      <c r="P38" s="61">
        <f t="shared" si="5"/>
        <v>1</v>
      </c>
      <c r="Q38" s="61">
        <f t="shared" si="6"/>
        <v>1</v>
      </c>
      <c r="R38" s="61">
        <f t="shared" si="8"/>
        <v>1</v>
      </c>
      <c r="S38" s="61">
        <f t="shared" si="9"/>
        <v>0</v>
      </c>
    </row>
    <row r="39" spans="1:19" x14ac:dyDescent="0.2">
      <c r="A39" s="252">
        <f t="shared" si="10"/>
        <v>34</v>
      </c>
      <c r="B39" s="147">
        <f t="shared" si="10"/>
        <v>34</v>
      </c>
      <c r="C39" s="276">
        <f>'Data 2'!C43</f>
        <v>76</v>
      </c>
      <c r="D39" s="165" t="str">
        <f>'Data 2'!D43</f>
        <v>CONT</v>
      </c>
      <c r="E39" s="165">
        <f t="shared" si="7"/>
        <v>0</v>
      </c>
      <c r="F39" s="256">
        <v>2</v>
      </c>
      <c r="G39" s="263">
        <v>0.33359640502799603</v>
      </c>
      <c r="H39" s="5">
        <f t="shared" si="12"/>
        <v>1</v>
      </c>
      <c r="I39" s="5">
        <f t="shared" si="13"/>
        <v>0</v>
      </c>
      <c r="J39" s="5">
        <f t="shared" si="14"/>
        <v>0</v>
      </c>
      <c r="K39" s="81">
        <f>'Data 2'!S43</f>
        <v>1</v>
      </c>
      <c r="L39" s="5">
        <v>0</v>
      </c>
      <c r="M39" s="5">
        <f t="shared" si="15"/>
        <v>0</v>
      </c>
      <c r="N39" s="5">
        <f t="shared" si="4"/>
        <v>0</v>
      </c>
      <c r="O39" s="61">
        <f t="shared" si="11"/>
        <v>3.4000000000000023E-2</v>
      </c>
      <c r="P39" s="61">
        <f t="shared" si="5"/>
        <v>1</v>
      </c>
      <c r="Q39" s="61">
        <f t="shared" si="6"/>
        <v>1</v>
      </c>
      <c r="R39" s="61">
        <f t="shared" si="8"/>
        <v>1</v>
      </c>
      <c r="S39" s="61">
        <f t="shared" si="9"/>
        <v>0</v>
      </c>
    </row>
    <row r="40" spans="1:19" x14ac:dyDescent="0.2">
      <c r="A40" s="252">
        <f t="shared" si="10"/>
        <v>35</v>
      </c>
      <c r="B40" s="147">
        <f t="shared" si="10"/>
        <v>35</v>
      </c>
      <c r="C40" s="276">
        <f>'Data 2'!C44</f>
        <v>80</v>
      </c>
      <c r="D40" s="158" t="str">
        <f>'Data 2'!D44</f>
        <v>CF</v>
      </c>
      <c r="E40" s="158">
        <f t="shared" si="7"/>
        <v>1</v>
      </c>
      <c r="F40" s="256">
        <v>26</v>
      </c>
      <c r="G40" s="263">
        <v>0.71724894880267909</v>
      </c>
      <c r="H40" s="5">
        <f t="shared" si="12"/>
        <v>1</v>
      </c>
      <c r="I40" s="5">
        <f t="shared" si="13"/>
        <v>1</v>
      </c>
      <c r="J40" s="5">
        <f t="shared" si="14"/>
        <v>0</v>
      </c>
      <c r="K40" s="81">
        <f>'Data 2'!S44</f>
        <v>4</v>
      </c>
      <c r="L40" s="5">
        <v>0</v>
      </c>
      <c r="M40" s="5">
        <f t="shared" si="15"/>
        <v>0</v>
      </c>
      <c r="N40" s="5">
        <f t="shared" si="4"/>
        <v>0</v>
      </c>
      <c r="O40" s="61">
        <f t="shared" si="11"/>
        <v>3.5000000000000024E-2</v>
      </c>
      <c r="P40" s="61">
        <f t="shared" si="5"/>
        <v>1</v>
      </c>
      <c r="Q40" s="61">
        <f t="shared" si="6"/>
        <v>1</v>
      </c>
      <c r="R40" s="61">
        <f t="shared" si="8"/>
        <v>1</v>
      </c>
      <c r="S40" s="61">
        <f t="shared" si="9"/>
        <v>0</v>
      </c>
    </row>
    <row r="41" spans="1:19" x14ac:dyDescent="0.2">
      <c r="A41" s="252">
        <f t="shared" si="10"/>
        <v>36</v>
      </c>
      <c r="B41" s="147">
        <f t="shared" si="10"/>
        <v>36</v>
      </c>
      <c r="C41" s="276">
        <f>'Data 2'!C45</f>
        <v>82</v>
      </c>
      <c r="D41" s="162" t="str">
        <f>'Data 2'!D45</f>
        <v>CONT</v>
      </c>
      <c r="E41" s="162">
        <f t="shared" si="7"/>
        <v>0</v>
      </c>
      <c r="F41" s="256">
        <v>14</v>
      </c>
      <c r="G41" s="263">
        <v>0.18934718186576524</v>
      </c>
      <c r="H41" s="5">
        <f t="shared" si="12"/>
        <v>1</v>
      </c>
      <c r="I41" s="5">
        <f t="shared" si="13"/>
        <v>0</v>
      </c>
      <c r="J41" s="5">
        <f t="shared" si="14"/>
        <v>0</v>
      </c>
      <c r="K41" s="81">
        <f>'Data 2'!S45</f>
        <v>0</v>
      </c>
      <c r="L41" s="5">
        <v>0</v>
      </c>
      <c r="M41" s="5">
        <f t="shared" si="15"/>
        <v>0</v>
      </c>
      <c r="N41" s="5">
        <f t="shared" si="4"/>
        <v>0</v>
      </c>
      <c r="O41" s="61">
        <f t="shared" si="11"/>
        <v>3.6000000000000025E-2</v>
      </c>
      <c r="P41" s="61">
        <f t="shared" si="5"/>
        <v>1</v>
      </c>
      <c r="Q41" s="61">
        <f t="shared" si="6"/>
        <v>1</v>
      </c>
      <c r="R41" s="61">
        <f t="shared" si="8"/>
        <v>1</v>
      </c>
      <c r="S41" s="61">
        <f t="shared" si="9"/>
        <v>0</v>
      </c>
    </row>
    <row r="42" spans="1:19" x14ac:dyDescent="0.2">
      <c r="A42" s="252">
        <f t="shared" si="10"/>
        <v>37</v>
      </c>
      <c r="B42" s="147">
        <f t="shared" si="10"/>
        <v>37</v>
      </c>
      <c r="C42" s="276">
        <f>'Data 2'!C46</f>
        <v>85</v>
      </c>
      <c r="D42" s="162" t="str">
        <f>'Data 2'!D46</f>
        <v>CONT</v>
      </c>
      <c r="E42" s="162">
        <f t="shared" si="7"/>
        <v>0</v>
      </c>
      <c r="F42" s="256">
        <v>17</v>
      </c>
      <c r="G42" s="263">
        <v>0.11596240580820531</v>
      </c>
      <c r="H42" s="5">
        <f t="shared" si="12"/>
        <v>0</v>
      </c>
      <c r="I42" s="5">
        <f t="shared" si="13"/>
        <v>0</v>
      </c>
      <c r="J42" s="189">
        <f t="shared" si="14"/>
        <v>1</v>
      </c>
      <c r="K42" s="81">
        <f>'Data 2'!S46</f>
        <v>1</v>
      </c>
      <c r="L42" s="5">
        <v>0</v>
      </c>
      <c r="M42" s="5">
        <f t="shared" si="15"/>
        <v>0</v>
      </c>
      <c r="N42" s="5">
        <f t="shared" si="4"/>
        <v>0</v>
      </c>
      <c r="O42" s="61">
        <f t="shared" si="11"/>
        <v>3.7000000000000026E-2</v>
      </c>
      <c r="P42" s="61">
        <f t="shared" si="5"/>
        <v>1</v>
      </c>
      <c r="Q42" s="61">
        <f t="shared" si="6"/>
        <v>1</v>
      </c>
      <c r="R42" s="61">
        <f t="shared" si="8"/>
        <v>1</v>
      </c>
      <c r="S42" s="61">
        <f t="shared" si="9"/>
        <v>0</v>
      </c>
    </row>
    <row r="43" spans="1:19" x14ac:dyDescent="0.2">
      <c r="A43" s="252">
        <f t="shared" si="10"/>
        <v>38</v>
      </c>
      <c r="B43" s="147">
        <f t="shared" si="10"/>
        <v>38</v>
      </c>
      <c r="C43" s="276">
        <f>'Data 2'!C47</f>
        <v>86</v>
      </c>
      <c r="D43" s="160" t="str">
        <f>'Data 2'!D47</f>
        <v>CFNR</v>
      </c>
      <c r="E43" s="160">
        <f t="shared" si="7"/>
        <v>0</v>
      </c>
      <c r="F43" s="256">
        <v>7</v>
      </c>
      <c r="G43" s="263">
        <v>0.53525939135692224</v>
      </c>
      <c r="H43" s="5">
        <f t="shared" si="12"/>
        <v>1</v>
      </c>
      <c r="I43" s="5">
        <f t="shared" si="13"/>
        <v>0</v>
      </c>
      <c r="J43" s="5">
        <f t="shared" si="14"/>
        <v>0</v>
      </c>
      <c r="K43" s="81">
        <f>'Data 2'!S47</f>
        <v>5</v>
      </c>
      <c r="L43" s="5">
        <v>0</v>
      </c>
      <c r="M43" s="5">
        <f t="shared" si="15"/>
        <v>0</v>
      </c>
      <c r="N43" s="5">
        <f t="shared" si="4"/>
        <v>0</v>
      </c>
      <c r="O43" s="61">
        <f t="shared" si="11"/>
        <v>3.8000000000000027E-2</v>
      </c>
      <c r="P43" s="61">
        <f t="shared" si="5"/>
        <v>1</v>
      </c>
      <c r="Q43" s="61">
        <f t="shared" si="6"/>
        <v>1</v>
      </c>
      <c r="R43" s="61">
        <f t="shared" si="8"/>
        <v>1</v>
      </c>
      <c r="S43" s="61">
        <f t="shared" si="9"/>
        <v>0</v>
      </c>
    </row>
    <row r="44" spans="1:19" x14ac:dyDescent="0.2">
      <c r="A44" s="252">
        <f t="shared" si="10"/>
        <v>39</v>
      </c>
      <c r="B44" s="147">
        <f t="shared" si="10"/>
        <v>39</v>
      </c>
      <c r="C44" s="276">
        <f>'Data 2'!C48</f>
        <v>89</v>
      </c>
      <c r="D44" s="160" t="str">
        <f>'Data 2'!D48</f>
        <v>CFNR</v>
      </c>
      <c r="E44" s="160">
        <f t="shared" si="7"/>
        <v>0</v>
      </c>
      <c r="F44" s="256">
        <v>17</v>
      </c>
      <c r="G44" s="263">
        <v>0.11596240580820531</v>
      </c>
      <c r="H44" s="5">
        <f t="shared" si="12"/>
        <v>0</v>
      </c>
      <c r="I44" s="5">
        <f t="shared" si="13"/>
        <v>0</v>
      </c>
      <c r="J44" s="5">
        <f t="shared" si="14"/>
        <v>0</v>
      </c>
      <c r="K44" s="81">
        <f>'Data 2'!S48</f>
        <v>1</v>
      </c>
      <c r="L44" s="5">
        <v>0</v>
      </c>
      <c r="M44" s="5">
        <f t="shared" si="15"/>
        <v>0</v>
      </c>
      <c r="N44" s="80">
        <f t="shared" si="4"/>
        <v>1</v>
      </c>
      <c r="O44" s="61">
        <f t="shared" si="11"/>
        <v>3.9000000000000028E-2</v>
      </c>
      <c r="P44" s="61">
        <f t="shared" si="5"/>
        <v>1</v>
      </c>
      <c r="Q44" s="61">
        <f t="shared" si="6"/>
        <v>1</v>
      </c>
      <c r="R44" s="61">
        <f t="shared" si="8"/>
        <v>1</v>
      </c>
      <c r="S44" s="61">
        <f t="shared" si="9"/>
        <v>0</v>
      </c>
    </row>
    <row r="45" spans="1:19" x14ac:dyDescent="0.2">
      <c r="A45" s="252">
        <f t="shared" si="10"/>
        <v>40</v>
      </c>
      <c r="B45" s="147">
        <f t="shared" si="10"/>
        <v>40</v>
      </c>
      <c r="C45" s="276">
        <f>'Data 2'!C49</f>
        <v>112</v>
      </c>
      <c r="D45" s="165" t="str">
        <f>'Data 2'!D49</f>
        <v>CONT</v>
      </c>
      <c r="E45" s="165">
        <f t="shared" si="7"/>
        <v>0</v>
      </c>
      <c r="F45" s="256">
        <v>16</v>
      </c>
      <c r="G45" s="263">
        <v>0.25928811862254347</v>
      </c>
      <c r="H45" s="5">
        <f t="shared" si="12"/>
        <v>1</v>
      </c>
      <c r="I45" s="5">
        <f t="shared" si="13"/>
        <v>0</v>
      </c>
      <c r="J45" s="5">
        <f t="shared" si="14"/>
        <v>0</v>
      </c>
      <c r="K45" s="81">
        <f>'Data 2'!S49</f>
        <v>1</v>
      </c>
      <c r="L45" s="5">
        <v>0</v>
      </c>
      <c r="M45" s="5">
        <f t="shared" si="15"/>
        <v>0</v>
      </c>
      <c r="N45" s="5">
        <f t="shared" si="4"/>
        <v>0</v>
      </c>
      <c r="O45" s="61">
        <f t="shared" si="11"/>
        <v>4.0000000000000029E-2</v>
      </c>
      <c r="P45" s="61">
        <f t="shared" si="5"/>
        <v>1</v>
      </c>
      <c r="Q45" s="61">
        <f t="shared" si="6"/>
        <v>1</v>
      </c>
      <c r="R45" s="61">
        <f t="shared" si="8"/>
        <v>1</v>
      </c>
      <c r="S45" s="61">
        <f t="shared" si="9"/>
        <v>0</v>
      </c>
    </row>
    <row r="46" spans="1:19" x14ac:dyDescent="0.2">
      <c r="A46" s="252">
        <f t="shared" si="10"/>
        <v>41</v>
      </c>
      <c r="B46" s="147">
        <f t="shared" si="10"/>
        <v>41</v>
      </c>
      <c r="C46" s="276">
        <f>'Data 2'!C50</f>
        <v>117</v>
      </c>
      <c r="D46" s="160" t="str">
        <f>'Data 2'!D50</f>
        <v>CFNR</v>
      </c>
      <c r="E46" s="160">
        <f t="shared" si="7"/>
        <v>0</v>
      </c>
      <c r="F46" s="256">
        <v>7</v>
      </c>
      <c r="G46" s="263">
        <v>0.22902377813435884</v>
      </c>
      <c r="H46" s="5">
        <f t="shared" si="12"/>
        <v>1</v>
      </c>
      <c r="I46" s="5">
        <f t="shared" si="13"/>
        <v>0</v>
      </c>
      <c r="J46" s="5">
        <f t="shared" si="14"/>
        <v>0</v>
      </c>
      <c r="K46" s="81">
        <f>'Data 2'!S50</f>
        <v>3</v>
      </c>
      <c r="L46" s="5">
        <v>0</v>
      </c>
      <c r="M46" s="5">
        <f t="shared" si="15"/>
        <v>0</v>
      </c>
      <c r="N46" s="5">
        <f t="shared" si="4"/>
        <v>0</v>
      </c>
      <c r="O46" s="61">
        <f t="shared" si="11"/>
        <v>4.1000000000000029E-2</v>
      </c>
      <c r="P46" s="61">
        <f t="shared" si="5"/>
        <v>1</v>
      </c>
      <c r="Q46" s="61">
        <f t="shared" si="6"/>
        <v>1</v>
      </c>
      <c r="R46" s="61">
        <f t="shared" si="8"/>
        <v>1</v>
      </c>
      <c r="S46" s="61">
        <f t="shared" si="9"/>
        <v>0</v>
      </c>
    </row>
    <row r="47" spans="1:19" x14ac:dyDescent="0.2">
      <c r="A47" s="252">
        <f t="shared" si="10"/>
        <v>42</v>
      </c>
      <c r="B47" s="147">
        <f t="shared" si="10"/>
        <v>42</v>
      </c>
      <c r="C47" s="276">
        <f>'Data 2'!C51</f>
        <v>118</v>
      </c>
      <c r="D47" s="165" t="str">
        <f>'Data 2'!D51</f>
        <v>CONT</v>
      </c>
      <c r="E47" s="165">
        <f t="shared" si="7"/>
        <v>0</v>
      </c>
      <c r="F47" s="256">
        <v>14</v>
      </c>
      <c r="G47" s="263">
        <v>0.18934718186576524</v>
      </c>
      <c r="H47" s="5">
        <f t="shared" si="12"/>
        <v>1</v>
      </c>
      <c r="I47" s="5">
        <f t="shared" si="13"/>
        <v>0</v>
      </c>
      <c r="J47" s="5">
        <f t="shared" si="14"/>
        <v>0</v>
      </c>
      <c r="K47" s="81">
        <f>'Data 2'!S51</f>
        <v>0</v>
      </c>
      <c r="L47" s="5">
        <v>0</v>
      </c>
      <c r="M47" s="5">
        <f t="shared" si="15"/>
        <v>0</v>
      </c>
      <c r="N47" s="5">
        <f t="shared" si="4"/>
        <v>0</v>
      </c>
      <c r="O47" s="61">
        <f t="shared" si="11"/>
        <v>4.200000000000003E-2</v>
      </c>
      <c r="P47" s="61">
        <f t="shared" si="5"/>
        <v>1</v>
      </c>
      <c r="Q47" s="61">
        <f t="shared" si="6"/>
        <v>1</v>
      </c>
      <c r="R47" s="61">
        <f t="shared" si="8"/>
        <v>1</v>
      </c>
      <c r="S47" s="61">
        <f t="shared" si="9"/>
        <v>0</v>
      </c>
    </row>
    <row r="48" spans="1:19" x14ac:dyDescent="0.2">
      <c r="A48" s="252">
        <f t="shared" si="10"/>
        <v>43</v>
      </c>
      <c r="B48" s="147">
        <f t="shared" si="10"/>
        <v>43</v>
      </c>
      <c r="C48" s="276">
        <f>'Data 2'!C52</f>
        <v>120</v>
      </c>
      <c r="D48" s="166" t="str">
        <f>'Data 2'!D52</f>
        <v>CONT</v>
      </c>
      <c r="E48" s="166">
        <f t="shared" si="7"/>
        <v>0</v>
      </c>
      <c r="F48" s="256">
        <v>14</v>
      </c>
      <c r="G48" s="263">
        <v>0.18934718186576524</v>
      </c>
      <c r="H48" s="5">
        <f t="shared" si="12"/>
        <v>1</v>
      </c>
      <c r="I48" s="5">
        <f t="shared" si="13"/>
        <v>0</v>
      </c>
      <c r="J48" s="5">
        <f t="shared" si="14"/>
        <v>0</v>
      </c>
      <c r="K48" s="81">
        <f>'Data 2'!S52</f>
        <v>0</v>
      </c>
      <c r="L48" s="5">
        <v>0</v>
      </c>
      <c r="M48" s="5">
        <f t="shared" si="15"/>
        <v>0</v>
      </c>
      <c r="N48" s="5">
        <f t="shared" si="4"/>
        <v>0</v>
      </c>
      <c r="O48" s="61">
        <f t="shared" si="11"/>
        <v>4.3000000000000031E-2</v>
      </c>
      <c r="P48" s="61">
        <f t="shared" si="5"/>
        <v>1</v>
      </c>
      <c r="Q48" s="61">
        <f t="shared" si="6"/>
        <v>1</v>
      </c>
      <c r="R48" s="61">
        <f t="shared" si="8"/>
        <v>1</v>
      </c>
      <c r="S48" s="61">
        <f t="shared" si="9"/>
        <v>0</v>
      </c>
    </row>
    <row r="49" spans="1:19" x14ac:dyDescent="0.2">
      <c r="A49" s="252">
        <f t="shared" si="10"/>
        <v>44</v>
      </c>
      <c r="B49" s="147">
        <f t="shared" si="10"/>
        <v>44</v>
      </c>
      <c r="C49" s="276">
        <f>'Data 2'!C53</f>
        <v>121</v>
      </c>
      <c r="D49" s="213" t="str">
        <f>'Data 2'!D53</f>
        <v>CFNR</v>
      </c>
      <c r="E49" s="213">
        <f t="shared" si="7"/>
        <v>0</v>
      </c>
      <c r="F49" s="256">
        <v>4</v>
      </c>
      <c r="G49" s="263">
        <v>0.34065180796268152</v>
      </c>
      <c r="H49" s="5">
        <f t="shared" si="12"/>
        <v>1</v>
      </c>
      <c r="I49" s="5">
        <f t="shared" si="13"/>
        <v>0</v>
      </c>
      <c r="J49" s="5">
        <f t="shared" si="14"/>
        <v>0</v>
      </c>
      <c r="K49" s="81">
        <f>'Data 2'!S53</f>
        <v>2</v>
      </c>
      <c r="L49" s="5">
        <v>0</v>
      </c>
      <c r="M49" s="5">
        <f t="shared" si="15"/>
        <v>0</v>
      </c>
      <c r="N49" s="5">
        <f t="shared" si="4"/>
        <v>0</v>
      </c>
      <c r="O49" s="61">
        <f t="shared" si="11"/>
        <v>4.4000000000000032E-2</v>
      </c>
      <c r="P49" s="61">
        <f t="shared" si="5"/>
        <v>1</v>
      </c>
      <c r="Q49" s="61">
        <f t="shared" si="6"/>
        <v>1</v>
      </c>
      <c r="R49" s="61">
        <f t="shared" si="8"/>
        <v>1</v>
      </c>
      <c r="S49" s="61">
        <f t="shared" si="9"/>
        <v>0</v>
      </c>
    </row>
    <row r="50" spans="1:19" x14ac:dyDescent="0.2">
      <c r="A50" s="252">
        <f t="shared" si="10"/>
        <v>45</v>
      </c>
      <c r="B50" s="147">
        <f t="shared" si="10"/>
        <v>45</v>
      </c>
      <c r="C50" s="276">
        <f>'Data 2'!C54</f>
        <v>123</v>
      </c>
      <c r="D50" s="162" t="str">
        <f>'Data 2'!D54</f>
        <v>CONT</v>
      </c>
      <c r="E50" s="162">
        <f t="shared" si="7"/>
        <v>0</v>
      </c>
      <c r="F50" s="256">
        <v>2</v>
      </c>
      <c r="G50" s="263">
        <v>0.21626634865178243</v>
      </c>
      <c r="H50" s="5">
        <f t="shared" si="12"/>
        <v>1</v>
      </c>
      <c r="I50" s="5">
        <f t="shared" si="13"/>
        <v>0</v>
      </c>
      <c r="J50" s="5">
        <f t="shared" si="14"/>
        <v>0</v>
      </c>
      <c r="K50" s="81">
        <f>'Data 2'!S54</f>
        <v>1</v>
      </c>
      <c r="L50" s="5">
        <v>0</v>
      </c>
      <c r="M50" s="5">
        <f t="shared" si="15"/>
        <v>0</v>
      </c>
      <c r="N50" s="5">
        <f t="shared" si="4"/>
        <v>0</v>
      </c>
      <c r="O50" s="61">
        <f t="shared" si="11"/>
        <v>4.5000000000000033E-2</v>
      </c>
      <c r="P50" s="61">
        <f t="shared" si="5"/>
        <v>1</v>
      </c>
      <c r="Q50" s="61">
        <f t="shared" si="6"/>
        <v>1</v>
      </c>
      <c r="R50" s="61">
        <f t="shared" si="8"/>
        <v>1</v>
      </c>
      <c r="S50" s="61">
        <f t="shared" si="9"/>
        <v>0</v>
      </c>
    </row>
    <row r="51" spans="1:19" x14ac:dyDescent="0.2">
      <c r="A51" s="252">
        <f t="shared" si="10"/>
        <v>46</v>
      </c>
      <c r="B51" s="147">
        <f t="shared" si="10"/>
        <v>46</v>
      </c>
      <c r="C51" s="276">
        <f>'Data 2'!C55</f>
        <v>130</v>
      </c>
      <c r="D51" s="163" t="str">
        <f>'Data 2'!D55</f>
        <v>CFNR</v>
      </c>
      <c r="E51" s="163">
        <v>0</v>
      </c>
      <c r="F51" s="256">
        <v>17</v>
      </c>
      <c r="G51" s="263">
        <v>0.11596240580820531</v>
      </c>
      <c r="H51" s="5">
        <f t="shared" si="12"/>
        <v>0</v>
      </c>
      <c r="I51" s="5">
        <f t="shared" si="13"/>
        <v>0</v>
      </c>
      <c r="J51" s="5">
        <f t="shared" si="14"/>
        <v>0</v>
      </c>
      <c r="K51" s="81">
        <f>'Data 2'!S55</f>
        <v>1</v>
      </c>
      <c r="L51" s="5">
        <v>0</v>
      </c>
      <c r="M51" s="5">
        <f t="shared" si="15"/>
        <v>0</v>
      </c>
      <c r="N51" s="80">
        <f t="shared" si="4"/>
        <v>1</v>
      </c>
      <c r="O51" s="61">
        <f t="shared" si="11"/>
        <v>4.6000000000000034E-2</v>
      </c>
      <c r="P51" s="61">
        <f t="shared" si="5"/>
        <v>1</v>
      </c>
      <c r="Q51" s="61">
        <f t="shared" si="6"/>
        <v>1</v>
      </c>
      <c r="R51" s="61">
        <f t="shared" si="8"/>
        <v>1</v>
      </c>
      <c r="S51" s="61">
        <f t="shared" si="9"/>
        <v>0</v>
      </c>
    </row>
    <row r="52" spans="1:19" x14ac:dyDescent="0.2">
      <c r="A52" s="252">
        <f t="shared" si="10"/>
        <v>47</v>
      </c>
      <c r="B52" s="147">
        <f t="shared" si="10"/>
        <v>47</v>
      </c>
      <c r="C52" s="276">
        <f>'Data 2'!C56</f>
        <v>132</v>
      </c>
      <c r="D52" s="158" t="str">
        <f>'Data 2'!D56</f>
        <v>CF</v>
      </c>
      <c r="E52" s="158">
        <v>1</v>
      </c>
      <c r="F52" s="256">
        <v>4</v>
      </c>
      <c r="G52" s="263">
        <v>0.34065180796268152</v>
      </c>
      <c r="H52" s="5">
        <f t="shared" si="12"/>
        <v>1</v>
      </c>
      <c r="I52" s="5">
        <f t="shared" si="13"/>
        <v>1</v>
      </c>
      <c r="J52" s="5">
        <f t="shared" si="14"/>
        <v>0</v>
      </c>
      <c r="K52" s="81">
        <f>'Data 2'!S56</f>
        <v>2</v>
      </c>
      <c r="L52" s="5">
        <v>0</v>
      </c>
      <c r="M52" s="5">
        <f t="shared" si="15"/>
        <v>0</v>
      </c>
      <c r="N52" s="5">
        <f t="shared" si="4"/>
        <v>0</v>
      </c>
      <c r="O52" s="61">
        <f t="shared" si="11"/>
        <v>4.7000000000000035E-2</v>
      </c>
      <c r="P52" s="61">
        <f t="shared" si="5"/>
        <v>1</v>
      </c>
      <c r="Q52" s="61">
        <f t="shared" si="6"/>
        <v>1</v>
      </c>
      <c r="R52" s="61">
        <f t="shared" si="8"/>
        <v>1</v>
      </c>
      <c r="S52" s="61">
        <f t="shared" si="9"/>
        <v>0</v>
      </c>
    </row>
    <row r="53" spans="1:19" x14ac:dyDescent="0.2">
      <c r="A53" s="252">
        <f t="shared" si="10"/>
        <v>48</v>
      </c>
      <c r="B53" s="147">
        <f t="shared" si="10"/>
        <v>48</v>
      </c>
      <c r="C53" s="276">
        <f>'Data 2'!C57</f>
        <v>136</v>
      </c>
      <c r="D53" s="163" t="str">
        <f>'Data 2'!D57</f>
        <v>CFNR</v>
      </c>
      <c r="E53" s="163">
        <v>0</v>
      </c>
      <c r="F53" s="256">
        <v>10</v>
      </c>
      <c r="G53" s="263">
        <v>0.26596304710387314</v>
      </c>
      <c r="H53" s="5">
        <f t="shared" si="12"/>
        <v>1</v>
      </c>
      <c r="I53" s="5">
        <f t="shared" si="13"/>
        <v>0</v>
      </c>
      <c r="J53" s="5">
        <f t="shared" si="14"/>
        <v>0</v>
      </c>
      <c r="K53" s="81">
        <f>'Data 2'!S57</f>
        <v>3</v>
      </c>
      <c r="L53" s="5">
        <v>0</v>
      </c>
      <c r="M53" s="5">
        <f t="shared" si="15"/>
        <v>0</v>
      </c>
      <c r="N53" s="5">
        <f t="shared" si="4"/>
        <v>0</v>
      </c>
      <c r="O53" s="61">
        <f t="shared" si="11"/>
        <v>4.8000000000000036E-2</v>
      </c>
      <c r="P53" s="61">
        <f t="shared" si="5"/>
        <v>1</v>
      </c>
      <c r="Q53" s="61">
        <f t="shared" si="6"/>
        <v>1</v>
      </c>
      <c r="R53" s="61">
        <f t="shared" si="8"/>
        <v>1</v>
      </c>
      <c r="S53" s="61">
        <f t="shared" si="9"/>
        <v>0</v>
      </c>
    </row>
    <row r="54" spans="1:19" x14ac:dyDescent="0.2">
      <c r="A54" s="252">
        <f t="shared" si="10"/>
        <v>49</v>
      </c>
      <c r="B54" s="147">
        <f t="shared" si="10"/>
        <v>49</v>
      </c>
      <c r="C54" s="276">
        <f>'Data 2'!C58</f>
        <v>138</v>
      </c>
      <c r="D54" s="167" t="str">
        <f>'Data 2'!D58</f>
        <v>CFNR</v>
      </c>
      <c r="E54" s="167">
        <f t="shared" si="7"/>
        <v>0</v>
      </c>
      <c r="F54" s="256">
        <v>12</v>
      </c>
      <c r="G54" s="263">
        <v>0.13309524476330814</v>
      </c>
      <c r="H54" s="5">
        <f t="shared" si="12"/>
        <v>0</v>
      </c>
      <c r="I54" s="5">
        <f t="shared" si="13"/>
        <v>0</v>
      </c>
      <c r="J54" s="5">
        <f t="shared" si="14"/>
        <v>0</v>
      </c>
      <c r="K54" s="81">
        <f>'Data 2'!S58</f>
        <v>1</v>
      </c>
      <c r="L54" s="5">
        <v>0</v>
      </c>
      <c r="M54" s="5">
        <f t="shared" si="15"/>
        <v>0</v>
      </c>
      <c r="N54" s="80">
        <f t="shared" si="4"/>
        <v>1</v>
      </c>
      <c r="O54" s="61">
        <f t="shared" si="11"/>
        <v>4.9000000000000037E-2</v>
      </c>
      <c r="P54" s="61">
        <f t="shared" si="5"/>
        <v>1</v>
      </c>
      <c r="Q54" s="61">
        <f t="shared" si="6"/>
        <v>1</v>
      </c>
      <c r="R54" s="61">
        <f t="shared" si="8"/>
        <v>1</v>
      </c>
      <c r="S54" s="61">
        <f t="shared" si="9"/>
        <v>0</v>
      </c>
    </row>
    <row r="55" spans="1:19" x14ac:dyDescent="0.2">
      <c r="A55" s="252">
        <f t="shared" si="10"/>
        <v>50</v>
      </c>
      <c r="B55" s="147">
        <f t="shared" si="10"/>
        <v>50</v>
      </c>
      <c r="C55" s="276">
        <f>'Data 2'!C59</f>
        <v>142</v>
      </c>
      <c r="D55" s="160" t="str">
        <f>'Data 2'!D59</f>
        <v>CFNR</v>
      </c>
      <c r="E55" s="160">
        <f t="shared" si="7"/>
        <v>0</v>
      </c>
      <c r="F55" s="256">
        <v>17</v>
      </c>
      <c r="G55" s="263">
        <v>0.11596240580820531</v>
      </c>
      <c r="H55" s="5">
        <f t="shared" si="12"/>
        <v>0</v>
      </c>
      <c r="I55" s="5">
        <f t="shared" si="13"/>
        <v>0</v>
      </c>
      <c r="J55" s="5">
        <f t="shared" si="14"/>
        <v>0</v>
      </c>
      <c r="K55" s="81">
        <f>'Data 2'!S59</f>
        <v>1</v>
      </c>
      <c r="L55" s="5">
        <v>0</v>
      </c>
      <c r="M55" s="5">
        <f t="shared" si="15"/>
        <v>0</v>
      </c>
      <c r="N55" s="80">
        <f t="shared" si="4"/>
        <v>1</v>
      </c>
      <c r="O55" s="61">
        <f t="shared" si="11"/>
        <v>5.0000000000000037E-2</v>
      </c>
      <c r="P55" s="61">
        <f t="shared" si="5"/>
        <v>1</v>
      </c>
      <c r="Q55" s="61">
        <f t="shared" si="6"/>
        <v>1</v>
      </c>
      <c r="R55" s="61">
        <f t="shared" si="8"/>
        <v>1</v>
      </c>
      <c r="S55" s="61">
        <f t="shared" si="9"/>
        <v>0</v>
      </c>
    </row>
    <row r="56" spans="1:19" x14ac:dyDescent="0.2">
      <c r="A56" s="252">
        <f t="shared" si="10"/>
        <v>51</v>
      </c>
      <c r="B56" s="147">
        <f t="shared" si="10"/>
        <v>51</v>
      </c>
      <c r="C56" s="276">
        <f>'Data 2'!C60</f>
        <v>148</v>
      </c>
      <c r="D56" s="160" t="str">
        <f>'Data 2'!D60</f>
        <v>CFNR</v>
      </c>
      <c r="E56" s="160">
        <f t="shared" si="7"/>
        <v>0</v>
      </c>
      <c r="F56" s="256">
        <v>21</v>
      </c>
      <c r="G56" s="263">
        <v>0.38056496677537921</v>
      </c>
      <c r="H56" s="5">
        <f t="shared" si="12"/>
        <v>1</v>
      </c>
      <c r="I56" s="5">
        <f t="shared" si="13"/>
        <v>0</v>
      </c>
      <c r="J56" s="5">
        <f t="shared" si="14"/>
        <v>0</v>
      </c>
      <c r="K56" s="81">
        <f>'Data 2'!S60</f>
        <v>3</v>
      </c>
      <c r="L56" s="5">
        <v>1</v>
      </c>
      <c r="M56" s="5">
        <f t="shared" si="15"/>
        <v>0</v>
      </c>
      <c r="N56" s="5">
        <f t="shared" si="4"/>
        <v>0</v>
      </c>
      <c r="O56" s="61">
        <f t="shared" si="11"/>
        <v>5.1000000000000038E-2</v>
      </c>
      <c r="P56" s="61">
        <f t="shared" si="5"/>
        <v>1</v>
      </c>
      <c r="Q56" s="61">
        <f t="shared" si="6"/>
        <v>1</v>
      </c>
      <c r="R56" s="61">
        <f t="shared" si="8"/>
        <v>1</v>
      </c>
      <c r="S56" s="61">
        <f t="shared" si="9"/>
        <v>0</v>
      </c>
    </row>
    <row r="57" spans="1:19" x14ac:dyDescent="0.2">
      <c r="A57" s="252">
        <f t="shared" si="10"/>
        <v>52</v>
      </c>
      <c r="B57" s="147">
        <f t="shared" si="10"/>
        <v>52</v>
      </c>
      <c r="C57" s="276">
        <f>'Data 2'!C61</f>
        <v>149</v>
      </c>
      <c r="D57" s="160" t="str">
        <f>'Data 2'!D61</f>
        <v>CFNR</v>
      </c>
      <c r="E57" s="160">
        <f t="shared" si="7"/>
        <v>0</v>
      </c>
      <c r="F57" s="256">
        <v>4</v>
      </c>
      <c r="G57" s="263">
        <v>0.34065180796268152</v>
      </c>
      <c r="H57" s="5">
        <f t="shared" si="12"/>
        <v>1</v>
      </c>
      <c r="I57" s="5">
        <f t="shared" si="13"/>
        <v>0</v>
      </c>
      <c r="J57" s="5">
        <f t="shared" si="14"/>
        <v>0</v>
      </c>
      <c r="K57" s="81">
        <f>'Data 2'!S61</f>
        <v>2</v>
      </c>
      <c r="L57" s="5">
        <v>0</v>
      </c>
      <c r="M57" s="5">
        <f t="shared" si="15"/>
        <v>0</v>
      </c>
      <c r="N57" s="5">
        <f t="shared" si="4"/>
        <v>0</v>
      </c>
      <c r="O57" s="61">
        <f t="shared" si="11"/>
        <v>5.2000000000000039E-2</v>
      </c>
      <c r="P57" s="61">
        <f t="shared" si="5"/>
        <v>1</v>
      </c>
      <c r="Q57" s="61">
        <f t="shared" si="6"/>
        <v>1</v>
      </c>
      <c r="R57" s="61">
        <f t="shared" si="8"/>
        <v>1</v>
      </c>
      <c r="S57" s="61">
        <f t="shared" si="9"/>
        <v>0</v>
      </c>
    </row>
    <row r="58" spans="1:19" x14ac:dyDescent="0.2">
      <c r="A58" s="252">
        <f t="shared" si="10"/>
        <v>53</v>
      </c>
      <c r="B58" s="147">
        <f t="shared" si="10"/>
        <v>53</v>
      </c>
      <c r="C58" s="276">
        <f>'Data 2'!C62</f>
        <v>154</v>
      </c>
      <c r="D58" s="160" t="str">
        <f>'Data 2'!D62</f>
        <v>CFNR</v>
      </c>
      <c r="E58" s="160">
        <f t="shared" si="7"/>
        <v>0</v>
      </c>
      <c r="F58" s="256">
        <v>17</v>
      </c>
      <c r="G58" s="263">
        <v>0.11596240580820531</v>
      </c>
      <c r="H58" s="5">
        <f t="shared" si="12"/>
        <v>0</v>
      </c>
      <c r="I58" s="5">
        <f t="shared" si="13"/>
        <v>0</v>
      </c>
      <c r="J58" s="5">
        <f t="shared" si="14"/>
        <v>0</v>
      </c>
      <c r="K58" s="81">
        <f>'Data 2'!S62</f>
        <v>2</v>
      </c>
      <c r="L58" s="5">
        <v>0</v>
      </c>
      <c r="M58" s="5">
        <f t="shared" si="15"/>
        <v>0</v>
      </c>
      <c r="N58" s="80">
        <f t="shared" si="4"/>
        <v>1</v>
      </c>
      <c r="O58" s="61">
        <f t="shared" si="11"/>
        <v>5.300000000000004E-2</v>
      </c>
      <c r="P58" s="61">
        <f t="shared" si="5"/>
        <v>1</v>
      </c>
      <c r="Q58" s="61">
        <f t="shared" si="6"/>
        <v>1</v>
      </c>
      <c r="R58" s="61">
        <f t="shared" si="8"/>
        <v>1</v>
      </c>
      <c r="S58" s="61">
        <f t="shared" si="9"/>
        <v>0</v>
      </c>
    </row>
    <row r="59" spans="1:19" x14ac:dyDescent="0.2">
      <c r="A59" s="252">
        <f t="shared" si="10"/>
        <v>54</v>
      </c>
      <c r="B59" s="147">
        <f t="shared" si="10"/>
        <v>54</v>
      </c>
      <c r="C59" s="276">
        <f>'Data 2'!C63</f>
        <v>155</v>
      </c>
      <c r="D59" s="160" t="str">
        <f>'Data 2'!D63</f>
        <v>CFNR</v>
      </c>
      <c r="E59" s="160">
        <f t="shared" si="7"/>
        <v>0</v>
      </c>
      <c r="F59" s="256">
        <v>6</v>
      </c>
      <c r="G59" s="263">
        <v>0.39586665335863902</v>
      </c>
      <c r="H59" s="5">
        <f t="shared" si="12"/>
        <v>1</v>
      </c>
      <c r="I59" s="5">
        <f t="shared" si="13"/>
        <v>0</v>
      </c>
      <c r="J59" s="5">
        <f t="shared" si="14"/>
        <v>0</v>
      </c>
      <c r="K59" s="81">
        <f>'Data 2'!S63</f>
        <v>4</v>
      </c>
      <c r="L59" s="5">
        <v>1</v>
      </c>
      <c r="M59" s="5">
        <f t="shared" si="15"/>
        <v>0</v>
      </c>
      <c r="N59" s="5">
        <f t="shared" si="4"/>
        <v>0</v>
      </c>
      <c r="O59" s="61">
        <f t="shared" si="11"/>
        <v>5.4000000000000041E-2</v>
      </c>
      <c r="P59" s="61">
        <f t="shared" si="5"/>
        <v>1</v>
      </c>
      <c r="Q59" s="61">
        <f t="shared" si="6"/>
        <v>1</v>
      </c>
      <c r="R59" s="61">
        <f t="shared" si="8"/>
        <v>1</v>
      </c>
      <c r="S59" s="61">
        <f t="shared" si="9"/>
        <v>0</v>
      </c>
    </row>
    <row r="60" spans="1:19" x14ac:dyDescent="0.2">
      <c r="A60" s="252">
        <f t="shared" si="10"/>
        <v>55</v>
      </c>
      <c r="B60" s="147">
        <f t="shared" si="10"/>
        <v>55</v>
      </c>
      <c r="C60" s="276">
        <f>'Data 2'!C64</f>
        <v>160</v>
      </c>
      <c r="D60" s="158" t="str">
        <f>'Data 2'!D64</f>
        <v>CF</v>
      </c>
      <c r="E60" s="158">
        <v>1</v>
      </c>
      <c r="F60" s="256">
        <v>20</v>
      </c>
      <c r="G60" s="263">
        <v>0.38056496677537921</v>
      </c>
      <c r="H60" s="5">
        <f t="shared" si="12"/>
        <v>1</v>
      </c>
      <c r="I60" s="5">
        <f t="shared" si="13"/>
        <v>1</v>
      </c>
      <c r="J60" s="5">
        <f t="shared" si="14"/>
        <v>0</v>
      </c>
      <c r="K60" s="81">
        <f>'Data 2'!S64</f>
        <v>3</v>
      </c>
      <c r="L60" s="5">
        <v>1</v>
      </c>
      <c r="M60" s="5">
        <f t="shared" si="15"/>
        <v>0</v>
      </c>
      <c r="N60" s="5">
        <f t="shared" si="4"/>
        <v>0</v>
      </c>
      <c r="O60" s="61">
        <f t="shared" si="11"/>
        <v>5.5000000000000042E-2</v>
      </c>
      <c r="P60" s="61">
        <f t="shared" si="5"/>
        <v>1</v>
      </c>
      <c r="Q60" s="61">
        <f t="shared" si="6"/>
        <v>1</v>
      </c>
      <c r="R60" s="61">
        <f t="shared" si="8"/>
        <v>1</v>
      </c>
      <c r="S60" s="61">
        <f t="shared" si="9"/>
        <v>0</v>
      </c>
    </row>
    <row r="61" spans="1:19" x14ac:dyDescent="0.2">
      <c r="A61" s="252">
        <f t="shared" si="10"/>
        <v>56</v>
      </c>
      <c r="B61" s="147">
        <f t="shared" si="10"/>
        <v>56</v>
      </c>
      <c r="C61" s="276">
        <f>'Data 2'!C65</f>
        <v>166</v>
      </c>
      <c r="D61" s="163" t="str">
        <f>'Data 2'!D65</f>
        <v>CFNR</v>
      </c>
      <c r="E61" s="163">
        <v>0</v>
      </c>
      <c r="F61" s="256">
        <v>19</v>
      </c>
      <c r="G61" s="263">
        <v>0.1762710518339988</v>
      </c>
      <c r="H61" s="5">
        <f t="shared" si="12"/>
        <v>1</v>
      </c>
      <c r="I61" s="5">
        <f t="shared" si="13"/>
        <v>0</v>
      </c>
      <c r="J61" s="5">
        <f t="shared" si="14"/>
        <v>0</v>
      </c>
      <c r="K61" s="81">
        <f>'Data 2'!S65</f>
        <v>2</v>
      </c>
      <c r="L61" s="5">
        <v>0</v>
      </c>
      <c r="M61" s="5">
        <f t="shared" si="15"/>
        <v>0</v>
      </c>
      <c r="N61" s="5">
        <f t="shared" si="4"/>
        <v>0</v>
      </c>
      <c r="O61" s="61">
        <f t="shared" si="11"/>
        <v>5.6000000000000043E-2</v>
      </c>
      <c r="P61" s="61">
        <f t="shared" si="5"/>
        <v>1</v>
      </c>
      <c r="Q61" s="61">
        <f t="shared" si="6"/>
        <v>1</v>
      </c>
      <c r="R61" s="61">
        <f t="shared" si="8"/>
        <v>1</v>
      </c>
      <c r="S61" s="61">
        <f t="shared" si="9"/>
        <v>0</v>
      </c>
    </row>
    <row r="62" spans="1:19" x14ac:dyDescent="0.2">
      <c r="A62" s="252">
        <f t="shared" si="10"/>
        <v>57</v>
      </c>
      <c r="B62" s="147">
        <f t="shared" si="10"/>
        <v>57</v>
      </c>
      <c r="C62" s="276">
        <f>'Data 2'!C66</f>
        <v>167</v>
      </c>
      <c r="D62" s="158" t="str">
        <f>'Data 2'!D66</f>
        <v>CF</v>
      </c>
      <c r="E62" s="158">
        <v>1</v>
      </c>
      <c r="F62" s="256">
        <v>15</v>
      </c>
      <c r="G62" s="263">
        <v>0.46429144280592965</v>
      </c>
      <c r="H62" s="5">
        <f t="shared" si="12"/>
        <v>1</v>
      </c>
      <c r="I62" s="5">
        <f t="shared" si="13"/>
        <v>1</v>
      </c>
      <c r="J62" s="5">
        <f t="shared" si="14"/>
        <v>0</v>
      </c>
      <c r="K62" s="81">
        <f>'Data 2'!S66</f>
        <v>1</v>
      </c>
      <c r="L62" s="5">
        <v>1</v>
      </c>
      <c r="M62" s="5">
        <f t="shared" si="15"/>
        <v>0</v>
      </c>
      <c r="N62" s="5">
        <f t="shared" si="4"/>
        <v>0</v>
      </c>
      <c r="O62" s="61">
        <f t="shared" si="11"/>
        <v>5.7000000000000044E-2</v>
      </c>
      <c r="P62" s="61">
        <f t="shared" si="5"/>
        <v>1</v>
      </c>
      <c r="Q62" s="61">
        <f t="shared" si="6"/>
        <v>1</v>
      </c>
      <c r="R62" s="61">
        <f t="shared" si="8"/>
        <v>1</v>
      </c>
      <c r="S62" s="61">
        <f t="shared" si="9"/>
        <v>0</v>
      </c>
    </row>
    <row r="63" spans="1:19" x14ac:dyDescent="0.2">
      <c r="A63" s="252">
        <f t="shared" si="10"/>
        <v>58</v>
      </c>
      <c r="B63" s="147">
        <f t="shared" si="10"/>
        <v>58</v>
      </c>
      <c r="C63" s="276">
        <f>'Data 2'!C67</f>
        <v>170</v>
      </c>
      <c r="D63" s="158" t="str">
        <f>'Data 2'!D67</f>
        <v>CF</v>
      </c>
      <c r="E63" s="158">
        <f t="shared" si="7"/>
        <v>1</v>
      </c>
      <c r="F63" s="256">
        <v>10</v>
      </c>
      <c r="G63" s="263">
        <v>0.3986187800050971</v>
      </c>
      <c r="H63" s="5">
        <f t="shared" si="12"/>
        <v>1</v>
      </c>
      <c r="I63" s="5">
        <f t="shared" si="13"/>
        <v>1</v>
      </c>
      <c r="J63" s="5">
        <f t="shared" si="14"/>
        <v>0</v>
      </c>
      <c r="K63" s="81">
        <f>'Data 2'!S67</f>
        <v>1</v>
      </c>
      <c r="L63" s="5">
        <v>1</v>
      </c>
      <c r="M63" s="5">
        <f t="shared" si="15"/>
        <v>0</v>
      </c>
      <c r="N63" s="5">
        <f t="shared" si="4"/>
        <v>0</v>
      </c>
      <c r="O63" s="61">
        <f t="shared" si="11"/>
        <v>5.8000000000000045E-2</v>
      </c>
      <c r="P63" s="61">
        <f t="shared" si="5"/>
        <v>1</v>
      </c>
      <c r="Q63" s="61">
        <f t="shared" si="6"/>
        <v>1</v>
      </c>
      <c r="R63" s="61">
        <f t="shared" si="8"/>
        <v>1</v>
      </c>
      <c r="S63" s="61">
        <f t="shared" si="9"/>
        <v>0</v>
      </c>
    </row>
    <row r="64" spans="1:19" x14ac:dyDescent="0.2">
      <c r="A64" s="252">
        <f t="shared" si="10"/>
        <v>59</v>
      </c>
      <c r="B64" s="147">
        <f t="shared" si="10"/>
        <v>59</v>
      </c>
      <c r="C64" s="276">
        <f>'Data 2'!C68</f>
        <v>203</v>
      </c>
      <c r="D64" s="163" t="str">
        <f>'Data 2'!D68</f>
        <v>CFNR</v>
      </c>
      <c r="E64" s="163">
        <v>0</v>
      </c>
      <c r="F64" s="256">
        <v>17</v>
      </c>
      <c r="G64" s="263">
        <v>0.11596240580820531</v>
      </c>
      <c r="H64" s="5">
        <f t="shared" si="12"/>
        <v>0</v>
      </c>
      <c r="I64" s="5">
        <f t="shared" si="13"/>
        <v>0</v>
      </c>
      <c r="J64" s="5">
        <f t="shared" si="14"/>
        <v>0</v>
      </c>
      <c r="K64" s="81">
        <f>'Data 2'!S68</f>
        <v>1</v>
      </c>
      <c r="L64" s="5">
        <v>0</v>
      </c>
      <c r="M64" s="5">
        <f t="shared" si="15"/>
        <v>0</v>
      </c>
      <c r="N64" s="80">
        <f t="shared" si="4"/>
        <v>1</v>
      </c>
      <c r="O64" s="61">
        <f t="shared" si="11"/>
        <v>5.9000000000000045E-2</v>
      </c>
      <c r="P64" s="61">
        <f t="shared" si="5"/>
        <v>1</v>
      </c>
      <c r="Q64" s="61">
        <f t="shared" si="6"/>
        <v>1</v>
      </c>
      <c r="R64" s="61">
        <f t="shared" si="8"/>
        <v>1</v>
      </c>
      <c r="S64" s="61">
        <f t="shared" si="9"/>
        <v>0</v>
      </c>
    </row>
    <row r="65" spans="1:63" x14ac:dyDescent="0.2">
      <c r="A65" s="252">
        <f t="shared" si="10"/>
        <v>60</v>
      </c>
      <c r="B65" s="147">
        <f t="shared" si="10"/>
        <v>60</v>
      </c>
      <c r="C65" s="276">
        <f>'Data 2'!C69</f>
        <v>204</v>
      </c>
      <c r="D65" s="167" t="str">
        <f>'Data 2'!D69</f>
        <v>CFNR</v>
      </c>
      <c r="E65" s="167">
        <f t="shared" si="7"/>
        <v>0</v>
      </c>
      <c r="F65" s="256">
        <v>20</v>
      </c>
      <c r="G65" s="263">
        <v>0.38056496677537921</v>
      </c>
      <c r="H65" s="5">
        <f t="shared" si="12"/>
        <v>1</v>
      </c>
      <c r="I65" s="5">
        <f t="shared" si="13"/>
        <v>0</v>
      </c>
      <c r="J65" s="5">
        <f t="shared" si="14"/>
        <v>0</v>
      </c>
      <c r="K65" s="81">
        <f>'Data 2'!S69</f>
        <v>3</v>
      </c>
      <c r="L65" s="5">
        <v>0</v>
      </c>
      <c r="M65" s="5">
        <f t="shared" si="15"/>
        <v>0</v>
      </c>
      <c r="N65" s="5">
        <f t="shared" si="4"/>
        <v>0</v>
      </c>
      <c r="O65" s="61">
        <f t="shared" si="11"/>
        <v>6.0000000000000046E-2</v>
      </c>
      <c r="P65" s="61">
        <f t="shared" si="5"/>
        <v>1</v>
      </c>
      <c r="Q65" s="61">
        <f t="shared" si="6"/>
        <v>1</v>
      </c>
      <c r="R65" s="61">
        <f t="shared" si="8"/>
        <v>1</v>
      </c>
      <c r="S65" s="61">
        <f t="shared" si="9"/>
        <v>0</v>
      </c>
    </row>
    <row r="66" spans="1:63" ht="16" thickBot="1" x14ac:dyDescent="0.25">
      <c r="A66" s="252">
        <f t="shared" si="10"/>
        <v>61</v>
      </c>
      <c r="B66" s="147">
        <f t="shared" si="10"/>
        <v>61</v>
      </c>
      <c r="C66" s="276">
        <f>'Data 2'!C70</f>
        <v>205</v>
      </c>
      <c r="D66" s="206" t="str">
        <f>'Data 2'!D70</f>
        <v>CFNR</v>
      </c>
      <c r="E66" s="206">
        <f t="shared" si="7"/>
        <v>0</v>
      </c>
      <c r="F66" s="256">
        <v>20</v>
      </c>
      <c r="G66" s="263">
        <v>0.1762710518339988</v>
      </c>
      <c r="H66" s="5">
        <f t="shared" si="12"/>
        <v>1</v>
      </c>
      <c r="I66" s="5">
        <f t="shared" si="13"/>
        <v>0</v>
      </c>
      <c r="J66" s="5">
        <f t="shared" si="14"/>
        <v>0</v>
      </c>
      <c r="K66" s="81">
        <f>'Data 2'!S70</f>
        <v>2</v>
      </c>
      <c r="L66" s="5">
        <v>1</v>
      </c>
      <c r="M66" s="5">
        <f t="shared" si="15"/>
        <v>0</v>
      </c>
      <c r="N66" s="5">
        <f t="shared" si="4"/>
        <v>0</v>
      </c>
      <c r="O66" s="61">
        <f t="shared" si="11"/>
        <v>6.1000000000000047E-2</v>
      </c>
      <c r="P66" s="61">
        <f t="shared" si="5"/>
        <v>1</v>
      </c>
      <c r="Q66" s="61">
        <f t="shared" si="6"/>
        <v>1</v>
      </c>
      <c r="R66" s="61">
        <f t="shared" si="8"/>
        <v>1</v>
      </c>
      <c r="S66" s="61">
        <f t="shared" si="9"/>
        <v>0</v>
      </c>
    </row>
    <row r="67" spans="1:63" s="205" customFormat="1" ht="16" thickBot="1" x14ac:dyDescent="0.25">
      <c r="A67" s="255">
        <f t="shared" si="10"/>
        <v>62</v>
      </c>
      <c r="B67" s="147">
        <f t="shared" si="10"/>
        <v>62</v>
      </c>
      <c r="C67" s="276">
        <f>'Data 2'!C71</f>
        <v>208</v>
      </c>
      <c r="D67" s="291" t="str">
        <f>'Data 2'!D71</f>
        <v>CFNR</v>
      </c>
      <c r="E67" s="291">
        <f t="shared" si="7"/>
        <v>0</v>
      </c>
      <c r="F67" s="256">
        <v>8</v>
      </c>
      <c r="G67" s="263">
        <v>0.37070145248885333</v>
      </c>
      <c r="H67" s="5">
        <f t="shared" si="12"/>
        <v>1</v>
      </c>
      <c r="I67" s="5">
        <f t="shared" si="13"/>
        <v>0</v>
      </c>
      <c r="J67" s="5">
        <f t="shared" si="14"/>
        <v>0</v>
      </c>
      <c r="K67" s="81">
        <f>'Data 2'!S71</f>
        <v>1</v>
      </c>
      <c r="L67" s="5">
        <v>1</v>
      </c>
      <c r="M67" s="5">
        <f t="shared" si="15"/>
        <v>0</v>
      </c>
      <c r="N67" s="5">
        <f t="shared" si="4"/>
        <v>0</v>
      </c>
      <c r="O67" s="61">
        <f t="shared" si="11"/>
        <v>6.2000000000000048E-2</v>
      </c>
      <c r="P67" s="61">
        <f t="shared" si="5"/>
        <v>1</v>
      </c>
      <c r="Q67" s="61">
        <f t="shared" si="6"/>
        <v>1</v>
      </c>
      <c r="R67" s="61">
        <f t="shared" si="8"/>
        <v>1</v>
      </c>
      <c r="S67" s="61">
        <f t="shared" si="9"/>
        <v>0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</row>
    <row r="68" spans="1:63" x14ac:dyDescent="0.2">
      <c r="A68" s="252">
        <f t="shared" si="10"/>
        <v>63</v>
      </c>
      <c r="B68" s="147">
        <f t="shared" si="10"/>
        <v>63</v>
      </c>
      <c r="C68" s="276">
        <f>'Data 2'!C72</f>
        <v>210</v>
      </c>
      <c r="D68" s="162" t="str">
        <f>'Data 2'!D72</f>
        <v>CONT</v>
      </c>
      <c r="E68" s="162">
        <v>0</v>
      </c>
      <c r="F68" s="256">
        <v>16</v>
      </c>
      <c r="G68" s="263">
        <v>0.25928811862254347</v>
      </c>
      <c r="H68" s="5">
        <f t="shared" si="12"/>
        <v>1</v>
      </c>
      <c r="I68" s="5">
        <f t="shared" si="13"/>
        <v>0</v>
      </c>
      <c r="J68" s="5">
        <f t="shared" si="14"/>
        <v>0</v>
      </c>
      <c r="K68" s="81">
        <f>'Data 2'!S72</f>
        <v>2</v>
      </c>
      <c r="L68" s="5">
        <v>0</v>
      </c>
      <c r="M68" s="5">
        <f t="shared" si="15"/>
        <v>0</v>
      </c>
      <c r="N68" s="5">
        <f t="shared" si="4"/>
        <v>0</v>
      </c>
      <c r="O68" s="61">
        <f t="shared" si="11"/>
        <v>6.3000000000000042E-2</v>
      </c>
      <c r="P68" s="61">
        <f t="shared" si="5"/>
        <v>1</v>
      </c>
      <c r="Q68" s="61">
        <f t="shared" si="6"/>
        <v>1</v>
      </c>
      <c r="R68" s="61">
        <f t="shared" si="8"/>
        <v>1</v>
      </c>
      <c r="S68" s="61">
        <f t="shared" si="9"/>
        <v>0</v>
      </c>
    </row>
    <row r="69" spans="1:63" x14ac:dyDescent="0.2">
      <c r="A69" s="252">
        <f t="shared" si="10"/>
        <v>64</v>
      </c>
      <c r="B69" s="147">
        <f t="shared" si="10"/>
        <v>64</v>
      </c>
      <c r="C69" s="276">
        <f>'Data 2'!C73</f>
        <v>211</v>
      </c>
      <c r="D69" s="162" t="str">
        <f>'Data 2'!D73</f>
        <v>CONT</v>
      </c>
      <c r="E69" s="162">
        <f t="shared" si="7"/>
        <v>0</v>
      </c>
      <c r="F69" s="256">
        <v>21</v>
      </c>
      <c r="G69" s="263">
        <v>0.38056496677537921</v>
      </c>
      <c r="H69" s="5">
        <f t="shared" si="12"/>
        <v>1</v>
      </c>
      <c r="I69" s="5">
        <f t="shared" si="13"/>
        <v>0</v>
      </c>
      <c r="J69" s="5">
        <f t="shared" si="14"/>
        <v>0</v>
      </c>
      <c r="K69" s="81">
        <f>'Data 2'!S73</f>
        <v>4</v>
      </c>
      <c r="L69" s="5">
        <v>0</v>
      </c>
      <c r="M69" s="5">
        <f t="shared" si="15"/>
        <v>0</v>
      </c>
      <c r="N69" s="5">
        <f t="shared" si="4"/>
        <v>0</v>
      </c>
      <c r="O69" s="61">
        <f t="shared" si="11"/>
        <v>6.4000000000000043E-2</v>
      </c>
      <c r="P69" s="61">
        <f t="shared" si="5"/>
        <v>1</v>
      </c>
      <c r="Q69" s="61">
        <f t="shared" si="6"/>
        <v>1</v>
      </c>
      <c r="R69" s="61">
        <f t="shared" si="8"/>
        <v>1</v>
      </c>
      <c r="S69" s="61">
        <f t="shared" si="9"/>
        <v>0</v>
      </c>
    </row>
    <row r="70" spans="1:63" x14ac:dyDescent="0.2">
      <c r="A70" s="252">
        <f t="shared" si="10"/>
        <v>65</v>
      </c>
      <c r="B70" s="147">
        <f t="shared" si="10"/>
        <v>65</v>
      </c>
      <c r="C70" s="276">
        <f>'Data 2'!C74</f>
        <v>214</v>
      </c>
      <c r="D70" s="162" t="str">
        <f>'Data 2'!D74</f>
        <v>CONT</v>
      </c>
      <c r="E70" s="162">
        <f>IF(D70="CF",1,0)</f>
        <v>0</v>
      </c>
      <c r="F70" s="256">
        <v>16</v>
      </c>
      <c r="G70" s="263">
        <v>0.20324334576349573</v>
      </c>
      <c r="H70" s="5">
        <f t="shared" ref="H70:H101" si="16">IF(G70&gt;=$O$3,1,0)</f>
        <v>1</v>
      </c>
      <c r="I70" s="5">
        <f t="shared" ref="I70:I99" si="17">IF(AND(D70="CF",H70=1),1,0)</f>
        <v>0</v>
      </c>
      <c r="J70" s="5">
        <f t="shared" ref="J70:J99" si="18">IF(AND(D70="CONT",H70=0),1,0)</f>
        <v>0</v>
      </c>
      <c r="K70" s="81">
        <f>'Data 2'!S74</f>
        <v>1</v>
      </c>
      <c r="L70" s="5">
        <v>0</v>
      </c>
      <c r="M70" s="5">
        <f t="shared" ref="M70:M101" si="19">IF(AND($D70="CFNR",$H70=0,$L70=1),1,0)</f>
        <v>0</v>
      </c>
      <c r="N70" s="5">
        <f t="shared" ref="N70:N133" si="20">IF(AND($D70="CFNR",$H70=0,$L70=0),1,0)</f>
        <v>0</v>
      </c>
      <c r="O70" s="61">
        <f t="shared" si="11"/>
        <v>6.5000000000000044E-2</v>
      </c>
      <c r="P70" s="61">
        <f t="shared" ref="P70:P133" si="21">COUNTIFS($D$6:$D$176,"CF",$G$6:$G$176,"&gt;="&amp;$O70)/CF_D</f>
        <v>1</v>
      </c>
      <c r="Q70" s="61">
        <f t="shared" ref="Q70:Q133" si="22">COUNTIFS($D$6:$D$176,"CONT",$G$6:$G$176,"&gt;="&amp;$O70)/CFNT_D</f>
        <v>1</v>
      </c>
      <c r="R70" s="61">
        <f t="shared" si="8"/>
        <v>1</v>
      </c>
      <c r="S70" s="61">
        <f t="shared" si="9"/>
        <v>0</v>
      </c>
    </row>
    <row r="71" spans="1:63" x14ac:dyDescent="0.2">
      <c r="A71" s="252">
        <f t="shared" ref="A71:B89" si="23">A70+1</f>
        <v>66</v>
      </c>
      <c r="B71" s="147">
        <f t="shared" si="23"/>
        <v>66</v>
      </c>
      <c r="C71" s="276">
        <f>'Data 2'!C75</f>
        <v>215</v>
      </c>
      <c r="D71" s="163" t="str">
        <f>'Data 2'!D75</f>
        <v>CFNR</v>
      </c>
      <c r="E71" s="163">
        <v>0</v>
      </c>
      <c r="F71" s="256">
        <v>33</v>
      </c>
      <c r="G71" s="263">
        <v>0.40437397321279883</v>
      </c>
      <c r="H71" s="5">
        <f t="shared" si="16"/>
        <v>1</v>
      </c>
      <c r="I71" s="5">
        <f t="shared" si="17"/>
        <v>0</v>
      </c>
      <c r="J71" s="5">
        <f t="shared" si="18"/>
        <v>0</v>
      </c>
      <c r="K71" s="81">
        <f>'Data 2'!S75</f>
        <v>3</v>
      </c>
      <c r="L71" s="5">
        <v>0</v>
      </c>
      <c r="M71" s="5">
        <f t="shared" si="19"/>
        <v>0</v>
      </c>
      <c r="N71" s="5">
        <f t="shared" si="20"/>
        <v>0</v>
      </c>
      <c r="O71" s="61">
        <f t="shared" si="11"/>
        <v>6.6000000000000045E-2</v>
      </c>
      <c r="P71" s="61">
        <f t="shared" si="21"/>
        <v>1</v>
      </c>
      <c r="Q71" s="61">
        <f t="shared" si="22"/>
        <v>1</v>
      </c>
      <c r="R71" s="61">
        <f t="shared" ref="R71:R134" si="24">(P71+P72)/2</f>
        <v>1</v>
      </c>
      <c r="S71" s="61">
        <f t="shared" ref="S71:S134" si="25">-(Q72-Q71)</f>
        <v>0</v>
      </c>
    </row>
    <row r="72" spans="1:63" x14ac:dyDescent="0.2">
      <c r="A72" s="252">
        <f t="shared" si="23"/>
        <v>67</v>
      </c>
      <c r="B72" s="147">
        <f t="shared" si="23"/>
        <v>67</v>
      </c>
      <c r="C72" s="276">
        <f>'Data 2'!C76</f>
        <v>218</v>
      </c>
      <c r="D72" s="167" t="str">
        <f>'Data 2'!D76</f>
        <v>CFNR</v>
      </c>
      <c r="E72" s="167">
        <f>IF(D72="CF",1,0)</f>
        <v>0</v>
      </c>
      <c r="F72" s="256">
        <v>21</v>
      </c>
      <c r="G72" s="263">
        <v>0.38056496677537921</v>
      </c>
      <c r="H72" s="5">
        <f t="shared" si="16"/>
        <v>1</v>
      </c>
      <c r="I72" s="5">
        <f t="shared" si="17"/>
        <v>0</v>
      </c>
      <c r="J72" s="5">
        <f t="shared" si="18"/>
        <v>0</v>
      </c>
      <c r="K72" s="81">
        <f>'Data 2'!S76</f>
        <v>3</v>
      </c>
      <c r="L72" s="5">
        <v>0</v>
      </c>
      <c r="M72" s="5">
        <f t="shared" si="19"/>
        <v>0</v>
      </c>
      <c r="N72" s="5">
        <f t="shared" si="20"/>
        <v>0</v>
      </c>
      <c r="O72" s="61">
        <f t="shared" ref="O72:O135" si="26">O71+0.001</f>
        <v>6.7000000000000046E-2</v>
      </c>
      <c r="P72" s="61">
        <f t="shared" si="21"/>
        <v>1</v>
      </c>
      <c r="Q72" s="61">
        <f t="shared" si="22"/>
        <v>1</v>
      </c>
      <c r="R72" s="61">
        <f t="shared" si="24"/>
        <v>1</v>
      </c>
      <c r="S72" s="61">
        <f t="shared" si="25"/>
        <v>0</v>
      </c>
    </row>
    <row r="73" spans="1:63" x14ac:dyDescent="0.2">
      <c r="A73" s="252">
        <f t="shared" si="23"/>
        <v>68</v>
      </c>
      <c r="B73" s="147">
        <f t="shared" si="23"/>
        <v>68</v>
      </c>
      <c r="C73" s="276">
        <f>'Data 2'!C77</f>
        <v>219</v>
      </c>
      <c r="D73" s="162" t="str">
        <f>'Data 2'!D77</f>
        <v>CONT</v>
      </c>
      <c r="E73" s="162">
        <v>0</v>
      </c>
      <c r="F73" s="256">
        <v>3</v>
      </c>
      <c r="G73" s="263">
        <v>0.19885407076155889</v>
      </c>
      <c r="H73" s="5">
        <f t="shared" si="16"/>
        <v>1</v>
      </c>
      <c r="I73" s="5">
        <f t="shared" si="17"/>
        <v>0</v>
      </c>
      <c r="J73" s="5">
        <f t="shared" si="18"/>
        <v>0</v>
      </c>
      <c r="K73" s="81">
        <f>'Data 2'!S77</f>
        <v>1</v>
      </c>
      <c r="L73" s="5">
        <v>0</v>
      </c>
      <c r="M73" s="5">
        <f t="shared" si="19"/>
        <v>0</v>
      </c>
      <c r="N73" s="5">
        <f t="shared" si="20"/>
        <v>0</v>
      </c>
      <c r="O73" s="61">
        <f t="shared" si="26"/>
        <v>6.8000000000000047E-2</v>
      </c>
      <c r="P73" s="61">
        <f t="shared" si="21"/>
        <v>1</v>
      </c>
      <c r="Q73" s="61">
        <f t="shared" si="22"/>
        <v>1</v>
      </c>
      <c r="R73" s="61">
        <f t="shared" si="24"/>
        <v>1</v>
      </c>
      <c r="S73" s="61">
        <f t="shared" si="25"/>
        <v>0</v>
      </c>
    </row>
    <row r="74" spans="1:63" x14ac:dyDescent="0.2">
      <c r="A74" s="252">
        <f t="shared" si="23"/>
        <v>69</v>
      </c>
      <c r="B74" s="147">
        <f t="shared" si="23"/>
        <v>69</v>
      </c>
      <c r="C74" s="276">
        <f>'Data 2'!C78</f>
        <v>221</v>
      </c>
      <c r="D74" s="162" t="str">
        <f>'Data 2'!D78</f>
        <v>CONT</v>
      </c>
      <c r="E74" s="162">
        <f>IF(D74="CF",1,0)</f>
        <v>0</v>
      </c>
      <c r="F74" s="256">
        <v>21</v>
      </c>
      <c r="G74" s="263">
        <v>0.38056496677537921</v>
      </c>
      <c r="H74" s="5">
        <f t="shared" si="16"/>
        <v>1</v>
      </c>
      <c r="I74" s="5">
        <f t="shared" si="17"/>
        <v>0</v>
      </c>
      <c r="J74" s="5">
        <f t="shared" si="18"/>
        <v>0</v>
      </c>
      <c r="K74" s="81">
        <f>'Data 2'!S78</f>
        <v>3</v>
      </c>
      <c r="L74" s="5">
        <v>0</v>
      </c>
      <c r="M74" s="5">
        <f t="shared" si="19"/>
        <v>0</v>
      </c>
      <c r="N74" s="5">
        <f t="shared" si="20"/>
        <v>0</v>
      </c>
      <c r="O74" s="61">
        <f t="shared" si="26"/>
        <v>6.9000000000000047E-2</v>
      </c>
      <c r="P74" s="61">
        <f t="shared" si="21"/>
        <v>1</v>
      </c>
      <c r="Q74" s="61">
        <f t="shared" si="22"/>
        <v>1</v>
      </c>
      <c r="R74" s="61">
        <f t="shared" si="24"/>
        <v>1</v>
      </c>
      <c r="S74" s="61">
        <f t="shared" si="25"/>
        <v>0</v>
      </c>
    </row>
    <row r="75" spans="1:63" x14ac:dyDescent="0.2">
      <c r="A75" s="252">
        <f t="shared" si="23"/>
        <v>70</v>
      </c>
      <c r="B75" s="147">
        <f t="shared" si="23"/>
        <v>70</v>
      </c>
      <c r="C75" s="276">
        <f>'Data 2'!C79</f>
        <v>222</v>
      </c>
      <c r="D75" s="162" t="str">
        <f>'Data 2'!D79</f>
        <v>CONT</v>
      </c>
      <c r="E75" s="162">
        <f>IF(D75="CF",1,0)</f>
        <v>0</v>
      </c>
      <c r="F75" s="256">
        <v>7</v>
      </c>
      <c r="G75" s="263">
        <v>0.22902377813435884</v>
      </c>
      <c r="H75" s="5">
        <f t="shared" si="16"/>
        <v>1</v>
      </c>
      <c r="I75" s="5">
        <f t="shared" si="17"/>
        <v>0</v>
      </c>
      <c r="J75" s="5">
        <f t="shared" si="18"/>
        <v>0</v>
      </c>
      <c r="K75" s="81">
        <f>'Data 2'!S79</f>
        <v>3</v>
      </c>
      <c r="L75" s="5">
        <v>0</v>
      </c>
      <c r="M75" s="5">
        <f t="shared" si="19"/>
        <v>0</v>
      </c>
      <c r="N75" s="5">
        <f t="shared" si="20"/>
        <v>0</v>
      </c>
      <c r="O75" s="61">
        <f t="shared" si="26"/>
        <v>7.0000000000000048E-2</v>
      </c>
      <c r="P75" s="61">
        <f t="shared" si="21"/>
        <v>1</v>
      </c>
      <c r="Q75" s="61">
        <f t="shared" si="22"/>
        <v>1</v>
      </c>
      <c r="R75" s="61">
        <f t="shared" si="24"/>
        <v>1</v>
      </c>
      <c r="S75" s="61">
        <f t="shared" si="25"/>
        <v>0</v>
      </c>
    </row>
    <row r="76" spans="1:63" x14ac:dyDescent="0.2">
      <c r="A76" s="252">
        <f t="shared" si="23"/>
        <v>71</v>
      </c>
      <c r="B76" s="147">
        <f t="shared" si="23"/>
        <v>71</v>
      </c>
      <c r="C76" s="276">
        <f>'Data 2'!C80</f>
        <v>223</v>
      </c>
      <c r="D76" s="163" t="str">
        <f>'Data 2'!D80</f>
        <v>CFNR</v>
      </c>
      <c r="E76" s="163">
        <v>0</v>
      </c>
      <c r="F76" s="256">
        <v>14</v>
      </c>
      <c r="G76" s="263">
        <v>0.18934718186576524</v>
      </c>
      <c r="H76" s="5">
        <f t="shared" si="16"/>
        <v>1</v>
      </c>
      <c r="I76" s="5">
        <f t="shared" si="17"/>
        <v>0</v>
      </c>
      <c r="J76" s="5">
        <f t="shared" si="18"/>
        <v>0</v>
      </c>
      <c r="K76" s="81">
        <f>'Data 2'!S80</f>
        <v>0</v>
      </c>
      <c r="L76" s="5">
        <v>0</v>
      </c>
      <c r="M76" s="5">
        <f t="shared" si="19"/>
        <v>0</v>
      </c>
      <c r="N76" s="5">
        <f t="shared" si="20"/>
        <v>0</v>
      </c>
      <c r="O76" s="61">
        <f t="shared" si="26"/>
        <v>7.1000000000000049E-2</v>
      </c>
      <c r="P76" s="61">
        <f t="shared" si="21"/>
        <v>1</v>
      </c>
      <c r="Q76" s="61">
        <f t="shared" si="22"/>
        <v>1</v>
      </c>
      <c r="R76" s="61">
        <f t="shared" si="24"/>
        <v>1</v>
      </c>
      <c r="S76" s="61">
        <f t="shared" si="25"/>
        <v>0</v>
      </c>
    </row>
    <row r="77" spans="1:63" x14ac:dyDescent="0.2">
      <c r="A77" s="252">
        <f t="shared" si="23"/>
        <v>72</v>
      </c>
      <c r="B77" s="147">
        <f t="shared" si="23"/>
        <v>72</v>
      </c>
      <c r="C77" s="276">
        <f>'Data 2'!C81</f>
        <v>224</v>
      </c>
      <c r="D77" s="162" t="str">
        <f>'Data 2'!D81</f>
        <v>CONT</v>
      </c>
      <c r="E77" s="162">
        <v>0</v>
      </c>
      <c r="F77" s="256">
        <v>19</v>
      </c>
      <c r="G77" s="263">
        <v>0.1762710518339988</v>
      </c>
      <c r="H77" s="5">
        <f t="shared" si="16"/>
        <v>1</v>
      </c>
      <c r="I77" s="5">
        <f t="shared" si="17"/>
        <v>0</v>
      </c>
      <c r="J77" s="5">
        <f t="shared" si="18"/>
        <v>0</v>
      </c>
      <c r="K77" s="81">
        <f>'Data 2'!S81</f>
        <v>2</v>
      </c>
      <c r="L77" s="5">
        <v>0</v>
      </c>
      <c r="M77" s="5">
        <f t="shared" si="19"/>
        <v>0</v>
      </c>
      <c r="N77" s="5">
        <f t="shared" si="20"/>
        <v>0</v>
      </c>
      <c r="O77" s="61">
        <f t="shared" si="26"/>
        <v>7.200000000000005E-2</v>
      </c>
      <c r="P77" s="61">
        <f t="shared" si="21"/>
        <v>1</v>
      </c>
      <c r="Q77" s="61">
        <f t="shared" si="22"/>
        <v>1</v>
      </c>
      <c r="R77" s="61">
        <f t="shared" si="24"/>
        <v>1</v>
      </c>
      <c r="S77" s="61">
        <f t="shared" si="25"/>
        <v>0</v>
      </c>
    </row>
    <row r="78" spans="1:63" x14ac:dyDescent="0.2">
      <c r="A78" s="252">
        <f t="shared" si="23"/>
        <v>73</v>
      </c>
      <c r="B78" s="147">
        <f t="shared" si="23"/>
        <v>73</v>
      </c>
      <c r="C78" s="276">
        <f>'Data 2'!C82</f>
        <v>226</v>
      </c>
      <c r="D78" s="158" t="str">
        <f>'Data 2'!D82</f>
        <v>CF</v>
      </c>
      <c r="E78" s="158">
        <v>1</v>
      </c>
      <c r="F78" s="256">
        <v>16</v>
      </c>
      <c r="G78" s="263">
        <v>0.25928811862254347</v>
      </c>
      <c r="H78" s="5">
        <f t="shared" si="16"/>
        <v>1</v>
      </c>
      <c r="I78" s="5">
        <f t="shared" si="17"/>
        <v>1</v>
      </c>
      <c r="J78" s="5">
        <f t="shared" si="18"/>
        <v>0</v>
      </c>
      <c r="K78" s="81">
        <f>'Data 2'!S82</f>
        <v>2</v>
      </c>
      <c r="L78" s="5">
        <v>0</v>
      </c>
      <c r="M78" s="5">
        <f t="shared" si="19"/>
        <v>0</v>
      </c>
      <c r="N78" s="5">
        <f t="shared" si="20"/>
        <v>0</v>
      </c>
      <c r="O78" s="61">
        <f t="shared" si="26"/>
        <v>7.3000000000000051E-2</v>
      </c>
      <c r="P78" s="61">
        <f t="shared" si="21"/>
        <v>1</v>
      </c>
      <c r="Q78" s="61">
        <f t="shared" si="22"/>
        <v>1</v>
      </c>
      <c r="R78" s="61">
        <f t="shared" si="24"/>
        <v>1</v>
      </c>
      <c r="S78" s="61">
        <f t="shared" si="25"/>
        <v>0</v>
      </c>
    </row>
    <row r="79" spans="1:63" x14ac:dyDescent="0.2">
      <c r="A79" s="252">
        <f t="shared" si="23"/>
        <v>74</v>
      </c>
      <c r="B79" s="147">
        <f t="shared" si="23"/>
        <v>74</v>
      </c>
      <c r="C79" s="276">
        <f>'Data 2'!C83</f>
        <v>227</v>
      </c>
      <c r="D79" s="163" t="str">
        <f>'Data 2'!D83</f>
        <v>CFNR</v>
      </c>
      <c r="E79" s="163">
        <v>0</v>
      </c>
      <c r="F79" s="256">
        <v>20</v>
      </c>
      <c r="G79" s="263">
        <v>0.1762710518339988</v>
      </c>
      <c r="H79" s="5">
        <f t="shared" si="16"/>
        <v>1</v>
      </c>
      <c r="I79" s="5">
        <f t="shared" si="17"/>
        <v>0</v>
      </c>
      <c r="J79" s="5">
        <f t="shared" si="18"/>
        <v>0</v>
      </c>
      <c r="K79" s="81">
        <f>'Data 2'!S83</f>
        <v>2</v>
      </c>
      <c r="L79" s="5">
        <v>0</v>
      </c>
      <c r="M79" s="5">
        <f t="shared" si="19"/>
        <v>0</v>
      </c>
      <c r="N79" s="5">
        <f t="shared" si="20"/>
        <v>0</v>
      </c>
      <c r="O79" s="61">
        <f t="shared" si="26"/>
        <v>7.4000000000000052E-2</v>
      </c>
      <c r="P79" s="61">
        <f t="shared" si="21"/>
        <v>1</v>
      </c>
      <c r="Q79" s="61">
        <f t="shared" si="22"/>
        <v>1</v>
      </c>
      <c r="R79" s="61">
        <f t="shared" si="24"/>
        <v>1</v>
      </c>
      <c r="S79" s="61">
        <f t="shared" si="25"/>
        <v>0</v>
      </c>
    </row>
    <row r="80" spans="1:63" x14ac:dyDescent="0.2">
      <c r="A80" s="252">
        <f t="shared" si="23"/>
        <v>75</v>
      </c>
      <c r="B80" s="147">
        <f t="shared" si="23"/>
        <v>75</v>
      </c>
      <c r="C80" s="276">
        <f>'Data 2'!C84</f>
        <v>229</v>
      </c>
      <c r="D80" s="162" t="str">
        <f>'Data 2'!D84</f>
        <v>CONT</v>
      </c>
      <c r="E80" s="162">
        <v>0</v>
      </c>
      <c r="F80" s="256">
        <v>31</v>
      </c>
      <c r="G80" s="263">
        <v>0.31991424897246407</v>
      </c>
      <c r="H80" s="5">
        <f t="shared" si="16"/>
        <v>1</v>
      </c>
      <c r="I80" s="5">
        <f t="shared" si="17"/>
        <v>0</v>
      </c>
      <c r="J80" s="5">
        <f t="shared" si="18"/>
        <v>0</v>
      </c>
      <c r="K80" s="81">
        <f>'Data 2'!S84</f>
        <v>2</v>
      </c>
      <c r="L80" s="5">
        <v>0</v>
      </c>
      <c r="M80" s="5">
        <f t="shared" si="19"/>
        <v>0</v>
      </c>
      <c r="N80" s="5">
        <f t="shared" si="20"/>
        <v>0</v>
      </c>
      <c r="O80" s="61">
        <f t="shared" si="26"/>
        <v>7.5000000000000053E-2</v>
      </c>
      <c r="P80" s="61">
        <f t="shared" si="21"/>
        <v>1</v>
      </c>
      <c r="Q80" s="61">
        <f t="shared" si="22"/>
        <v>1</v>
      </c>
      <c r="R80" s="61">
        <f t="shared" si="24"/>
        <v>1</v>
      </c>
      <c r="S80" s="61">
        <f t="shared" si="25"/>
        <v>0</v>
      </c>
    </row>
    <row r="81" spans="1:19" x14ac:dyDescent="0.2">
      <c r="A81" s="252">
        <f t="shared" si="23"/>
        <v>76</v>
      </c>
      <c r="B81" s="147">
        <f t="shared" si="23"/>
        <v>76</v>
      </c>
      <c r="C81" s="276">
        <f>'Data 2'!C85</f>
        <v>230</v>
      </c>
      <c r="D81" s="158" t="str">
        <f>'Data 2'!D85</f>
        <v>CF</v>
      </c>
      <c r="E81" s="158">
        <v>1</v>
      </c>
      <c r="F81" s="256">
        <v>35</v>
      </c>
      <c r="G81" s="263">
        <v>0.90751333548937252</v>
      </c>
      <c r="H81" s="5">
        <f t="shared" si="16"/>
        <v>1</v>
      </c>
      <c r="I81" s="5">
        <f t="shared" si="17"/>
        <v>1</v>
      </c>
      <c r="J81" s="5">
        <f t="shared" si="18"/>
        <v>0</v>
      </c>
      <c r="K81" s="81">
        <f>'Data 2'!S85</f>
        <v>6</v>
      </c>
      <c r="L81" s="5">
        <v>1</v>
      </c>
      <c r="M81" s="5">
        <f t="shared" si="19"/>
        <v>0</v>
      </c>
      <c r="N81" s="5">
        <f t="shared" si="20"/>
        <v>0</v>
      </c>
      <c r="O81" s="61">
        <f t="shared" si="26"/>
        <v>7.6000000000000054E-2</v>
      </c>
      <c r="P81" s="61">
        <f t="shared" si="21"/>
        <v>1</v>
      </c>
      <c r="Q81" s="61">
        <f t="shared" si="22"/>
        <v>1</v>
      </c>
      <c r="R81" s="61">
        <f t="shared" si="24"/>
        <v>1</v>
      </c>
      <c r="S81" s="61">
        <f t="shared" si="25"/>
        <v>0</v>
      </c>
    </row>
    <row r="82" spans="1:19" x14ac:dyDescent="0.2">
      <c r="A82" s="254">
        <f t="shared" si="23"/>
        <v>77</v>
      </c>
      <c r="B82" s="147">
        <f t="shared" si="23"/>
        <v>77</v>
      </c>
      <c r="C82" s="276">
        <f>'Data 2'!C86</f>
        <v>232</v>
      </c>
      <c r="D82" s="163" t="str">
        <f>'Data 2'!D86</f>
        <v>CFNR</v>
      </c>
      <c r="E82" s="163">
        <v>0</v>
      </c>
      <c r="F82" s="256">
        <v>10</v>
      </c>
      <c r="G82" s="263">
        <v>0.26596304710387314</v>
      </c>
      <c r="H82" s="5">
        <f t="shared" si="16"/>
        <v>1</v>
      </c>
      <c r="I82" s="5">
        <f t="shared" si="17"/>
        <v>0</v>
      </c>
      <c r="J82" s="5">
        <f t="shared" si="18"/>
        <v>0</v>
      </c>
      <c r="K82" s="81">
        <f>'Data 2'!S86</f>
        <v>2</v>
      </c>
      <c r="L82" s="5">
        <v>0</v>
      </c>
      <c r="M82" s="5">
        <f t="shared" si="19"/>
        <v>0</v>
      </c>
      <c r="N82" s="5">
        <f t="shared" si="20"/>
        <v>0</v>
      </c>
      <c r="O82" s="61">
        <f t="shared" si="26"/>
        <v>7.7000000000000055E-2</v>
      </c>
      <c r="P82" s="61">
        <f t="shared" si="21"/>
        <v>1</v>
      </c>
      <c r="Q82" s="61">
        <f t="shared" si="22"/>
        <v>1</v>
      </c>
      <c r="R82" s="61">
        <f t="shared" si="24"/>
        <v>1</v>
      </c>
      <c r="S82" s="61">
        <f t="shared" si="25"/>
        <v>0</v>
      </c>
    </row>
    <row r="83" spans="1:19" x14ac:dyDescent="0.2">
      <c r="A83" s="252">
        <f t="shared" si="23"/>
        <v>78</v>
      </c>
      <c r="B83" s="147">
        <f t="shared" si="23"/>
        <v>78</v>
      </c>
      <c r="C83" s="276">
        <f>'Data 2'!C87</f>
        <v>238</v>
      </c>
      <c r="D83" s="162" t="str">
        <f>'Data 2'!D87</f>
        <v>CONT</v>
      </c>
      <c r="E83" s="162">
        <v>0</v>
      </c>
      <c r="F83" s="256">
        <v>25</v>
      </c>
      <c r="G83" s="263">
        <v>0.73860302893981378</v>
      </c>
      <c r="H83" s="5">
        <f t="shared" si="16"/>
        <v>1</v>
      </c>
      <c r="I83" s="5">
        <f t="shared" si="17"/>
        <v>0</v>
      </c>
      <c r="J83" s="5">
        <f t="shared" si="18"/>
        <v>0</v>
      </c>
      <c r="K83" s="81">
        <f>'Data 2'!S87</f>
        <v>0</v>
      </c>
      <c r="L83" s="5">
        <v>0</v>
      </c>
      <c r="M83" s="5">
        <f t="shared" si="19"/>
        <v>0</v>
      </c>
      <c r="N83" s="5">
        <f t="shared" si="20"/>
        <v>0</v>
      </c>
      <c r="O83" s="61">
        <f t="shared" si="26"/>
        <v>7.8000000000000055E-2</v>
      </c>
      <c r="P83" s="61">
        <f t="shared" si="21"/>
        <v>1</v>
      </c>
      <c r="Q83" s="61">
        <f t="shared" si="22"/>
        <v>1</v>
      </c>
      <c r="R83" s="61">
        <f t="shared" si="24"/>
        <v>1</v>
      </c>
      <c r="S83" s="61">
        <f t="shared" si="25"/>
        <v>0</v>
      </c>
    </row>
    <row r="84" spans="1:19" x14ac:dyDescent="0.2">
      <c r="A84" s="252">
        <f t="shared" si="23"/>
        <v>79</v>
      </c>
      <c r="B84" s="147">
        <f t="shared" si="23"/>
        <v>79</v>
      </c>
      <c r="C84" s="276">
        <f>'Data 2'!C88</f>
        <v>240</v>
      </c>
      <c r="D84" s="162" t="str">
        <f>'Data 2'!D88</f>
        <v>CONT</v>
      </c>
      <c r="E84" s="162">
        <f>IF(D84="CF",1,0)</f>
        <v>0</v>
      </c>
      <c r="F84" s="256">
        <v>2</v>
      </c>
      <c r="G84" s="263">
        <v>0.34342146404624269</v>
      </c>
      <c r="H84" s="5">
        <f t="shared" si="16"/>
        <v>1</v>
      </c>
      <c r="I84" s="5">
        <f t="shared" si="17"/>
        <v>0</v>
      </c>
      <c r="J84" s="5">
        <f t="shared" si="18"/>
        <v>0</v>
      </c>
      <c r="K84" s="81">
        <f>'Data 2'!S88</f>
        <v>2</v>
      </c>
      <c r="L84" s="5">
        <v>0</v>
      </c>
      <c r="M84" s="5">
        <f t="shared" si="19"/>
        <v>0</v>
      </c>
      <c r="N84" s="5">
        <f t="shared" si="20"/>
        <v>0</v>
      </c>
      <c r="O84" s="61">
        <f t="shared" si="26"/>
        <v>7.9000000000000056E-2</v>
      </c>
      <c r="P84" s="61">
        <f t="shared" si="21"/>
        <v>1</v>
      </c>
      <c r="Q84" s="61">
        <f t="shared" si="22"/>
        <v>1</v>
      </c>
      <c r="R84" s="61">
        <f t="shared" si="24"/>
        <v>1</v>
      </c>
      <c r="S84" s="61">
        <f t="shared" si="25"/>
        <v>0</v>
      </c>
    </row>
    <row r="85" spans="1:19" x14ac:dyDescent="0.2">
      <c r="A85" s="252">
        <f t="shared" si="23"/>
        <v>80</v>
      </c>
      <c r="B85" s="147">
        <f t="shared" si="23"/>
        <v>80</v>
      </c>
      <c r="C85" s="276">
        <f>'Data 2'!C89</f>
        <v>242</v>
      </c>
      <c r="D85" s="162" t="str">
        <f>'Data 2'!D89</f>
        <v>CONT</v>
      </c>
      <c r="E85" s="162">
        <f>IF(D85="CF",1,0)</f>
        <v>0</v>
      </c>
      <c r="F85" s="256">
        <v>14</v>
      </c>
      <c r="G85" s="263">
        <v>0.18934718186576524</v>
      </c>
      <c r="H85" s="5">
        <f t="shared" si="16"/>
        <v>1</v>
      </c>
      <c r="I85" s="5">
        <f t="shared" si="17"/>
        <v>0</v>
      </c>
      <c r="J85" s="5">
        <f t="shared" si="18"/>
        <v>0</v>
      </c>
      <c r="K85" s="81">
        <f>'Data 2'!S89</f>
        <v>0</v>
      </c>
      <c r="L85" s="5">
        <v>0</v>
      </c>
      <c r="M85" s="5">
        <f t="shared" si="19"/>
        <v>0</v>
      </c>
      <c r="N85" s="5">
        <f t="shared" si="20"/>
        <v>0</v>
      </c>
      <c r="O85" s="61">
        <f t="shared" si="26"/>
        <v>8.0000000000000057E-2</v>
      </c>
      <c r="P85" s="61">
        <f t="shared" si="21"/>
        <v>1</v>
      </c>
      <c r="Q85" s="61">
        <f t="shared" si="22"/>
        <v>1</v>
      </c>
      <c r="R85" s="61">
        <f t="shared" si="24"/>
        <v>1</v>
      </c>
      <c r="S85" s="61">
        <f t="shared" si="25"/>
        <v>0</v>
      </c>
    </row>
    <row r="86" spans="1:19" x14ac:dyDescent="0.2">
      <c r="A86" s="252">
        <f t="shared" si="23"/>
        <v>81</v>
      </c>
      <c r="B86" s="147">
        <f t="shared" si="23"/>
        <v>81</v>
      </c>
      <c r="C86" s="276">
        <f>'Data 2'!C90</f>
        <v>243</v>
      </c>
      <c r="D86" s="162" t="str">
        <f>'Data 2'!D90</f>
        <v>CONT</v>
      </c>
      <c r="E86" s="162">
        <f>IF(D86="CF",1,0)</f>
        <v>0</v>
      </c>
      <c r="F86" s="256">
        <v>20</v>
      </c>
      <c r="G86" s="263">
        <v>0.38056496677537921</v>
      </c>
      <c r="H86" s="5">
        <f t="shared" si="16"/>
        <v>1</v>
      </c>
      <c r="I86" s="5">
        <f t="shared" si="17"/>
        <v>0</v>
      </c>
      <c r="J86" s="5">
        <f t="shared" si="18"/>
        <v>0</v>
      </c>
      <c r="K86" s="81">
        <f>'Data 2'!S90</f>
        <v>4</v>
      </c>
      <c r="L86" s="5">
        <v>0</v>
      </c>
      <c r="M86" s="5">
        <f t="shared" si="19"/>
        <v>0</v>
      </c>
      <c r="N86" s="5">
        <f t="shared" si="20"/>
        <v>0</v>
      </c>
      <c r="O86" s="61">
        <f t="shared" si="26"/>
        <v>8.1000000000000058E-2</v>
      </c>
      <c r="P86" s="61">
        <f t="shared" si="21"/>
        <v>1</v>
      </c>
      <c r="Q86" s="61">
        <f t="shared" si="22"/>
        <v>1</v>
      </c>
      <c r="R86" s="61">
        <f t="shared" si="24"/>
        <v>1</v>
      </c>
      <c r="S86" s="61">
        <f t="shared" si="25"/>
        <v>0</v>
      </c>
    </row>
    <row r="87" spans="1:19" x14ac:dyDescent="0.2">
      <c r="A87" s="252">
        <f t="shared" si="23"/>
        <v>82</v>
      </c>
      <c r="B87" s="147">
        <f t="shared" si="23"/>
        <v>82</v>
      </c>
      <c r="C87" s="276">
        <f>'Data 2'!C91</f>
        <v>252</v>
      </c>
      <c r="D87" s="163" t="str">
        <f>'Data 2'!D91</f>
        <v>CFNR</v>
      </c>
      <c r="E87" s="163">
        <v>0</v>
      </c>
      <c r="F87" s="256">
        <v>15</v>
      </c>
      <c r="G87" s="263">
        <v>0.46429144280592965</v>
      </c>
      <c r="H87" s="5">
        <f t="shared" si="16"/>
        <v>1</v>
      </c>
      <c r="I87" s="5">
        <f t="shared" si="17"/>
        <v>0</v>
      </c>
      <c r="J87" s="5">
        <f t="shared" si="18"/>
        <v>0</v>
      </c>
      <c r="K87" s="81">
        <f>'Data 2'!S91</f>
        <v>1</v>
      </c>
      <c r="L87" s="5">
        <v>0</v>
      </c>
      <c r="M87" s="5">
        <f t="shared" si="19"/>
        <v>0</v>
      </c>
      <c r="N87" s="5">
        <f t="shared" si="20"/>
        <v>0</v>
      </c>
      <c r="O87" s="61">
        <f t="shared" si="26"/>
        <v>8.2000000000000059E-2</v>
      </c>
      <c r="P87" s="61">
        <f t="shared" si="21"/>
        <v>1</v>
      </c>
      <c r="Q87" s="61">
        <f t="shared" si="22"/>
        <v>1</v>
      </c>
      <c r="R87" s="61">
        <f t="shared" si="24"/>
        <v>1</v>
      </c>
      <c r="S87" s="61">
        <f t="shared" si="25"/>
        <v>0</v>
      </c>
    </row>
    <row r="88" spans="1:19" x14ac:dyDescent="0.2">
      <c r="A88" s="252">
        <f t="shared" si="23"/>
        <v>83</v>
      </c>
      <c r="B88" s="147">
        <f t="shared" si="23"/>
        <v>83</v>
      </c>
      <c r="C88" s="276">
        <f>'Data 2'!C92</f>
        <v>254</v>
      </c>
      <c r="D88" s="162" t="str">
        <f>'Data 2'!D92</f>
        <v>CONT</v>
      </c>
      <c r="E88" s="162">
        <f>IF(D88="CF",1,0)</f>
        <v>0</v>
      </c>
      <c r="F88" s="256">
        <v>21</v>
      </c>
      <c r="G88" s="263">
        <v>0.38056496677537921</v>
      </c>
      <c r="H88" s="5">
        <f t="shared" si="16"/>
        <v>1</v>
      </c>
      <c r="I88" s="5">
        <f t="shared" si="17"/>
        <v>0</v>
      </c>
      <c r="J88" s="5">
        <f t="shared" si="18"/>
        <v>0</v>
      </c>
      <c r="K88" s="81">
        <f>'Data 2'!S92</f>
        <v>4</v>
      </c>
      <c r="L88" s="5">
        <v>0</v>
      </c>
      <c r="M88" s="5">
        <f t="shared" si="19"/>
        <v>0</v>
      </c>
      <c r="N88" s="5">
        <f t="shared" si="20"/>
        <v>0</v>
      </c>
      <c r="O88" s="61">
        <f t="shared" si="26"/>
        <v>8.300000000000006E-2</v>
      </c>
      <c r="P88" s="61">
        <f t="shared" si="21"/>
        <v>1</v>
      </c>
      <c r="Q88" s="61">
        <f t="shared" si="22"/>
        <v>1</v>
      </c>
      <c r="R88" s="61">
        <f t="shared" si="24"/>
        <v>1</v>
      </c>
      <c r="S88" s="61">
        <f t="shared" si="25"/>
        <v>0</v>
      </c>
    </row>
    <row r="89" spans="1:19" ht="16" thickBot="1" x14ac:dyDescent="0.25">
      <c r="A89" s="252">
        <f t="shared" si="23"/>
        <v>84</v>
      </c>
      <c r="B89" s="147">
        <f t="shared" si="23"/>
        <v>84</v>
      </c>
      <c r="C89" s="276">
        <f>'Data 2'!C93</f>
        <v>255</v>
      </c>
      <c r="D89" s="162" t="str">
        <f>'Data 2'!D93</f>
        <v>CONT</v>
      </c>
      <c r="E89" s="162">
        <f t="shared" ref="E89:E152" si="27">IF(D89="CF",1,0)</f>
        <v>0</v>
      </c>
      <c r="F89" s="256">
        <v>15</v>
      </c>
      <c r="G89" s="263">
        <v>0.33207556888663253</v>
      </c>
      <c r="H89" s="5">
        <f t="shared" si="16"/>
        <v>1</v>
      </c>
      <c r="I89" s="5">
        <f t="shared" si="17"/>
        <v>0</v>
      </c>
      <c r="J89" s="5">
        <f t="shared" si="18"/>
        <v>0</v>
      </c>
      <c r="K89" s="81">
        <f>'Data 2'!S93</f>
        <v>2</v>
      </c>
      <c r="L89" s="5">
        <v>0</v>
      </c>
      <c r="M89" s="5">
        <f t="shared" si="19"/>
        <v>0</v>
      </c>
      <c r="N89" s="5">
        <f t="shared" si="20"/>
        <v>0</v>
      </c>
      <c r="O89" s="61">
        <f t="shared" si="26"/>
        <v>8.4000000000000061E-2</v>
      </c>
      <c r="P89" s="61">
        <f t="shared" si="21"/>
        <v>1</v>
      </c>
      <c r="Q89" s="61">
        <f t="shared" si="22"/>
        <v>1</v>
      </c>
      <c r="R89" s="61">
        <f t="shared" si="24"/>
        <v>1</v>
      </c>
      <c r="S89" s="61">
        <f t="shared" si="25"/>
        <v>0</v>
      </c>
    </row>
    <row r="90" spans="1:19" ht="16" thickBot="1" x14ac:dyDescent="0.25">
      <c r="A90" s="252">
        <f>'Data 2'!A94</f>
        <v>85</v>
      </c>
      <c r="B90" s="147">
        <f t="shared" ref="B90:B153" si="28">B89+1</f>
        <v>85</v>
      </c>
      <c r="C90" s="276">
        <f>'Data 2'!C94</f>
        <v>3</v>
      </c>
      <c r="D90" s="291" t="str">
        <f>'Data 2'!D94</f>
        <v>CFNR</v>
      </c>
      <c r="E90" s="291">
        <f t="shared" si="27"/>
        <v>0</v>
      </c>
      <c r="F90" s="256">
        <v>19</v>
      </c>
      <c r="G90" s="263">
        <v>0.1762710518339988</v>
      </c>
      <c r="H90" s="5">
        <f t="shared" si="16"/>
        <v>1</v>
      </c>
      <c r="I90" s="5">
        <f t="shared" si="17"/>
        <v>0</v>
      </c>
      <c r="J90" s="5">
        <f t="shared" si="18"/>
        <v>0</v>
      </c>
      <c r="K90" s="173">
        <f>'Data 2'!S94</f>
        <v>2</v>
      </c>
      <c r="L90" s="5">
        <v>1</v>
      </c>
      <c r="M90" s="5">
        <f t="shared" si="19"/>
        <v>0</v>
      </c>
      <c r="N90" s="5">
        <f t="shared" si="20"/>
        <v>0</v>
      </c>
      <c r="O90" s="61">
        <f t="shared" si="26"/>
        <v>8.5000000000000062E-2</v>
      </c>
      <c r="P90" s="61">
        <f t="shared" si="21"/>
        <v>1</v>
      </c>
      <c r="Q90" s="61">
        <f t="shared" si="22"/>
        <v>1</v>
      </c>
      <c r="R90" s="61">
        <f t="shared" si="24"/>
        <v>1</v>
      </c>
      <c r="S90" s="61">
        <f t="shared" si="25"/>
        <v>0</v>
      </c>
    </row>
    <row r="91" spans="1:19" x14ac:dyDescent="0.2">
      <c r="A91" s="252">
        <f>'Data 2'!A95</f>
        <v>86</v>
      </c>
      <c r="B91" s="147">
        <f t="shared" si="28"/>
        <v>86</v>
      </c>
      <c r="C91" s="276">
        <f>'Data 2'!C95</f>
        <v>6</v>
      </c>
      <c r="D91" s="167" t="str">
        <f>'Data 2'!D95</f>
        <v>CFNR</v>
      </c>
      <c r="E91" s="167">
        <f t="shared" si="27"/>
        <v>0</v>
      </c>
      <c r="F91" s="256">
        <v>23</v>
      </c>
      <c r="G91" s="263">
        <v>0.72422835043535716</v>
      </c>
      <c r="H91" s="5">
        <f t="shared" si="16"/>
        <v>1</v>
      </c>
      <c r="I91" s="5">
        <f t="shared" si="17"/>
        <v>0</v>
      </c>
      <c r="J91" s="5">
        <f t="shared" si="18"/>
        <v>0</v>
      </c>
      <c r="K91" s="227">
        <f>'Data 2'!S95</f>
        <v>4</v>
      </c>
      <c r="L91" s="5">
        <v>1</v>
      </c>
      <c r="M91" s="5">
        <f t="shared" si="19"/>
        <v>0</v>
      </c>
      <c r="N91" s="5">
        <f t="shared" si="20"/>
        <v>0</v>
      </c>
      <c r="O91" s="61">
        <f t="shared" si="26"/>
        <v>8.6000000000000063E-2</v>
      </c>
      <c r="P91" s="61">
        <f t="shared" si="21"/>
        <v>1</v>
      </c>
      <c r="Q91" s="61">
        <f t="shared" si="22"/>
        <v>1</v>
      </c>
      <c r="R91" s="61">
        <f t="shared" si="24"/>
        <v>1</v>
      </c>
      <c r="S91" s="61">
        <f t="shared" si="25"/>
        <v>0</v>
      </c>
    </row>
    <row r="92" spans="1:19" ht="16" thickBot="1" x14ac:dyDescent="0.25">
      <c r="A92" s="252">
        <f>'Data 2'!A96</f>
        <v>87</v>
      </c>
      <c r="B92" s="147">
        <f t="shared" si="28"/>
        <v>87</v>
      </c>
      <c r="C92" s="276">
        <f>'Data 2'!C96</f>
        <v>8</v>
      </c>
      <c r="D92" s="163" t="str">
        <f>'Data 2'!D96</f>
        <v>CFNR</v>
      </c>
      <c r="E92" s="163">
        <f t="shared" si="27"/>
        <v>0</v>
      </c>
      <c r="F92" s="256">
        <v>5</v>
      </c>
      <c r="G92" s="263">
        <v>0.20331952664400807</v>
      </c>
      <c r="H92" s="5">
        <f t="shared" si="16"/>
        <v>1</v>
      </c>
      <c r="I92" s="5">
        <f t="shared" si="17"/>
        <v>0</v>
      </c>
      <c r="J92" s="5">
        <f t="shared" si="18"/>
        <v>0</v>
      </c>
      <c r="K92" s="227">
        <f>'Data 2'!S96</f>
        <v>2</v>
      </c>
      <c r="L92" s="5">
        <v>1</v>
      </c>
      <c r="M92" s="5">
        <f t="shared" si="19"/>
        <v>0</v>
      </c>
      <c r="N92" s="5">
        <f t="shared" si="20"/>
        <v>0</v>
      </c>
      <c r="O92" s="61">
        <f t="shared" si="26"/>
        <v>8.7000000000000063E-2</v>
      </c>
      <c r="P92" s="61">
        <f t="shared" si="21"/>
        <v>1</v>
      </c>
      <c r="Q92" s="61">
        <f t="shared" si="22"/>
        <v>1</v>
      </c>
      <c r="R92" s="61">
        <f t="shared" si="24"/>
        <v>1</v>
      </c>
      <c r="S92" s="61">
        <f t="shared" si="25"/>
        <v>0</v>
      </c>
    </row>
    <row r="93" spans="1:19" ht="16" thickBot="1" x14ac:dyDescent="0.25">
      <c r="A93" s="252">
        <f>'Data 2'!A97</f>
        <v>88</v>
      </c>
      <c r="B93" s="147">
        <f t="shared" si="28"/>
        <v>88</v>
      </c>
      <c r="C93" s="276">
        <f>'Data 2'!C97</f>
        <v>10</v>
      </c>
      <c r="D93" s="291" t="str">
        <f>'Data 2'!D97</f>
        <v>CFNR</v>
      </c>
      <c r="E93" s="291">
        <f t="shared" si="27"/>
        <v>0</v>
      </c>
      <c r="F93" s="256">
        <v>20</v>
      </c>
      <c r="G93" s="263">
        <v>0.1762710518339988</v>
      </c>
      <c r="H93" s="5">
        <f t="shared" si="16"/>
        <v>1</v>
      </c>
      <c r="I93" s="5">
        <f t="shared" si="17"/>
        <v>0</v>
      </c>
      <c r="J93" s="5">
        <f t="shared" si="18"/>
        <v>0</v>
      </c>
      <c r="K93" s="227">
        <f>'Data 2'!S97</f>
        <v>3</v>
      </c>
      <c r="L93" s="5">
        <v>1</v>
      </c>
      <c r="M93" s="5">
        <f t="shared" si="19"/>
        <v>0</v>
      </c>
      <c r="N93" s="5">
        <f t="shared" si="20"/>
        <v>0</v>
      </c>
      <c r="O93" s="61">
        <f t="shared" si="26"/>
        <v>8.8000000000000064E-2</v>
      </c>
      <c r="P93" s="61">
        <f t="shared" si="21"/>
        <v>1</v>
      </c>
      <c r="Q93" s="61">
        <f t="shared" si="22"/>
        <v>1</v>
      </c>
      <c r="R93" s="61">
        <f t="shared" si="24"/>
        <v>1</v>
      </c>
      <c r="S93" s="61">
        <f t="shared" si="25"/>
        <v>0</v>
      </c>
    </row>
    <row r="94" spans="1:19" x14ac:dyDescent="0.2">
      <c r="A94" s="252">
        <f>'Data 2'!A98</f>
        <v>89</v>
      </c>
      <c r="B94" s="147">
        <f t="shared" si="28"/>
        <v>89</v>
      </c>
      <c r="C94" s="276">
        <f>'Data 2'!C98</f>
        <v>11</v>
      </c>
      <c r="D94" s="161" t="str">
        <f>'Data 2'!D98</f>
        <v>CF</v>
      </c>
      <c r="E94" s="161">
        <f t="shared" si="27"/>
        <v>1</v>
      </c>
      <c r="F94" s="256">
        <v>21</v>
      </c>
      <c r="G94" s="263">
        <v>0.38056496677537921</v>
      </c>
      <c r="H94" s="5">
        <f t="shared" si="16"/>
        <v>1</v>
      </c>
      <c r="I94" s="5">
        <f t="shared" si="17"/>
        <v>1</v>
      </c>
      <c r="J94" s="5">
        <f t="shared" si="18"/>
        <v>0</v>
      </c>
      <c r="K94" s="227">
        <f>'Data 2'!S98</f>
        <v>3</v>
      </c>
      <c r="L94" s="5">
        <v>1</v>
      </c>
      <c r="M94" s="5">
        <f t="shared" si="19"/>
        <v>0</v>
      </c>
      <c r="N94" s="5">
        <f t="shared" si="20"/>
        <v>0</v>
      </c>
      <c r="O94" s="61">
        <f t="shared" si="26"/>
        <v>8.9000000000000065E-2</v>
      </c>
      <c r="P94" s="61">
        <f t="shared" si="21"/>
        <v>1</v>
      </c>
      <c r="Q94" s="61">
        <f t="shared" si="22"/>
        <v>1</v>
      </c>
      <c r="R94" s="61">
        <f t="shared" si="24"/>
        <v>1</v>
      </c>
      <c r="S94" s="61">
        <f t="shared" si="25"/>
        <v>0</v>
      </c>
    </row>
    <row r="95" spans="1:19" x14ac:dyDescent="0.2">
      <c r="A95" s="252">
        <f>'Data 2'!A99</f>
        <v>90</v>
      </c>
      <c r="B95" s="147">
        <f t="shared" si="28"/>
        <v>90</v>
      </c>
      <c r="C95" s="276">
        <f>'Data 2'!C99</f>
        <v>13</v>
      </c>
      <c r="D95" s="160" t="str">
        <f>'Data 2'!D99</f>
        <v>CFNR</v>
      </c>
      <c r="E95" s="160">
        <f t="shared" si="27"/>
        <v>0</v>
      </c>
      <c r="F95" s="256">
        <v>21</v>
      </c>
      <c r="G95" s="263">
        <v>0.38056496677537921</v>
      </c>
      <c r="H95" s="5">
        <f t="shared" si="16"/>
        <v>1</v>
      </c>
      <c r="I95" s="5">
        <f t="shared" si="17"/>
        <v>0</v>
      </c>
      <c r="J95" s="5">
        <f t="shared" si="18"/>
        <v>0</v>
      </c>
      <c r="K95" s="227">
        <f>'Data 2'!S99</f>
        <v>3</v>
      </c>
      <c r="L95" s="5">
        <v>1</v>
      </c>
      <c r="M95" s="5">
        <f t="shared" si="19"/>
        <v>0</v>
      </c>
      <c r="N95" s="5">
        <f t="shared" si="20"/>
        <v>0</v>
      </c>
      <c r="O95" s="61">
        <f t="shared" si="26"/>
        <v>9.0000000000000066E-2</v>
      </c>
      <c r="P95" s="61">
        <f t="shared" si="21"/>
        <v>1</v>
      </c>
      <c r="Q95" s="61">
        <f t="shared" si="22"/>
        <v>1</v>
      </c>
      <c r="R95" s="61">
        <f t="shared" si="24"/>
        <v>1</v>
      </c>
      <c r="S95" s="61">
        <f t="shared" si="25"/>
        <v>0</v>
      </c>
    </row>
    <row r="96" spans="1:19" x14ac:dyDescent="0.2">
      <c r="A96" s="252">
        <f>'Data 2'!A100</f>
        <v>91</v>
      </c>
      <c r="B96" s="147">
        <f t="shared" si="28"/>
        <v>91</v>
      </c>
      <c r="C96" s="276">
        <f>'Data 2'!C100</f>
        <v>19</v>
      </c>
      <c r="D96" s="160" t="str">
        <f>'Data 2'!D100</f>
        <v>CFNR</v>
      </c>
      <c r="E96" s="160">
        <f t="shared" si="27"/>
        <v>0</v>
      </c>
      <c r="F96" s="256">
        <v>15</v>
      </c>
      <c r="G96" s="263">
        <v>0.46429144280592965</v>
      </c>
      <c r="H96" s="5">
        <f t="shared" si="16"/>
        <v>1</v>
      </c>
      <c r="I96" s="5">
        <f t="shared" si="17"/>
        <v>0</v>
      </c>
      <c r="J96" s="5">
        <f t="shared" si="18"/>
        <v>0</v>
      </c>
      <c r="K96" s="227">
        <f>'Data 2'!S100</f>
        <v>1</v>
      </c>
      <c r="L96" s="5">
        <v>1</v>
      </c>
      <c r="M96" s="5">
        <f t="shared" si="19"/>
        <v>0</v>
      </c>
      <c r="N96" s="5">
        <f t="shared" si="20"/>
        <v>0</v>
      </c>
      <c r="O96" s="61">
        <f t="shared" si="26"/>
        <v>9.1000000000000067E-2</v>
      </c>
      <c r="P96" s="61">
        <f t="shared" si="21"/>
        <v>1</v>
      </c>
      <c r="Q96" s="61">
        <f t="shared" si="22"/>
        <v>1</v>
      </c>
      <c r="R96" s="61">
        <f t="shared" si="24"/>
        <v>1</v>
      </c>
      <c r="S96" s="61">
        <f t="shared" si="25"/>
        <v>0</v>
      </c>
    </row>
    <row r="97" spans="1:19" x14ac:dyDescent="0.2">
      <c r="A97" s="252">
        <f>'Data 2'!A101</f>
        <v>92</v>
      </c>
      <c r="B97" s="147">
        <f t="shared" si="28"/>
        <v>92</v>
      </c>
      <c r="C97" s="276">
        <f>'Data 2'!C101</f>
        <v>20</v>
      </c>
      <c r="D97" s="160" t="str">
        <f>'Data 2'!D101</f>
        <v>CFNR</v>
      </c>
      <c r="E97" s="160">
        <f t="shared" si="27"/>
        <v>0</v>
      </c>
      <c r="F97" s="256">
        <v>5</v>
      </c>
      <c r="G97" s="263">
        <v>0.20331952664400807</v>
      </c>
      <c r="H97" s="5">
        <f t="shared" si="16"/>
        <v>1</v>
      </c>
      <c r="I97" s="5">
        <f t="shared" si="17"/>
        <v>0</v>
      </c>
      <c r="J97" s="5">
        <f t="shared" si="18"/>
        <v>0</v>
      </c>
      <c r="K97" s="227">
        <f>'Data 2'!S101</f>
        <v>2</v>
      </c>
      <c r="L97" s="5">
        <v>0</v>
      </c>
      <c r="M97" s="5">
        <f t="shared" si="19"/>
        <v>0</v>
      </c>
      <c r="N97" s="5">
        <f t="shared" si="20"/>
        <v>0</v>
      </c>
      <c r="O97" s="61">
        <f t="shared" si="26"/>
        <v>9.2000000000000068E-2</v>
      </c>
      <c r="P97" s="61">
        <f t="shared" si="21"/>
        <v>1</v>
      </c>
      <c r="Q97" s="61">
        <f t="shared" si="22"/>
        <v>1</v>
      </c>
      <c r="R97" s="61">
        <f t="shared" si="24"/>
        <v>1</v>
      </c>
      <c r="S97" s="61">
        <f>-(Q98-Q97)</f>
        <v>0</v>
      </c>
    </row>
    <row r="98" spans="1:19" x14ac:dyDescent="0.2">
      <c r="A98" s="252">
        <f>'Data 2'!A102</f>
        <v>93</v>
      </c>
      <c r="B98" s="147">
        <f t="shared" si="28"/>
        <v>93</v>
      </c>
      <c r="C98" s="276">
        <f>'Data 2'!C102</f>
        <v>21</v>
      </c>
      <c r="D98" s="161" t="str">
        <f>'Data 2'!D102</f>
        <v>CF</v>
      </c>
      <c r="E98" s="161">
        <f t="shared" si="27"/>
        <v>1</v>
      </c>
      <c r="F98" s="256">
        <v>19</v>
      </c>
      <c r="G98" s="263">
        <v>0.1762710518339988</v>
      </c>
      <c r="H98" s="5">
        <f t="shared" si="16"/>
        <v>1</v>
      </c>
      <c r="I98" s="5">
        <f t="shared" si="17"/>
        <v>1</v>
      </c>
      <c r="J98" s="5">
        <f t="shared" si="18"/>
        <v>0</v>
      </c>
      <c r="K98" s="227">
        <f>'Data 2'!S102</f>
        <v>3</v>
      </c>
      <c r="L98" s="5">
        <v>0</v>
      </c>
      <c r="M98" s="5">
        <f t="shared" si="19"/>
        <v>0</v>
      </c>
      <c r="N98" s="5">
        <f t="shared" si="20"/>
        <v>0</v>
      </c>
      <c r="O98" s="61">
        <f t="shared" si="26"/>
        <v>9.3000000000000069E-2</v>
      </c>
      <c r="P98" s="61">
        <f t="shared" si="21"/>
        <v>1</v>
      </c>
      <c r="Q98" s="61">
        <f t="shared" si="22"/>
        <v>1</v>
      </c>
      <c r="R98" s="61">
        <f t="shared" si="24"/>
        <v>1</v>
      </c>
      <c r="S98" s="61">
        <f t="shared" si="25"/>
        <v>0</v>
      </c>
    </row>
    <row r="99" spans="1:19" x14ac:dyDescent="0.2">
      <c r="A99" s="252">
        <f>'Data 2'!A103</f>
        <v>94</v>
      </c>
      <c r="B99" s="147">
        <f t="shared" si="28"/>
        <v>94</v>
      </c>
      <c r="C99" s="276">
        <f>'Data 2'!C103</f>
        <v>23</v>
      </c>
      <c r="D99" s="161" t="str">
        <f>'Data 2'!D103</f>
        <v>CF</v>
      </c>
      <c r="E99" s="161">
        <f t="shared" si="27"/>
        <v>1</v>
      </c>
      <c r="F99" s="256">
        <v>25</v>
      </c>
      <c r="G99" s="263">
        <v>0.73860302893981378</v>
      </c>
      <c r="H99" s="5">
        <f t="shared" si="16"/>
        <v>1</v>
      </c>
      <c r="I99" s="5">
        <f t="shared" si="17"/>
        <v>1</v>
      </c>
      <c r="J99" s="5">
        <f t="shared" si="18"/>
        <v>0</v>
      </c>
      <c r="K99" s="227">
        <f>'Data 2'!S103</f>
        <v>2</v>
      </c>
      <c r="L99" s="5">
        <v>1</v>
      </c>
      <c r="M99" s="5">
        <f t="shared" si="19"/>
        <v>0</v>
      </c>
      <c r="N99" s="5">
        <f t="shared" si="20"/>
        <v>0</v>
      </c>
      <c r="O99" s="61">
        <f t="shared" si="26"/>
        <v>9.400000000000007E-2</v>
      </c>
      <c r="P99" s="61">
        <f t="shared" si="21"/>
        <v>1</v>
      </c>
      <c r="Q99" s="61">
        <f t="shared" si="22"/>
        <v>1</v>
      </c>
      <c r="R99" s="61">
        <f t="shared" si="24"/>
        <v>1</v>
      </c>
      <c r="S99" s="61">
        <f t="shared" si="25"/>
        <v>0</v>
      </c>
    </row>
    <row r="100" spans="1:19" x14ac:dyDescent="0.2">
      <c r="A100" s="252">
        <f>'Data 2'!A104</f>
        <v>95</v>
      </c>
      <c r="B100" s="147">
        <f t="shared" si="28"/>
        <v>95</v>
      </c>
      <c r="C100" s="276">
        <f>'Data 2'!C104</f>
        <v>28</v>
      </c>
      <c r="D100" s="162" t="str">
        <f>'Data 2'!D104</f>
        <v>CONT</v>
      </c>
      <c r="E100" s="162">
        <f t="shared" si="27"/>
        <v>0</v>
      </c>
      <c r="F100" s="256">
        <v>19</v>
      </c>
      <c r="G100" s="263">
        <v>0.1762710518339988</v>
      </c>
      <c r="H100" s="5">
        <f t="shared" si="16"/>
        <v>1</v>
      </c>
      <c r="I100" s="5">
        <f t="shared" ref="I100:I131" si="29">IF(AND(D100="CF",H100=1),1,0)</f>
        <v>0</v>
      </c>
      <c r="J100" s="5">
        <f t="shared" ref="J100:J131" si="30">IF(AND(D100="CONT",H100=0),1,0)</f>
        <v>0</v>
      </c>
      <c r="K100" s="227">
        <f>'Data 2'!S104</f>
        <v>2</v>
      </c>
      <c r="L100" s="5">
        <v>0</v>
      </c>
      <c r="M100" s="5">
        <f t="shared" si="19"/>
        <v>0</v>
      </c>
      <c r="N100" s="5">
        <f t="shared" si="20"/>
        <v>0</v>
      </c>
      <c r="O100" s="61">
        <f t="shared" si="26"/>
        <v>9.500000000000007E-2</v>
      </c>
      <c r="P100" s="61">
        <f t="shared" si="21"/>
        <v>1</v>
      </c>
      <c r="Q100" s="61">
        <f t="shared" si="22"/>
        <v>1</v>
      </c>
      <c r="R100" s="61">
        <f t="shared" si="24"/>
        <v>1</v>
      </c>
      <c r="S100" s="61">
        <f t="shared" si="25"/>
        <v>0</v>
      </c>
    </row>
    <row r="101" spans="1:19" x14ac:dyDescent="0.2">
      <c r="A101" s="252">
        <f>'Data 2'!A105</f>
        <v>96</v>
      </c>
      <c r="B101" s="147">
        <f t="shared" si="28"/>
        <v>96</v>
      </c>
      <c r="C101" s="276">
        <f>'Data 2'!C105</f>
        <v>31</v>
      </c>
      <c r="D101" s="162" t="str">
        <f>'Data 2'!D105</f>
        <v>CONT</v>
      </c>
      <c r="E101" s="162">
        <f t="shared" si="27"/>
        <v>0</v>
      </c>
      <c r="F101" s="256">
        <v>5</v>
      </c>
      <c r="G101" s="263">
        <v>0.20331952664400807</v>
      </c>
      <c r="H101" s="5">
        <f t="shared" si="16"/>
        <v>1</v>
      </c>
      <c r="I101" s="5">
        <f t="shared" si="29"/>
        <v>0</v>
      </c>
      <c r="J101" s="5">
        <f t="shared" si="30"/>
        <v>0</v>
      </c>
      <c r="K101" s="227">
        <f>'Data 2'!S105</f>
        <v>3</v>
      </c>
      <c r="L101" s="5">
        <v>0</v>
      </c>
      <c r="M101" s="5">
        <f t="shared" si="19"/>
        <v>0</v>
      </c>
      <c r="N101" s="5">
        <f t="shared" si="20"/>
        <v>0</v>
      </c>
      <c r="O101" s="61">
        <f t="shared" si="26"/>
        <v>9.6000000000000071E-2</v>
      </c>
      <c r="P101" s="61">
        <f t="shared" si="21"/>
        <v>1</v>
      </c>
      <c r="Q101" s="61">
        <f t="shared" si="22"/>
        <v>1</v>
      </c>
      <c r="R101" s="61">
        <f t="shared" si="24"/>
        <v>1</v>
      </c>
      <c r="S101" s="61">
        <f t="shared" si="25"/>
        <v>0</v>
      </c>
    </row>
    <row r="102" spans="1:19" x14ac:dyDescent="0.2">
      <c r="A102" s="252">
        <f>'Data 2'!A106</f>
        <v>97</v>
      </c>
      <c r="B102" s="147">
        <f t="shared" si="28"/>
        <v>97</v>
      </c>
      <c r="C102" s="276">
        <f>'Data 2'!C106</f>
        <v>34</v>
      </c>
      <c r="D102" s="161" t="str">
        <f>'Data 2'!D106</f>
        <v>CF</v>
      </c>
      <c r="E102" s="161">
        <f t="shared" si="27"/>
        <v>1</v>
      </c>
      <c r="F102" s="256">
        <v>19</v>
      </c>
      <c r="G102" s="263">
        <v>0.1762710518339988</v>
      </c>
      <c r="H102" s="5">
        <f t="shared" ref="H102:H133" si="31">IF(G102&gt;=$O$3,1,0)</f>
        <v>1</v>
      </c>
      <c r="I102" s="5">
        <f t="shared" si="29"/>
        <v>1</v>
      </c>
      <c r="J102" s="5">
        <f t="shared" si="30"/>
        <v>0</v>
      </c>
      <c r="K102" s="227">
        <f>'Data 2'!S106</f>
        <v>2</v>
      </c>
      <c r="L102" s="5">
        <v>1</v>
      </c>
      <c r="M102" s="5">
        <f t="shared" ref="M102:M133" si="32">IF(AND($D102="CFNR",$H102=0,$L102=1),1,0)</f>
        <v>0</v>
      </c>
      <c r="N102" s="5">
        <f t="shared" si="20"/>
        <v>0</v>
      </c>
      <c r="O102" s="61">
        <f t="shared" si="26"/>
        <v>9.7000000000000072E-2</v>
      </c>
      <c r="P102" s="61">
        <f t="shared" si="21"/>
        <v>1</v>
      </c>
      <c r="Q102" s="61">
        <f t="shared" si="22"/>
        <v>1</v>
      </c>
      <c r="R102" s="61">
        <f t="shared" si="24"/>
        <v>1</v>
      </c>
      <c r="S102" s="61">
        <f t="shared" si="25"/>
        <v>0</v>
      </c>
    </row>
    <row r="103" spans="1:19" x14ac:dyDescent="0.2">
      <c r="A103" s="252">
        <f>'Data 2'!A107</f>
        <v>98</v>
      </c>
      <c r="B103" s="147">
        <f t="shared" si="28"/>
        <v>98</v>
      </c>
      <c r="C103" s="276">
        <f>'Data 2'!C107</f>
        <v>35</v>
      </c>
      <c r="D103" s="160" t="str">
        <f>'Data 2'!D107</f>
        <v>CFNR</v>
      </c>
      <c r="E103" s="160">
        <f t="shared" si="27"/>
        <v>0</v>
      </c>
      <c r="F103" s="256">
        <v>20</v>
      </c>
      <c r="G103" s="263">
        <v>0.38056496677537921</v>
      </c>
      <c r="H103" s="5">
        <f t="shared" si="31"/>
        <v>1</v>
      </c>
      <c r="I103" s="5">
        <f t="shared" si="29"/>
        <v>0</v>
      </c>
      <c r="J103" s="5">
        <f t="shared" si="30"/>
        <v>0</v>
      </c>
      <c r="K103" s="227">
        <f>'Data 2'!S107</f>
        <v>4</v>
      </c>
      <c r="L103" s="5">
        <v>1</v>
      </c>
      <c r="M103" s="5">
        <f t="shared" si="32"/>
        <v>0</v>
      </c>
      <c r="N103" s="5">
        <f t="shared" si="20"/>
        <v>0</v>
      </c>
      <c r="O103" s="61">
        <f t="shared" si="26"/>
        <v>9.8000000000000073E-2</v>
      </c>
      <c r="P103" s="61">
        <f t="shared" si="21"/>
        <v>1</v>
      </c>
      <c r="Q103" s="61">
        <f t="shared" si="22"/>
        <v>1</v>
      </c>
      <c r="R103" s="61">
        <f t="shared" si="24"/>
        <v>1</v>
      </c>
      <c r="S103" s="61">
        <f t="shared" si="25"/>
        <v>0</v>
      </c>
    </row>
    <row r="104" spans="1:19" x14ac:dyDescent="0.2">
      <c r="A104" s="252">
        <f>'Data 2'!A108</f>
        <v>99</v>
      </c>
      <c r="B104" s="147">
        <f t="shared" si="28"/>
        <v>99</v>
      </c>
      <c r="C104" s="276">
        <f>'Data 2'!C108</f>
        <v>42</v>
      </c>
      <c r="D104" s="162" t="str">
        <f>'Data 2'!D108</f>
        <v>CONT</v>
      </c>
      <c r="E104" s="162">
        <f t="shared" si="27"/>
        <v>0</v>
      </c>
      <c r="F104" s="256">
        <v>17</v>
      </c>
      <c r="G104" s="263">
        <v>0.11596240580820531</v>
      </c>
      <c r="H104" s="5">
        <f t="shared" si="31"/>
        <v>0</v>
      </c>
      <c r="I104" s="5">
        <f t="shared" si="29"/>
        <v>0</v>
      </c>
      <c r="J104" s="189">
        <f t="shared" si="30"/>
        <v>1</v>
      </c>
      <c r="K104" s="227">
        <f>'Data 2'!S108</f>
        <v>2</v>
      </c>
      <c r="L104" s="5">
        <v>0</v>
      </c>
      <c r="M104" s="5">
        <f t="shared" si="32"/>
        <v>0</v>
      </c>
      <c r="N104" s="5">
        <f t="shared" si="20"/>
        <v>0</v>
      </c>
      <c r="O104" s="61">
        <f t="shared" si="26"/>
        <v>9.9000000000000074E-2</v>
      </c>
      <c r="P104" s="61">
        <f t="shared" si="21"/>
        <v>1</v>
      </c>
      <c r="Q104" s="61">
        <f t="shared" si="22"/>
        <v>1</v>
      </c>
      <c r="R104" s="61">
        <f t="shared" si="24"/>
        <v>1</v>
      </c>
      <c r="S104" s="61">
        <f t="shared" si="25"/>
        <v>0</v>
      </c>
    </row>
    <row r="105" spans="1:19" x14ac:dyDescent="0.2">
      <c r="A105" s="252">
        <f>'Data 2'!A109</f>
        <v>100</v>
      </c>
      <c r="B105" s="147">
        <f t="shared" si="28"/>
        <v>100</v>
      </c>
      <c r="C105" s="276">
        <f>'Data 2'!C109</f>
        <v>49</v>
      </c>
      <c r="D105" s="162" t="str">
        <f>'Data 2'!D109</f>
        <v>CONT</v>
      </c>
      <c r="E105" s="162">
        <f t="shared" si="27"/>
        <v>0</v>
      </c>
      <c r="F105" s="256">
        <v>17</v>
      </c>
      <c r="G105" s="263">
        <v>0.11596240580820531</v>
      </c>
      <c r="H105" s="5">
        <f t="shared" si="31"/>
        <v>0</v>
      </c>
      <c r="I105" s="5">
        <f t="shared" si="29"/>
        <v>0</v>
      </c>
      <c r="J105" s="189">
        <f t="shared" si="30"/>
        <v>1</v>
      </c>
      <c r="K105" s="227">
        <f>'Data 2'!S109</f>
        <v>1</v>
      </c>
      <c r="L105" s="5">
        <v>0</v>
      </c>
      <c r="M105" s="5">
        <f t="shared" si="32"/>
        <v>0</v>
      </c>
      <c r="N105" s="5">
        <f t="shared" si="20"/>
        <v>0</v>
      </c>
      <c r="O105" s="61">
        <f t="shared" si="26"/>
        <v>0.10000000000000007</v>
      </c>
      <c r="P105" s="61">
        <f t="shared" si="21"/>
        <v>1</v>
      </c>
      <c r="Q105" s="61">
        <f t="shared" si="22"/>
        <v>1</v>
      </c>
      <c r="R105" s="61">
        <f t="shared" si="24"/>
        <v>1</v>
      </c>
      <c r="S105" s="61">
        <f t="shared" si="25"/>
        <v>0</v>
      </c>
    </row>
    <row r="106" spans="1:19" ht="16" thickBot="1" x14ac:dyDescent="0.25">
      <c r="A106" s="252">
        <f>'Data 2'!A110</f>
        <v>101</v>
      </c>
      <c r="B106" s="147">
        <f t="shared" si="28"/>
        <v>101</v>
      </c>
      <c r="C106" s="276">
        <f>'Data 2'!C110</f>
        <v>62</v>
      </c>
      <c r="D106" s="161" t="str">
        <f>'Data 2'!D110</f>
        <v>CF</v>
      </c>
      <c r="E106" s="161">
        <f t="shared" si="27"/>
        <v>1</v>
      </c>
      <c r="F106" s="256">
        <v>7</v>
      </c>
      <c r="G106" s="263">
        <v>0.53525939135692224</v>
      </c>
      <c r="H106" s="5">
        <f t="shared" si="31"/>
        <v>1</v>
      </c>
      <c r="I106" s="5">
        <f t="shared" si="29"/>
        <v>1</v>
      </c>
      <c r="J106" s="5">
        <f t="shared" si="30"/>
        <v>0</v>
      </c>
      <c r="K106" s="227">
        <f>'Data 2'!S110</f>
        <v>5</v>
      </c>
      <c r="L106" s="5">
        <v>1</v>
      </c>
      <c r="M106" s="5">
        <f t="shared" si="32"/>
        <v>0</v>
      </c>
      <c r="N106" s="5">
        <f t="shared" si="20"/>
        <v>0</v>
      </c>
      <c r="O106" s="61">
        <f t="shared" si="26"/>
        <v>0.10100000000000008</v>
      </c>
      <c r="P106" s="61">
        <f t="shared" si="21"/>
        <v>1</v>
      </c>
      <c r="Q106" s="61">
        <f t="shared" si="22"/>
        <v>1</v>
      </c>
      <c r="R106" s="61">
        <f t="shared" si="24"/>
        <v>1</v>
      </c>
      <c r="S106" s="61">
        <f t="shared" si="25"/>
        <v>0</v>
      </c>
    </row>
    <row r="107" spans="1:19" ht="16" thickBot="1" x14ac:dyDescent="0.25">
      <c r="A107" s="252">
        <f>'Data 2'!A111</f>
        <v>102</v>
      </c>
      <c r="B107" s="147">
        <f t="shared" si="28"/>
        <v>102</v>
      </c>
      <c r="C107" s="276">
        <f>'Data 2'!C111</f>
        <v>63</v>
      </c>
      <c r="D107" s="291" t="str">
        <f>'Data 2'!D111</f>
        <v>CFNR</v>
      </c>
      <c r="E107" s="291">
        <f t="shared" si="27"/>
        <v>0</v>
      </c>
      <c r="F107" s="256">
        <v>20</v>
      </c>
      <c r="G107" s="263">
        <v>0.1762710518339988</v>
      </c>
      <c r="H107" s="5">
        <f t="shared" si="31"/>
        <v>1</v>
      </c>
      <c r="I107" s="5">
        <f t="shared" si="29"/>
        <v>0</v>
      </c>
      <c r="J107" s="5">
        <f t="shared" si="30"/>
        <v>0</v>
      </c>
      <c r="K107" s="227">
        <f>'Data 2'!S111</f>
        <v>2</v>
      </c>
      <c r="L107" s="5">
        <v>1</v>
      </c>
      <c r="M107" s="5">
        <f t="shared" si="32"/>
        <v>0</v>
      </c>
      <c r="N107" s="5">
        <f t="shared" si="20"/>
        <v>0</v>
      </c>
      <c r="O107" s="61">
        <f t="shared" si="26"/>
        <v>0.10200000000000008</v>
      </c>
      <c r="P107" s="61">
        <f t="shared" si="21"/>
        <v>1</v>
      </c>
      <c r="Q107" s="61">
        <f t="shared" si="22"/>
        <v>1</v>
      </c>
      <c r="R107" s="61">
        <f t="shared" si="24"/>
        <v>1</v>
      </c>
      <c r="S107" s="61">
        <f t="shared" si="25"/>
        <v>0</v>
      </c>
    </row>
    <row r="108" spans="1:19" x14ac:dyDescent="0.2">
      <c r="A108" s="252">
        <f>'Data 2'!A112</f>
        <v>103</v>
      </c>
      <c r="B108" s="147">
        <f t="shared" si="28"/>
        <v>103</v>
      </c>
      <c r="C108" s="276">
        <f>'Data 2'!C112</f>
        <v>71</v>
      </c>
      <c r="D108" s="162" t="str">
        <f>'Data 2'!D112</f>
        <v>CONT</v>
      </c>
      <c r="E108" s="162">
        <f t="shared" si="27"/>
        <v>0</v>
      </c>
      <c r="F108" s="256">
        <v>21</v>
      </c>
      <c r="G108" s="263">
        <v>0.38056496677537921</v>
      </c>
      <c r="H108" s="5">
        <f t="shared" si="31"/>
        <v>1</v>
      </c>
      <c r="I108" s="5">
        <f t="shared" si="29"/>
        <v>0</v>
      </c>
      <c r="J108" s="5">
        <f t="shared" si="30"/>
        <v>0</v>
      </c>
      <c r="K108" s="227">
        <f>'Data 2'!S112</f>
        <v>3</v>
      </c>
      <c r="L108" s="5">
        <v>0</v>
      </c>
      <c r="M108" s="5">
        <f t="shared" si="32"/>
        <v>0</v>
      </c>
      <c r="N108" s="5">
        <f t="shared" si="20"/>
        <v>0</v>
      </c>
      <c r="O108" s="61">
        <f t="shared" si="26"/>
        <v>0.10300000000000008</v>
      </c>
      <c r="P108" s="61">
        <f t="shared" si="21"/>
        <v>1</v>
      </c>
      <c r="Q108" s="61">
        <f t="shared" si="22"/>
        <v>1</v>
      </c>
      <c r="R108" s="61">
        <f t="shared" si="24"/>
        <v>1</v>
      </c>
      <c r="S108" s="61">
        <f t="shared" si="25"/>
        <v>0</v>
      </c>
    </row>
    <row r="109" spans="1:19" x14ac:dyDescent="0.2">
      <c r="A109" s="252">
        <f>'Data 2'!A113</f>
        <v>104</v>
      </c>
      <c r="B109" s="147">
        <f t="shared" si="28"/>
        <v>104</v>
      </c>
      <c r="C109" s="276">
        <f>'Data 2'!C113</f>
        <v>72</v>
      </c>
      <c r="D109" s="162" t="str">
        <f>'Data 2'!D113</f>
        <v>CONT</v>
      </c>
      <c r="E109" s="162">
        <f t="shared" si="27"/>
        <v>0</v>
      </c>
      <c r="F109" s="256">
        <v>5</v>
      </c>
      <c r="G109" s="263">
        <v>0.20331952664400807</v>
      </c>
      <c r="H109" s="5">
        <f t="shared" si="31"/>
        <v>1</v>
      </c>
      <c r="I109" s="5">
        <f t="shared" si="29"/>
        <v>0</v>
      </c>
      <c r="J109" s="5">
        <f t="shared" si="30"/>
        <v>0</v>
      </c>
      <c r="K109" s="227">
        <f>'Data 2'!S113</f>
        <v>2</v>
      </c>
      <c r="L109" s="5">
        <v>0</v>
      </c>
      <c r="M109" s="5">
        <f t="shared" si="32"/>
        <v>0</v>
      </c>
      <c r="N109" s="5">
        <f t="shared" si="20"/>
        <v>0</v>
      </c>
      <c r="O109" s="61">
        <f t="shared" si="26"/>
        <v>0.10400000000000008</v>
      </c>
      <c r="P109" s="61">
        <f t="shared" si="21"/>
        <v>1</v>
      </c>
      <c r="Q109" s="61">
        <f t="shared" si="22"/>
        <v>1</v>
      </c>
      <c r="R109" s="61">
        <f t="shared" si="24"/>
        <v>1</v>
      </c>
      <c r="S109" s="61">
        <f t="shared" si="25"/>
        <v>0</v>
      </c>
    </row>
    <row r="110" spans="1:19" x14ac:dyDescent="0.2">
      <c r="A110" s="252">
        <f>'Data 2'!A114</f>
        <v>105</v>
      </c>
      <c r="B110" s="147">
        <f t="shared" si="28"/>
        <v>105</v>
      </c>
      <c r="C110" s="276">
        <f>'Data 2'!C114</f>
        <v>74</v>
      </c>
      <c r="D110" s="162" t="str">
        <f>'Data 2'!D114</f>
        <v>CONT</v>
      </c>
      <c r="E110" s="162">
        <f t="shared" si="27"/>
        <v>0</v>
      </c>
      <c r="F110" s="256">
        <v>7</v>
      </c>
      <c r="G110" s="263">
        <v>0.22902377813435884</v>
      </c>
      <c r="H110" s="5">
        <f t="shared" si="31"/>
        <v>1</v>
      </c>
      <c r="I110" s="5">
        <f t="shared" si="29"/>
        <v>0</v>
      </c>
      <c r="J110" s="5">
        <f t="shared" si="30"/>
        <v>0</v>
      </c>
      <c r="K110" s="227">
        <f>'Data 2'!S114</f>
        <v>4</v>
      </c>
      <c r="L110" s="5">
        <v>0</v>
      </c>
      <c r="M110" s="5">
        <f t="shared" si="32"/>
        <v>0</v>
      </c>
      <c r="N110" s="5">
        <f t="shared" si="20"/>
        <v>0</v>
      </c>
      <c r="O110" s="61">
        <f t="shared" si="26"/>
        <v>0.10500000000000008</v>
      </c>
      <c r="P110" s="61">
        <f t="shared" si="21"/>
        <v>1</v>
      </c>
      <c r="Q110" s="61">
        <f t="shared" si="22"/>
        <v>1</v>
      </c>
      <c r="R110" s="61">
        <f t="shared" si="24"/>
        <v>1</v>
      </c>
      <c r="S110" s="61">
        <f t="shared" si="25"/>
        <v>0</v>
      </c>
    </row>
    <row r="111" spans="1:19" x14ac:dyDescent="0.2">
      <c r="A111" s="252">
        <f>'Data 2'!A115</f>
        <v>106</v>
      </c>
      <c r="B111" s="147">
        <f t="shared" si="28"/>
        <v>106</v>
      </c>
      <c r="C111" s="276">
        <f>'Data 2'!C115</f>
        <v>77</v>
      </c>
      <c r="D111" s="164" t="str">
        <f>'Data 2'!D115</f>
        <v>CONT</v>
      </c>
      <c r="E111" s="164">
        <f t="shared" si="27"/>
        <v>0</v>
      </c>
      <c r="F111" s="256">
        <v>21</v>
      </c>
      <c r="G111" s="263">
        <v>0.38056496677537921</v>
      </c>
      <c r="H111" s="5">
        <f t="shared" si="31"/>
        <v>1</v>
      </c>
      <c r="I111" s="5">
        <f t="shared" si="29"/>
        <v>0</v>
      </c>
      <c r="J111" s="5">
        <f t="shared" si="30"/>
        <v>0</v>
      </c>
      <c r="K111" s="227">
        <f>'Data 2'!S115</f>
        <v>3</v>
      </c>
      <c r="L111" s="5">
        <v>0</v>
      </c>
      <c r="M111" s="5">
        <f t="shared" si="32"/>
        <v>0</v>
      </c>
      <c r="N111" s="5">
        <f t="shared" si="20"/>
        <v>0</v>
      </c>
      <c r="O111" s="61">
        <f t="shared" si="26"/>
        <v>0.10600000000000008</v>
      </c>
      <c r="P111" s="61">
        <f t="shared" si="21"/>
        <v>1</v>
      </c>
      <c r="Q111" s="61">
        <f t="shared" si="22"/>
        <v>1</v>
      </c>
      <c r="R111" s="61">
        <f t="shared" si="24"/>
        <v>1</v>
      </c>
      <c r="S111" s="61">
        <f t="shared" si="25"/>
        <v>0</v>
      </c>
    </row>
    <row r="112" spans="1:19" x14ac:dyDescent="0.2">
      <c r="A112" s="252">
        <f>'Data 2'!A116</f>
        <v>107</v>
      </c>
      <c r="B112" s="147">
        <f t="shared" si="28"/>
        <v>107</v>
      </c>
      <c r="C112" s="276">
        <f>'Data 2'!C116</f>
        <v>78</v>
      </c>
      <c r="D112" s="162" t="str">
        <f>'Data 2'!D116</f>
        <v>CONT</v>
      </c>
      <c r="E112" s="162">
        <f t="shared" si="27"/>
        <v>0</v>
      </c>
      <c r="F112" s="256">
        <v>20</v>
      </c>
      <c r="G112" s="263">
        <v>0.38056496677537921</v>
      </c>
      <c r="H112" s="5">
        <f t="shared" si="31"/>
        <v>1</v>
      </c>
      <c r="I112" s="5">
        <f t="shared" si="29"/>
        <v>0</v>
      </c>
      <c r="J112" s="5">
        <f t="shared" si="30"/>
        <v>0</v>
      </c>
      <c r="K112" s="227">
        <f>'Data 2'!S116</f>
        <v>4</v>
      </c>
      <c r="L112" s="5">
        <v>0</v>
      </c>
      <c r="M112" s="5">
        <f t="shared" si="32"/>
        <v>0</v>
      </c>
      <c r="N112" s="5">
        <f t="shared" si="20"/>
        <v>0</v>
      </c>
      <c r="O112" s="61">
        <f t="shared" si="26"/>
        <v>0.10700000000000008</v>
      </c>
      <c r="P112" s="61">
        <f t="shared" si="21"/>
        <v>1</v>
      </c>
      <c r="Q112" s="61">
        <f t="shared" si="22"/>
        <v>1</v>
      </c>
      <c r="R112" s="61">
        <f t="shared" si="24"/>
        <v>1</v>
      </c>
      <c r="S112" s="61">
        <f t="shared" si="25"/>
        <v>0</v>
      </c>
    </row>
    <row r="113" spans="1:19" x14ac:dyDescent="0.2">
      <c r="A113" s="252">
        <f>'Data 2'!A117</f>
        <v>108</v>
      </c>
      <c r="B113" s="147">
        <f t="shared" si="28"/>
        <v>108</v>
      </c>
      <c r="C113" s="276">
        <f>'Data 2'!C117</f>
        <v>91</v>
      </c>
      <c r="D113" s="165" t="str">
        <f>'Data 2'!D117</f>
        <v>CONT</v>
      </c>
      <c r="E113" s="165">
        <f t="shared" si="27"/>
        <v>0</v>
      </c>
      <c r="F113" s="256">
        <v>17</v>
      </c>
      <c r="G113" s="263">
        <v>0.11596240580820531</v>
      </c>
      <c r="H113" s="5">
        <f t="shared" si="31"/>
        <v>0</v>
      </c>
      <c r="I113" s="5">
        <f t="shared" si="29"/>
        <v>0</v>
      </c>
      <c r="J113" s="189">
        <f t="shared" si="30"/>
        <v>1</v>
      </c>
      <c r="K113" s="227">
        <f>'Data 2'!S117</f>
        <v>1</v>
      </c>
      <c r="L113" s="5">
        <v>0</v>
      </c>
      <c r="M113" s="5">
        <f t="shared" si="32"/>
        <v>0</v>
      </c>
      <c r="N113" s="5">
        <f t="shared" si="20"/>
        <v>0</v>
      </c>
      <c r="O113" s="61">
        <f t="shared" si="26"/>
        <v>0.10800000000000008</v>
      </c>
      <c r="P113" s="61">
        <f t="shared" si="21"/>
        <v>1</v>
      </c>
      <c r="Q113" s="61">
        <f t="shared" si="22"/>
        <v>1</v>
      </c>
      <c r="R113" s="61">
        <f t="shared" si="24"/>
        <v>1</v>
      </c>
      <c r="S113" s="61">
        <f t="shared" si="25"/>
        <v>0</v>
      </c>
    </row>
    <row r="114" spans="1:19" x14ac:dyDescent="0.2">
      <c r="A114" s="252">
        <f>'Data 2'!A118</f>
        <v>109</v>
      </c>
      <c r="B114" s="147">
        <f t="shared" si="28"/>
        <v>109</v>
      </c>
      <c r="C114" s="276">
        <f>'Data 2'!C118</f>
        <v>109</v>
      </c>
      <c r="D114" s="160" t="str">
        <f>'Data 2'!D118</f>
        <v>CFNR</v>
      </c>
      <c r="E114" s="160">
        <f t="shared" si="27"/>
        <v>0</v>
      </c>
      <c r="F114" s="256">
        <v>21</v>
      </c>
      <c r="G114" s="263">
        <v>0.38056496677537921</v>
      </c>
      <c r="H114" s="5">
        <f t="shared" si="31"/>
        <v>1</v>
      </c>
      <c r="I114" s="5">
        <f t="shared" si="29"/>
        <v>0</v>
      </c>
      <c r="J114" s="5">
        <f t="shared" si="30"/>
        <v>0</v>
      </c>
      <c r="K114" s="227">
        <f>'Data 2'!S118</f>
        <v>3</v>
      </c>
      <c r="L114" s="5">
        <v>0</v>
      </c>
      <c r="M114" s="5">
        <f t="shared" si="32"/>
        <v>0</v>
      </c>
      <c r="N114" s="5">
        <f t="shared" si="20"/>
        <v>0</v>
      </c>
      <c r="O114" s="61">
        <f t="shared" si="26"/>
        <v>0.10900000000000008</v>
      </c>
      <c r="P114" s="61">
        <f t="shared" si="21"/>
        <v>1</v>
      </c>
      <c r="Q114" s="61">
        <f t="shared" si="22"/>
        <v>1</v>
      </c>
      <c r="R114" s="61">
        <f t="shared" si="24"/>
        <v>1</v>
      </c>
      <c r="S114" s="61">
        <f t="shared" si="25"/>
        <v>0</v>
      </c>
    </row>
    <row r="115" spans="1:19" x14ac:dyDescent="0.2">
      <c r="A115" s="252">
        <f>'Data 2'!A119</f>
        <v>110</v>
      </c>
      <c r="B115" s="147">
        <f t="shared" si="28"/>
        <v>110</v>
      </c>
      <c r="C115" s="276">
        <f>'Data 2'!C119</f>
        <v>113</v>
      </c>
      <c r="D115" s="165" t="str">
        <f>'Data 2'!D119</f>
        <v>CONT</v>
      </c>
      <c r="E115" s="165">
        <f t="shared" si="27"/>
        <v>0</v>
      </c>
      <c r="F115" s="256">
        <v>14</v>
      </c>
      <c r="G115" s="263">
        <v>0.18934718186576524</v>
      </c>
      <c r="H115" s="5">
        <f t="shared" si="31"/>
        <v>1</v>
      </c>
      <c r="I115" s="5">
        <f t="shared" si="29"/>
        <v>0</v>
      </c>
      <c r="J115" s="5">
        <f t="shared" si="30"/>
        <v>0</v>
      </c>
      <c r="K115" s="227">
        <f>'Data 2'!S119</f>
        <v>1</v>
      </c>
      <c r="L115" s="5">
        <v>0</v>
      </c>
      <c r="M115" s="5">
        <f t="shared" si="32"/>
        <v>0</v>
      </c>
      <c r="N115" s="5">
        <f t="shared" si="20"/>
        <v>0</v>
      </c>
      <c r="O115" s="61">
        <f t="shared" si="26"/>
        <v>0.11000000000000008</v>
      </c>
      <c r="P115" s="61">
        <f t="shared" si="21"/>
        <v>1</v>
      </c>
      <c r="Q115" s="61">
        <f t="shared" si="22"/>
        <v>1</v>
      </c>
      <c r="R115" s="61">
        <f t="shared" si="24"/>
        <v>1</v>
      </c>
      <c r="S115" s="61">
        <f t="shared" si="25"/>
        <v>0</v>
      </c>
    </row>
    <row r="116" spans="1:19" x14ac:dyDescent="0.2">
      <c r="A116" s="252">
        <f>'Data 2'!A120</f>
        <v>111</v>
      </c>
      <c r="B116" s="147">
        <f t="shared" si="28"/>
        <v>111</v>
      </c>
      <c r="C116" s="276">
        <f>'Data 2'!C120</f>
        <v>115</v>
      </c>
      <c r="D116" s="160" t="str">
        <f>'Data 2'!D120</f>
        <v>CFNR</v>
      </c>
      <c r="E116" s="160">
        <f t="shared" si="27"/>
        <v>0</v>
      </c>
      <c r="F116" s="256">
        <v>4</v>
      </c>
      <c r="G116" s="263">
        <v>0.34065180796268152</v>
      </c>
      <c r="H116" s="5">
        <f t="shared" si="31"/>
        <v>1</v>
      </c>
      <c r="I116" s="5">
        <f t="shared" si="29"/>
        <v>0</v>
      </c>
      <c r="J116" s="5">
        <f t="shared" si="30"/>
        <v>0</v>
      </c>
      <c r="K116" s="227">
        <f>'Data 2'!S120</f>
        <v>2</v>
      </c>
      <c r="L116" s="5">
        <v>0</v>
      </c>
      <c r="M116" s="5">
        <f t="shared" si="32"/>
        <v>0</v>
      </c>
      <c r="N116" s="5">
        <f t="shared" si="20"/>
        <v>0</v>
      </c>
      <c r="O116" s="61">
        <f t="shared" si="26"/>
        <v>0.11100000000000008</v>
      </c>
      <c r="P116" s="61">
        <f t="shared" si="21"/>
        <v>1</v>
      </c>
      <c r="Q116" s="61">
        <f t="shared" si="22"/>
        <v>1</v>
      </c>
      <c r="R116" s="61">
        <f t="shared" si="24"/>
        <v>1</v>
      </c>
      <c r="S116" s="61">
        <f t="shared" si="25"/>
        <v>0</v>
      </c>
    </row>
    <row r="117" spans="1:19" x14ac:dyDescent="0.2">
      <c r="A117" s="252">
        <f>'Data 2'!A121</f>
        <v>112</v>
      </c>
      <c r="B117" s="147">
        <f t="shared" si="28"/>
        <v>112</v>
      </c>
      <c r="C117" s="276">
        <f>'Data 2'!C121</f>
        <v>116</v>
      </c>
      <c r="D117" s="165" t="str">
        <f>'Data 2'!D121</f>
        <v>CONT</v>
      </c>
      <c r="E117" s="165">
        <f t="shared" si="27"/>
        <v>0</v>
      </c>
      <c r="F117" s="256">
        <v>19</v>
      </c>
      <c r="G117" s="263">
        <v>0.1762710518339988</v>
      </c>
      <c r="H117" s="5">
        <f t="shared" si="31"/>
        <v>1</v>
      </c>
      <c r="I117" s="5">
        <f t="shared" si="29"/>
        <v>0</v>
      </c>
      <c r="J117" s="5">
        <f t="shared" si="30"/>
        <v>0</v>
      </c>
      <c r="K117" s="227">
        <f>'Data 2'!S121</f>
        <v>2</v>
      </c>
      <c r="L117" s="5">
        <v>0</v>
      </c>
      <c r="M117" s="5">
        <f t="shared" si="32"/>
        <v>0</v>
      </c>
      <c r="N117" s="5">
        <f t="shared" si="20"/>
        <v>0</v>
      </c>
      <c r="O117" s="61">
        <f t="shared" si="26"/>
        <v>0.11200000000000009</v>
      </c>
      <c r="P117" s="61">
        <f t="shared" si="21"/>
        <v>1</v>
      </c>
      <c r="Q117" s="61">
        <f t="shared" si="22"/>
        <v>1</v>
      </c>
      <c r="R117" s="61">
        <f t="shared" si="24"/>
        <v>1</v>
      </c>
      <c r="S117" s="61">
        <f t="shared" si="25"/>
        <v>0</v>
      </c>
    </row>
    <row r="118" spans="1:19" x14ac:dyDescent="0.2">
      <c r="A118" s="252">
        <f>'Data 2'!A122</f>
        <v>113</v>
      </c>
      <c r="B118" s="147">
        <f t="shared" si="28"/>
        <v>113</v>
      </c>
      <c r="C118" s="276">
        <f>'Data 2'!C122</f>
        <v>122</v>
      </c>
      <c r="D118" s="159" t="str">
        <f>'Data 2'!D122</f>
        <v>CF</v>
      </c>
      <c r="E118" s="159">
        <f t="shared" si="27"/>
        <v>1</v>
      </c>
      <c r="F118" s="256">
        <v>27</v>
      </c>
      <c r="G118" s="263">
        <v>0.74423228934203245</v>
      </c>
      <c r="H118" s="5">
        <f t="shared" si="31"/>
        <v>1</v>
      </c>
      <c r="I118" s="5">
        <f t="shared" si="29"/>
        <v>1</v>
      </c>
      <c r="J118" s="5">
        <f t="shared" si="30"/>
        <v>0</v>
      </c>
      <c r="K118" s="227">
        <f>'Data 2'!S122</f>
        <v>4</v>
      </c>
      <c r="L118" s="5">
        <v>1</v>
      </c>
      <c r="M118" s="5">
        <f t="shared" si="32"/>
        <v>0</v>
      </c>
      <c r="N118" s="5">
        <f t="shared" si="20"/>
        <v>0</v>
      </c>
      <c r="O118" s="61">
        <f t="shared" si="26"/>
        <v>0.11300000000000009</v>
      </c>
      <c r="P118" s="61">
        <f t="shared" si="21"/>
        <v>1</v>
      </c>
      <c r="Q118" s="61">
        <f t="shared" si="22"/>
        <v>1</v>
      </c>
      <c r="R118" s="61">
        <f t="shared" si="24"/>
        <v>1</v>
      </c>
      <c r="S118" s="61">
        <f t="shared" si="25"/>
        <v>0</v>
      </c>
    </row>
    <row r="119" spans="1:19" x14ac:dyDescent="0.2">
      <c r="A119" s="252">
        <f>'Data 2'!A123</f>
        <v>114</v>
      </c>
      <c r="B119" s="147">
        <f t="shared" si="28"/>
        <v>114</v>
      </c>
      <c r="C119" s="276">
        <f>'Data 2'!C123</f>
        <v>124</v>
      </c>
      <c r="D119" s="161" t="str">
        <f>'Data 2'!D123</f>
        <v>CF</v>
      </c>
      <c r="E119" s="161">
        <f t="shared" si="27"/>
        <v>1</v>
      </c>
      <c r="F119" s="256">
        <v>9</v>
      </c>
      <c r="G119" s="263">
        <v>0.51056309853155535</v>
      </c>
      <c r="H119" s="5">
        <f t="shared" si="31"/>
        <v>1</v>
      </c>
      <c r="I119" s="5">
        <f t="shared" si="29"/>
        <v>1</v>
      </c>
      <c r="J119" s="5">
        <f t="shared" si="30"/>
        <v>0</v>
      </c>
      <c r="K119" s="227">
        <f>'Data 2'!S123</f>
        <v>2</v>
      </c>
      <c r="L119" s="5">
        <v>0</v>
      </c>
      <c r="M119" s="5">
        <f t="shared" si="32"/>
        <v>0</v>
      </c>
      <c r="N119" s="5">
        <f t="shared" si="20"/>
        <v>0</v>
      </c>
      <c r="O119" s="61">
        <f t="shared" si="26"/>
        <v>0.11400000000000009</v>
      </c>
      <c r="P119" s="61">
        <f t="shared" si="21"/>
        <v>1</v>
      </c>
      <c r="Q119" s="61">
        <f t="shared" si="22"/>
        <v>1</v>
      </c>
      <c r="R119" s="61">
        <f t="shared" si="24"/>
        <v>1</v>
      </c>
      <c r="S119" s="61">
        <f t="shared" si="25"/>
        <v>0</v>
      </c>
    </row>
    <row r="120" spans="1:19" x14ac:dyDescent="0.2">
      <c r="A120" s="252">
        <f>'Data 2'!A124</f>
        <v>115</v>
      </c>
      <c r="B120" s="147">
        <f t="shared" si="28"/>
        <v>115</v>
      </c>
      <c r="C120" s="276">
        <f>'Data 2'!C124</f>
        <v>126</v>
      </c>
      <c r="D120" s="160" t="str">
        <f>'Data 2'!D124</f>
        <v>CFNR</v>
      </c>
      <c r="E120" s="160">
        <f t="shared" si="27"/>
        <v>0</v>
      </c>
      <c r="F120" s="256">
        <v>21</v>
      </c>
      <c r="G120" s="263">
        <v>0.38056496677537921</v>
      </c>
      <c r="H120" s="5">
        <f t="shared" si="31"/>
        <v>1</v>
      </c>
      <c r="I120" s="5">
        <f t="shared" si="29"/>
        <v>0</v>
      </c>
      <c r="J120" s="5">
        <f t="shared" si="30"/>
        <v>0</v>
      </c>
      <c r="K120" s="227">
        <f>'Data 2'!S124</f>
        <v>3</v>
      </c>
      <c r="L120" s="5">
        <v>0</v>
      </c>
      <c r="M120" s="5">
        <f t="shared" si="32"/>
        <v>0</v>
      </c>
      <c r="N120" s="5">
        <f t="shared" si="20"/>
        <v>0</v>
      </c>
      <c r="O120" s="61">
        <f t="shared" si="26"/>
        <v>0.11500000000000009</v>
      </c>
      <c r="P120" s="61">
        <f t="shared" si="21"/>
        <v>1</v>
      </c>
      <c r="Q120" s="61">
        <f t="shared" si="22"/>
        <v>1</v>
      </c>
      <c r="R120" s="61">
        <f t="shared" si="24"/>
        <v>1</v>
      </c>
      <c r="S120" s="61">
        <f t="shared" si="25"/>
        <v>0.125</v>
      </c>
    </row>
    <row r="121" spans="1:19" x14ac:dyDescent="0.2">
      <c r="A121" s="252">
        <f>'Data 2'!A125</f>
        <v>116</v>
      </c>
      <c r="B121" s="147">
        <f t="shared" si="28"/>
        <v>116</v>
      </c>
      <c r="C121" s="276">
        <f>'Data 2'!C125</f>
        <v>127</v>
      </c>
      <c r="D121" s="160" t="str">
        <f>'Data 2'!D125</f>
        <v>CFNR</v>
      </c>
      <c r="E121" s="160">
        <f t="shared" si="27"/>
        <v>0</v>
      </c>
      <c r="F121" s="256">
        <v>19</v>
      </c>
      <c r="G121" s="263">
        <v>0.1762710518339988</v>
      </c>
      <c r="H121" s="5">
        <f t="shared" si="31"/>
        <v>1</v>
      </c>
      <c r="I121" s="5">
        <f t="shared" si="29"/>
        <v>0</v>
      </c>
      <c r="J121" s="5">
        <f t="shared" si="30"/>
        <v>0</v>
      </c>
      <c r="K121" s="227">
        <f>'Data 2'!S125</f>
        <v>3</v>
      </c>
      <c r="L121" s="5">
        <v>0</v>
      </c>
      <c r="M121" s="5">
        <f t="shared" si="32"/>
        <v>0</v>
      </c>
      <c r="N121" s="5">
        <f t="shared" si="20"/>
        <v>0</v>
      </c>
      <c r="O121" s="230">
        <f t="shared" si="26"/>
        <v>0.11600000000000009</v>
      </c>
      <c r="P121" s="61">
        <f t="shared" si="21"/>
        <v>1</v>
      </c>
      <c r="Q121" s="61">
        <f t="shared" si="22"/>
        <v>0.875</v>
      </c>
      <c r="R121" s="61">
        <f t="shared" si="24"/>
        <v>1</v>
      </c>
      <c r="S121" s="61">
        <f t="shared" si="25"/>
        <v>0</v>
      </c>
    </row>
    <row r="122" spans="1:19" x14ac:dyDescent="0.2">
      <c r="A122" s="252">
        <f>'Data 2'!A126</f>
        <v>117</v>
      </c>
      <c r="B122" s="147">
        <f t="shared" si="28"/>
        <v>117</v>
      </c>
      <c r="C122" s="276">
        <f>'Data 2'!C126</f>
        <v>128</v>
      </c>
      <c r="D122" s="160" t="str">
        <f>'Data 2'!D126</f>
        <v>CFNR</v>
      </c>
      <c r="E122" s="160">
        <f t="shared" si="27"/>
        <v>0</v>
      </c>
      <c r="F122" s="256">
        <v>7</v>
      </c>
      <c r="G122" s="263">
        <v>0.22902377813435884</v>
      </c>
      <c r="H122" s="5">
        <f t="shared" si="31"/>
        <v>1</v>
      </c>
      <c r="I122" s="5">
        <f t="shared" si="29"/>
        <v>0</v>
      </c>
      <c r="J122" s="5">
        <f t="shared" si="30"/>
        <v>0</v>
      </c>
      <c r="K122" s="227">
        <f>'Data 2'!S126</f>
        <v>3</v>
      </c>
      <c r="L122" s="5">
        <v>0</v>
      </c>
      <c r="M122" s="5">
        <f t="shared" si="32"/>
        <v>0</v>
      </c>
      <c r="N122" s="5">
        <f t="shared" si="20"/>
        <v>0</v>
      </c>
      <c r="O122" s="61">
        <f t="shared" si="26"/>
        <v>0.11700000000000009</v>
      </c>
      <c r="P122" s="61">
        <f t="shared" si="21"/>
        <v>1</v>
      </c>
      <c r="Q122" s="61">
        <f t="shared" si="22"/>
        <v>0.875</v>
      </c>
      <c r="R122" s="61">
        <f t="shared" si="24"/>
        <v>1</v>
      </c>
      <c r="S122" s="61">
        <f t="shared" si="25"/>
        <v>0</v>
      </c>
    </row>
    <row r="123" spans="1:19" x14ac:dyDescent="0.2">
      <c r="A123" s="252">
        <f>'Data 2'!A127</f>
        <v>118</v>
      </c>
      <c r="B123" s="147">
        <f t="shared" si="28"/>
        <v>118</v>
      </c>
      <c r="C123" s="276">
        <f>'Data 2'!C127</f>
        <v>129</v>
      </c>
      <c r="D123" s="160" t="str">
        <f>'Data 2'!D127</f>
        <v>CFNR</v>
      </c>
      <c r="E123" s="160">
        <f t="shared" si="27"/>
        <v>0</v>
      </c>
      <c r="F123" s="256">
        <v>21</v>
      </c>
      <c r="G123" s="263">
        <v>0.38056496677537921</v>
      </c>
      <c r="H123" s="5">
        <f t="shared" si="31"/>
        <v>1</v>
      </c>
      <c r="I123" s="5">
        <f t="shared" si="29"/>
        <v>0</v>
      </c>
      <c r="J123" s="5">
        <f t="shared" si="30"/>
        <v>0</v>
      </c>
      <c r="K123" s="227">
        <f>'Data 2'!S127</f>
        <v>4</v>
      </c>
      <c r="L123" s="5">
        <v>0</v>
      </c>
      <c r="M123" s="5">
        <f t="shared" si="32"/>
        <v>0</v>
      </c>
      <c r="N123" s="5">
        <f t="shared" si="20"/>
        <v>0</v>
      </c>
      <c r="O123" s="61">
        <f t="shared" si="26"/>
        <v>0.11800000000000009</v>
      </c>
      <c r="P123" s="61">
        <f t="shared" si="21"/>
        <v>1</v>
      </c>
      <c r="Q123" s="61">
        <f t="shared" si="22"/>
        <v>0.875</v>
      </c>
      <c r="R123" s="61">
        <f t="shared" si="24"/>
        <v>1</v>
      </c>
      <c r="S123" s="61">
        <f t="shared" si="25"/>
        <v>0</v>
      </c>
    </row>
    <row r="124" spans="1:19" x14ac:dyDescent="0.2">
      <c r="A124" s="252">
        <f>'Data 2'!A128</f>
        <v>119</v>
      </c>
      <c r="B124" s="147">
        <f t="shared" si="28"/>
        <v>119</v>
      </c>
      <c r="C124" s="276">
        <f>'Data 2'!C128</f>
        <v>134</v>
      </c>
      <c r="D124" s="160" t="str">
        <f>'Data 2'!D128</f>
        <v>CFNR</v>
      </c>
      <c r="E124" s="160">
        <f t="shared" si="27"/>
        <v>0</v>
      </c>
      <c r="F124" s="256">
        <v>16</v>
      </c>
      <c r="G124" s="263">
        <v>0.25928811862254347</v>
      </c>
      <c r="H124" s="5">
        <f t="shared" si="31"/>
        <v>1</v>
      </c>
      <c r="I124" s="5">
        <f t="shared" si="29"/>
        <v>0</v>
      </c>
      <c r="J124" s="5">
        <f t="shared" si="30"/>
        <v>0</v>
      </c>
      <c r="K124" s="227">
        <f>'Data 2'!S128</f>
        <v>1</v>
      </c>
      <c r="L124" s="5">
        <v>0</v>
      </c>
      <c r="M124" s="5">
        <f t="shared" si="32"/>
        <v>0</v>
      </c>
      <c r="N124" s="5">
        <f t="shared" si="20"/>
        <v>0</v>
      </c>
      <c r="O124" s="61">
        <f t="shared" si="26"/>
        <v>0.11900000000000009</v>
      </c>
      <c r="P124" s="61">
        <f t="shared" si="21"/>
        <v>1</v>
      </c>
      <c r="Q124" s="61">
        <f t="shared" si="22"/>
        <v>0.875</v>
      </c>
      <c r="R124" s="61">
        <f t="shared" si="24"/>
        <v>1</v>
      </c>
      <c r="S124" s="61">
        <f t="shared" si="25"/>
        <v>0</v>
      </c>
    </row>
    <row r="125" spans="1:19" x14ac:dyDescent="0.2">
      <c r="A125" s="252">
        <f>'Data 2'!A129</f>
        <v>120</v>
      </c>
      <c r="B125" s="147">
        <f t="shared" si="28"/>
        <v>120</v>
      </c>
      <c r="C125" s="276">
        <f>'Data 2'!C129</f>
        <v>135</v>
      </c>
      <c r="D125" s="160" t="str">
        <f>'Data 2'!D129</f>
        <v>CFNR</v>
      </c>
      <c r="E125" s="160">
        <f t="shared" si="27"/>
        <v>0</v>
      </c>
      <c r="F125" s="256">
        <v>21</v>
      </c>
      <c r="G125" s="263">
        <v>0.38056496677537921</v>
      </c>
      <c r="H125" s="5">
        <f t="shared" si="31"/>
        <v>1</v>
      </c>
      <c r="I125" s="5">
        <f t="shared" si="29"/>
        <v>0</v>
      </c>
      <c r="J125" s="5">
        <f t="shared" si="30"/>
        <v>0</v>
      </c>
      <c r="K125" s="227">
        <f>'Data 2'!S129</f>
        <v>4</v>
      </c>
      <c r="L125" s="5">
        <v>0</v>
      </c>
      <c r="M125" s="5">
        <f t="shared" si="32"/>
        <v>0</v>
      </c>
      <c r="N125" s="5">
        <f t="shared" si="20"/>
        <v>0</v>
      </c>
      <c r="O125" s="61">
        <f t="shared" si="26"/>
        <v>0.12000000000000009</v>
      </c>
      <c r="P125" s="61">
        <f t="shared" si="21"/>
        <v>1</v>
      </c>
      <c r="Q125" s="61">
        <f t="shared" si="22"/>
        <v>0.875</v>
      </c>
      <c r="R125" s="61">
        <f t="shared" si="24"/>
        <v>1</v>
      </c>
      <c r="S125" s="61">
        <f t="shared" si="25"/>
        <v>0</v>
      </c>
    </row>
    <row r="126" spans="1:19" x14ac:dyDescent="0.2">
      <c r="A126" s="252">
        <f>'Data 2'!A130</f>
        <v>121</v>
      </c>
      <c r="B126" s="147">
        <f t="shared" si="28"/>
        <v>121</v>
      </c>
      <c r="C126" s="276">
        <f>'Data 2'!C130</f>
        <v>137</v>
      </c>
      <c r="D126" s="160" t="str">
        <f>'Data 2'!D130</f>
        <v>CFNR</v>
      </c>
      <c r="E126" s="160">
        <f t="shared" si="27"/>
        <v>0</v>
      </c>
      <c r="F126" s="256">
        <v>21</v>
      </c>
      <c r="G126" s="263">
        <v>0.38056496677537921</v>
      </c>
      <c r="H126" s="5">
        <f t="shared" si="31"/>
        <v>1</v>
      </c>
      <c r="I126" s="5">
        <f t="shared" si="29"/>
        <v>0</v>
      </c>
      <c r="J126" s="5">
        <f t="shared" si="30"/>
        <v>0</v>
      </c>
      <c r="K126" s="227">
        <f>'Data 2'!S130</f>
        <v>3</v>
      </c>
      <c r="L126" s="5">
        <v>0</v>
      </c>
      <c r="M126" s="5">
        <f t="shared" si="32"/>
        <v>0</v>
      </c>
      <c r="N126" s="5">
        <f t="shared" si="20"/>
        <v>0</v>
      </c>
      <c r="O126" s="61">
        <f t="shared" si="26"/>
        <v>0.12100000000000009</v>
      </c>
      <c r="P126" s="61">
        <f t="shared" si="21"/>
        <v>1</v>
      </c>
      <c r="Q126" s="61">
        <f t="shared" si="22"/>
        <v>0.875</v>
      </c>
      <c r="R126" s="61">
        <f t="shared" si="24"/>
        <v>1</v>
      </c>
      <c r="S126" s="61">
        <f t="shared" si="25"/>
        <v>0</v>
      </c>
    </row>
    <row r="127" spans="1:19" x14ac:dyDescent="0.2">
      <c r="A127" s="252">
        <v>122</v>
      </c>
      <c r="B127" s="147">
        <f t="shared" si="28"/>
        <v>122</v>
      </c>
      <c r="C127" s="276">
        <f>'Data 2'!C131</f>
        <v>139</v>
      </c>
      <c r="D127" s="160" t="str">
        <f>'Data 2'!D131</f>
        <v>CFNR</v>
      </c>
      <c r="E127" s="160">
        <f t="shared" si="27"/>
        <v>0</v>
      </c>
      <c r="F127" s="256">
        <v>4</v>
      </c>
      <c r="G127" s="263">
        <v>0.34065180796268152</v>
      </c>
      <c r="H127" s="5">
        <f t="shared" si="31"/>
        <v>1</v>
      </c>
      <c r="I127" s="5">
        <f t="shared" si="29"/>
        <v>0</v>
      </c>
      <c r="J127" s="5">
        <f t="shared" si="30"/>
        <v>0</v>
      </c>
      <c r="K127" s="227">
        <f>'Data 2'!S131</f>
        <v>2</v>
      </c>
      <c r="L127" s="5">
        <v>0</v>
      </c>
      <c r="M127" s="5">
        <f t="shared" si="32"/>
        <v>0</v>
      </c>
      <c r="N127" s="5">
        <f t="shared" si="20"/>
        <v>0</v>
      </c>
      <c r="O127" s="61">
        <f t="shared" si="26"/>
        <v>0.12200000000000009</v>
      </c>
      <c r="P127" s="61">
        <f t="shared" si="21"/>
        <v>1</v>
      </c>
      <c r="Q127" s="61">
        <f t="shared" si="22"/>
        <v>0.875</v>
      </c>
      <c r="R127" s="61">
        <f t="shared" si="24"/>
        <v>1</v>
      </c>
      <c r="S127" s="61">
        <f t="shared" si="25"/>
        <v>0</v>
      </c>
    </row>
    <row r="128" spans="1:19" x14ac:dyDescent="0.2">
      <c r="A128" s="252">
        <f>'Data 2'!A132</f>
        <v>123</v>
      </c>
      <c r="B128" s="147">
        <f t="shared" si="28"/>
        <v>123</v>
      </c>
      <c r="C128" s="276">
        <f>'Data 2'!C132</f>
        <v>140</v>
      </c>
      <c r="D128" s="160" t="str">
        <f>'Data 2'!D132</f>
        <v>CFNR</v>
      </c>
      <c r="E128" s="160">
        <f t="shared" si="27"/>
        <v>0</v>
      </c>
      <c r="F128" s="256">
        <v>21</v>
      </c>
      <c r="G128" s="263">
        <v>0.38056496677537921</v>
      </c>
      <c r="H128" s="5">
        <f t="shared" si="31"/>
        <v>1</v>
      </c>
      <c r="I128" s="5">
        <f t="shared" si="29"/>
        <v>0</v>
      </c>
      <c r="J128" s="5">
        <f t="shared" si="30"/>
        <v>0</v>
      </c>
      <c r="K128" s="227">
        <f>'Data 2'!S132</f>
        <v>3</v>
      </c>
      <c r="L128" s="5">
        <v>0</v>
      </c>
      <c r="M128" s="5">
        <f t="shared" si="32"/>
        <v>0</v>
      </c>
      <c r="N128" s="5">
        <f t="shared" si="20"/>
        <v>0</v>
      </c>
      <c r="O128" s="61">
        <f t="shared" si="26"/>
        <v>0.1230000000000001</v>
      </c>
      <c r="P128" s="61">
        <f t="shared" si="21"/>
        <v>1</v>
      </c>
      <c r="Q128" s="61">
        <f t="shared" si="22"/>
        <v>0.875</v>
      </c>
      <c r="R128" s="61">
        <f t="shared" si="24"/>
        <v>1</v>
      </c>
      <c r="S128" s="61">
        <f t="shared" si="25"/>
        <v>0</v>
      </c>
    </row>
    <row r="129" spans="1:20" x14ac:dyDescent="0.2">
      <c r="A129" s="252">
        <f>'Data 2'!A133</f>
        <v>124</v>
      </c>
      <c r="B129" s="147">
        <f t="shared" si="28"/>
        <v>124</v>
      </c>
      <c r="C129" s="276">
        <f>'Data 2'!C133</f>
        <v>141</v>
      </c>
      <c r="D129" s="160" t="str">
        <f>'Data 2'!D133</f>
        <v>CFNR</v>
      </c>
      <c r="E129" s="160">
        <f t="shared" si="27"/>
        <v>0</v>
      </c>
      <c r="F129" s="256">
        <v>17</v>
      </c>
      <c r="G129" s="263">
        <v>0.11596240580820531</v>
      </c>
      <c r="H129" s="5">
        <f t="shared" si="31"/>
        <v>0</v>
      </c>
      <c r="I129" s="5">
        <f t="shared" si="29"/>
        <v>0</v>
      </c>
      <c r="J129" s="5">
        <f t="shared" si="30"/>
        <v>0</v>
      </c>
      <c r="K129" s="227">
        <f>'Data 2'!S133</f>
        <v>1</v>
      </c>
      <c r="L129" s="5">
        <v>0</v>
      </c>
      <c r="M129" s="5">
        <f t="shared" si="32"/>
        <v>0</v>
      </c>
      <c r="N129" s="80">
        <f t="shared" si="20"/>
        <v>1</v>
      </c>
      <c r="O129" s="140">
        <f t="shared" si="26"/>
        <v>0.1240000000000001</v>
      </c>
      <c r="P129" s="61">
        <f t="shared" si="21"/>
        <v>1</v>
      </c>
      <c r="Q129" s="61">
        <f t="shared" si="22"/>
        <v>0.875</v>
      </c>
      <c r="R129" s="61">
        <f t="shared" si="24"/>
        <v>1</v>
      </c>
      <c r="S129" s="61">
        <f t="shared" si="25"/>
        <v>0</v>
      </c>
      <c r="T129" s="141"/>
    </row>
    <row r="130" spans="1:20" x14ac:dyDescent="0.2">
      <c r="A130" s="252">
        <f>'Data 2'!A134</f>
        <v>125</v>
      </c>
      <c r="B130" s="147">
        <f t="shared" si="28"/>
        <v>125</v>
      </c>
      <c r="C130" s="276">
        <f>'Data 2'!C134</f>
        <v>145</v>
      </c>
      <c r="D130" s="160" t="str">
        <f>'Data 2'!D134</f>
        <v>CFNR</v>
      </c>
      <c r="E130" s="160">
        <f t="shared" si="27"/>
        <v>0</v>
      </c>
      <c r="F130" s="256">
        <v>3</v>
      </c>
      <c r="G130" s="263">
        <v>0.20499553645467269</v>
      </c>
      <c r="H130" s="5">
        <f t="shared" si="31"/>
        <v>1</v>
      </c>
      <c r="I130" s="5">
        <f t="shared" si="29"/>
        <v>0</v>
      </c>
      <c r="J130" s="5">
        <f t="shared" si="30"/>
        <v>0</v>
      </c>
      <c r="K130" s="227">
        <f>'Data 2'!S134</f>
        <v>0</v>
      </c>
      <c r="L130" s="5">
        <v>0</v>
      </c>
      <c r="M130" s="5">
        <f t="shared" si="32"/>
        <v>0</v>
      </c>
      <c r="N130" s="5">
        <f t="shared" si="20"/>
        <v>0</v>
      </c>
      <c r="O130" s="61">
        <f t="shared" si="26"/>
        <v>0.12500000000000008</v>
      </c>
      <c r="P130" s="61">
        <f t="shared" si="21"/>
        <v>1</v>
      </c>
      <c r="Q130" s="61">
        <f t="shared" si="22"/>
        <v>0.875</v>
      </c>
      <c r="R130" s="61">
        <f t="shared" si="24"/>
        <v>1</v>
      </c>
      <c r="S130" s="61">
        <f t="shared" si="25"/>
        <v>0</v>
      </c>
    </row>
    <row r="131" spans="1:20" x14ac:dyDescent="0.2">
      <c r="A131" s="252">
        <f>'Data 2'!A135</f>
        <v>126</v>
      </c>
      <c r="B131" s="147">
        <f t="shared" si="28"/>
        <v>126</v>
      </c>
      <c r="C131" s="276">
        <f>'Data 2'!C135</f>
        <v>147</v>
      </c>
      <c r="D131" s="160" t="str">
        <f>'Data 2'!D135</f>
        <v>CFNR</v>
      </c>
      <c r="E131" s="160">
        <f t="shared" si="27"/>
        <v>0</v>
      </c>
      <c r="F131" s="256">
        <v>20</v>
      </c>
      <c r="G131" s="263">
        <v>0.38056496677537921</v>
      </c>
      <c r="H131" s="5">
        <f t="shared" si="31"/>
        <v>1</v>
      </c>
      <c r="I131" s="5">
        <f t="shared" si="29"/>
        <v>0</v>
      </c>
      <c r="J131" s="5">
        <f t="shared" si="30"/>
        <v>0</v>
      </c>
      <c r="K131" s="227">
        <f>'Data 2'!S135</f>
        <v>5</v>
      </c>
      <c r="L131" s="5">
        <v>1</v>
      </c>
      <c r="M131" s="5">
        <f t="shared" si="32"/>
        <v>0</v>
      </c>
      <c r="N131" s="5">
        <f t="shared" si="20"/>
        <v>0</v>
      </c>
      <c r="O131" s="61">
        <f t="shared" si="26"/>
        <v>0.12600000000000008</v>
      </c>
      <c r="P131" s="61">
        <f t="shared" si="21"/>
        <v>1</v>
      </c>
      <c r="Q131" s="61">
        <f t="shared" si="22"/>
        <v>0.875</v>
      </c>
      <c r="R131" s="61">
        <f t="shared" si="24"/>
        <v>1</v>
      </c>
      <c r="S131" s="61">
        <f t="shared" si="25"/>
        <v>0</v>
      </c>
    </row>
    <row r="132" spans="1:20" x14ac:dyDescent="0.2">
      <c r="A132" s="252">
        <f>'Data 2'!A136</f>
        <v>127</v>
      </c>
      <c r="B132" s="147">
        <f t="shared" si="28"/>
        <v>127</v>
      </c>
      <c r="C132" s="276">
        <f>'Data 2'!C136</f>
        <v>150</v>
      </c>
      <c r="D132" s="166" t="str">
        <f>'Data 2'!D136</f>
        <v>CONT</v>
      </c>
      <c r="E132" s="166">
        <f t="shared" si="27"/>
        <v>0</v>
      </c>
      <c r="F132" s="256">
        <v>20</v>
      </c>
      <c r="G132" s="263">
        <v>0.1762710518339988</v>
      </c>
      <c r="H132" s="5">
        <f t="shared" si="31"/>
        <v>1</v>
      </c>
      <c r="I132" s="5">
        <f t="shared" ref="I132:I163" si="33">IF(AND(D132="CF",H132=1),1,0)</f>
        <v>0</v>
      </c>
      <c r="J132" s="5">
        <f t="shared" ref="J132:J163" si="34">IF(AND(D132="CONT",H132=0),1,0)</f>
        <v>0</v>
      </c>
      <c r="K132" s="227">
        <f>'Data 2'!S136</f>
        <v>2</v>
      </c>
      <c r="L132" s="5">
        <v>0</v>
      </c>
      <c r="M132" s="5">
        <f t="shared" si="32"/>
        <v>0</v>
      </c>
      <c r="N132" s="5">
        <f t="shared" si="20"/>
        <v>0</v>
      </c>
      <c r="O132" s="61">
        <f t="shared" si="26"/>
        <v>0.12700000000000009</v>
      </c>
      <c r="P132" s="61">
        <f t="shared" si="21"/>
        <v>1</v>
      </c>
      <c r="Q132" s="61">
        <f t="shared" si="22"/>
        <v>0.875</v>
      </c>
      <c r="R132" s="61">
        <f t="shared" si="24"/>
        <v>1</v>
      </c>
      <c r="S132" s="61">
        <f t="shared" si="25"/>
        <v>0</v>
      </c>
    </row>
    <row r="133" spans="1:20" x14ac:dyDescent="0.2">
      <c r="A133" s="252">
        <f>'Data 2'!A137</f>
        <v>128</v>
      </c>
      <c r="B133" s="147">
        <f t="shared" si="28"/>
        <v>128</v>
      </c>
      <c r="C133" s="276">
        <f>'Data 2'!C137</f>
        <v>151</v>
      </c>
      <c r="D133" s="162" t="str">
        <f>'Data 2'!D137</f>
        <v>CONT</v>
      </c>
      <c r="E133" s="162">
        <f t="shared" si="27"/>
        <v>0</v>
      </c>
      <c r="F133" s="256">
        <v>21</v>
      </c>
      <c r="G133" s="263">
        <v>0.38056496677537921</v>
      </c>
      <c r="H133" s="5">
        <f t="shared" si="31"/>
        <v>1</v>
      </c>
      <c r="I133" s="5">
        <f t="shared" si="33"/>
        <v>0</v>
      </c>
      <c r="J133" s="5">
        <f t="shared" si="34"/>
        <v>0</v>
      </c>
      <c r="K133" s="227">
        <f>'Data 2'!S137</f>
        <v>3</v>
      </c>
      <c r="L133" s="5">
        <v>0</v>
      </c>
      <c r="M133" s="5">
        <f t="shared" si="32"/>
        <v>0</v>
      </c>
      <c r="N133" s="5">
        <f t="shared" si="20"/>
        <v>0</v>
      </c>
      <c r="O133" s="61">
        <f t="shared" si="26"/>
        <v>0.12800000000000009</v>
      </c>
      <c r="P133" s="61">
        <f t="shared" si="21"/>
        <v>1</v>
      </c>
      <c r="Q133" s="61">
        <f t="shared" si="22"/>
        <v>0.875</v>
      </c>
      <c r="R133" s="61">
        <f t="shared" si="24"/>
        <v>1</v>
      </c>
      <c r="S133" s="61">
        <f t="shared" si="25"/>
        <v>0</v>
      </c>
    </row>
    <row r="134" spans="1:20" x14ac:dyDescent="0.2">
      <c r="A134" s="252">
        <f>'Data 2'!A138</f>
        <v>129</v>
      </c>
      <c r="B134" s="147">
        <f t="shared" si="28"/>
        <v>129</v>
      </c>
      <c r="C134" s="276">
        <f>'Data 2'!C138</f>
        <v>152</v>
      </c>
      <c r="D134" s="161" t="str">
        <f>'Data 2'!D138</f>
        <v>CF</v>
      </c>
      <c r="E134" s="161">
        <f t="shared" si="27"/>
        <v>1</v>
      </c>
      <c r="F134" s="256">
        <v>23</v>
      </c>
      <c r="G134" s="263">
        <v>0.72422835043535716</v>
      </c>
      <c r="H134" s="5">
        <f t="shared" ref="H134:H165" si="35">IF(G134&gt;=$O$3,1,0)</f>
        <v>1</v>
      </c>
      <c r="I134" s="5">
        <f t="shared" si="33"/>
        <v>1</v>
      </c>
      <c r="J134" s="5">
        <f t="shared" si="34"/>
        <v>0</v>
      </c>
      <c r="K134" s="227">
        <f>'Data 2'!S138</f>
        <v>2</v>
      </c>
      <c r="L134" s="5">
        <v>1</v>
      </c>
      <c r="M134" s="5">
        <f t="shared" ref="M134:M165" si="36">IF(AND($D134="CFNR",$H134=0,$L134=1),1,0)</f>
        <v>0</v>
      </c>
      <c r="N134" s="5">
        <f t="shared" ref="N134:N176" si="37">IF(AND($D134="CFNR",$H134=0,$L134=0),1,0)</f>
        <v>0</v>
      </c>
      <c r="O134" s="61">
        <f t="shared" si="26"/>
        <v>0.12900000000000009</v>
      </c>
      <c r="P134" s="61">
        <f t="shared" ref="P134:P197" si="38">COUNTIFS($D$6:$D$176,"CF",$G$6:$G$176,"&gt;="&amp;$O134)/CF_D</f>
        <v>1</v>
      </c>
      <c r="Q134" s="61">
        <f t="shared" ref="Q134:Q197" si="39">COUNTIFS($D$6:$D$176,"CONT",$G$6:$G$176,"&gt;="&amp;$O134)/CFNT_D</f>
        <v>0.875</v>
      </c>
      <c r="R134" s="61">
        <f t="shared" si="24"/>
        <v>1</v>
      </c>
      <c r="S134" s="61">
        <f t="shared" si="25"/>
        <v>0</v>
      </c>
    </row>
    <row r="135" spans="1:20" ht="16" thickBot="1" x14ac:dyDescent="0.25">
      <c r="A135" s="252">
        <f>'Data 2'!A139</f>
        <v>130</v>
      </c>
      <c r="B135" s="147">
        <f t="shared" si="28"/>
        <v>130</v>
      </c>
      <c r="C135" s="276">
        <f>'Data 2'!C139</f>
        <v>153</v>
      </c>
      <c r="D135" s="160" t="str">
        <f>'Data 2'!D139</f>
        <v>CFNR</v>
      </c>
      <c r="E135" s="160">
        <f t="shared" si="27"/>
        <v>0</v>
      </c>
      <c r="F135" s="256">
        <v>15</v>
      </c>
      <c r="G135" s="263">
        <v>0.46429144280592965</v>
      </c>
      <c r="H135" s="5">
        <f t="shared" si="35"/>
        <v>1</v>
      </c>
      <c r="I135" s="5">
        <f t="shared" si="33"/>
        <v>0</v>
      </c>
      <c r="J135" s="5">
        <f t="shared" si="34"/>
        <v>0</v>
      </c>
      <c r="K135" s="227">
        <f>'Data 2'!S139</f>
        <v>1</v>
      </c>
      <c r="L135" s="5">
        <v>1</v>
      </c>
      <c r="M135" s="5">
        <f t="shared" si="36"/>
        <v>0</v>
      </c>
      <c r="N135" s="5">
        <f t="shared" si="37"/>
        <v>0</v>
      </c>
      <c r="O135" s="61">
        <f t="shared" si="26"/>
        <v>0.13000000000000009</v>
      </c>
      <c r="P135" s="61">
        <f t="shared" si="38"/>
        <v>1</v>
      </c>
      <c r="Q135" s="61">
        <f t="shared" si="39"/>
        <v>0.875</v>
      </c>
      <c r="R135" s="61">
        <f t="shared" ref="R135:R198" si="40">(P135+P136)/2</f>
        <v>1</v>
      </c>
      <c r="S135" s="61">
        <f t="shared" ref="S135:S198" si="41">-(Q136-Q135)</f>
        <v>0</v>
      </c>
    </row>
    <row r="136" spans="1:20" ht="16" thickBot="1" x14ac:dyDescent="0.25">
      <c r="A136" s="252">
        <f>'Data 2'!A140</f>
        <v>131</v>
      </c>
      <c r="B136" s="147">
        <f t="shared" si="28"/>
        <v>131</v>
      </c>
      <c r="C136" s="276">
        <f>'Data 2'!C140</f>
        <v>156</v>
      </c>
      <c r="D136" s="162" t="str">
        <f>'Data 2'!D140</f>
        <v>CONT</v>
      </c>
      <c r="E136" s="162">
        <f t="shared" si="27"/>
        <v>0</v>
      </c>
      <c r="F136" s="253">
        <v>7</v>
      </c>
      <c r="G136" s="264">
        <v>0.22902377813435884</v>
      </c>
      <c r="H136" s="5">
        <f t="shared" si="35"/>
        <v>1</v>
      </c>
      <c r="I136" s="5">
        <f t="shared" si="33"/>
        <v>0</v>
      </c>
      <c r="J136" s="5">
        <f t="shared" si="34"/>
        <v>0</v>
      </c>
      <c r="K136" s="227">
        <f>'Data 2'!S140</f>
        <v>3</v>
      </c>
      <c r="L136" s="5">
        <v>0</v>
      </c>
      <c r="M136" s="5">
        <f t="shared" si="36"/>
        <v>0</v>
      </c>
      <c r="N136" s="5">
        <f t="shared" si="37"/>
        <v>0</v>
      </c>
      <c r="O136" s="61">
        <f t="shared" ref="O136:O199" si="42">O135+0.001</f>
        <v>0.13100000000000009</v>
      </c>
      <c r="P136" s="61">
        <f t="shared" si="38"/>
        <v>1</v>
      </c>
      <c r="Q136" s="61">
        <f t="shared" si="39"/>
        <v>0.875</v>
      </c>
      <c r="R136" s="61">
        <f t="shared" si="40"/>
        <v>1</v>
      </c>
      <c r="S136" s="61">
        <f t="shared" si="41"/>
        <v>0</v>
      </c>
    </row>
    <row r="137" spans="1:20" ht="16" thickBot="1" x14ac:dyDescent="0.25">
      <c r="A137" s="252">
        <f>'Data 2'!A141</f>
        <v>132</v>
      </c>
      <c r="B137" s="147">
        <f t="shared" si="28"/>
        <v>132</v>
      </c>
      <c r="C137" s="276">
        <f>'Data 2'!C141</f>
        <v>157</v>
      </c>
      <c r="D137" s="165" t="str">
        <f>'Data 2'!D141</f>
        <v>CONT</v>
      </c>
      <c r="E137" s="165">
        <f t="shared" si="27"/>
        <v>0</v>
      </c>
      <c r="F137" s="253">
        <v>21</v>
      </c>
      <c r="G137" s="264">
        <v>0.38056496677537921</v>
      </c>
      <c r="H137" s="5">
        <f t="shared" si="35"/>
        <v>1</v>
      </c>
      <c r="I137" s="5">
        <f t="shared" si="33"/>
        <v>0</v>
      </c>
      <c r="J137" s="5">
        <f t="shared" si="34"/>
        <v>0</v>
      </c>
      <c r="K137" s="227">
        <f>'Data 2'!S141</f>
        <v>3</v>
      </c>
      <c r="L137" s="5">
        <v>0</v>
      </c>
      <c r="M137" s="5">
        <f t="shared" si="36"/>
        <v>0</v>
      </c>
      <c r="N137" s="5">
        <f t="shared" si="37"/>
        <v>0</v>
      </c>
      <c r="O137" s="61">
        <f t="shared" si="42"/>
        <v>0.13200000000000009</v>
      </c>
      <c r="P137" s="61">
        <f t="shared" si="38"/>
        <v>1</v>
      </c>
      <c r="Q137" s="61">
        <f t="shared" si="39"/>
        <v>0.875</v>
      </c>
      <c r="R137" s="61">
        <f t="shared" si="40"/>
        <v>1</v>
      </c>
      <c r="S137" s="61">
        <f t="shared" si="41"/>
        <v>0</v>
      </c>
    </row>
    <row r="138" spans="1:20" ht="16" thickBot="1" x14ac:dyDescent="0.25">
      <c r="A138" s="252">
        <f>'Data 2'!A142</f>
        <v>133</v>
      </c>
      <c r="B138" s="147">
        <f t="shared" si="28"/>
        <v>133</v>
      </c>
      <c r="C138" s="276">
        <f>'Data 2'!C142</f>
        <v>158</v>
      </c>
      <c r="D138" s="162" t="str">
        <f>'Data 2'!D142</f>
        <v>CONT</v>
      </c>
      <c r="E138" s="162">
        <f t="shared" si="27"/>
        <v>0</v>
      </c>
      <c r="F138" s="253">
        <v>21</v>
      </c>
      <c r="G138" s="264">
        <v>0.38056496677537921</v>
      </c>
      <c r="H138" s="5">
        <f t="shared" si="35"/>
        <v>1</v>
      </c>
      <c r="I138" s="5">
        <f t="shared" si="33"/>
        <v>0</v>
      </c>
      <c r="J138" s="5">
        <f t="shared" si="34"/>
        <v>0</v>
      </c>
      <c r="K138" s="227">
        <f>'Data 2'!S142</f>
        <v>3</v>
      </c>
      <c r="L138" s="5">
        <v>0</v>
      </c>
      <c r="M138" s="5">
        <f t="shared" si="36"/>
        <v>0</v>
      </c>
      <c r="N138" s="5">
        <f t="shared" si="37"/>
        <v>0</v>
      </c>
      <c r="O138" s="61">
        <f t="shared" si="42"/>
        <v>0.13300000000000009</v>
      </c>
      <c r="P138" s="61">
        <f t="shared" si="38"/>
        <v>1</v>
      </c>
      <c r="Q138" s="61">
        <f t="shared" si="39"/>
        <v>0.875</v>
      </c>
      <c r="R138" s="61">
        <f t="shared" si="40"/>
        <v>1</v>
      </c>
      <c r="S138" s="61">
        <f t="shared" si="41"/>
        <v>0</v>
      </c>
    </row>
    <row r="139" spans="1:20" ht="16" thickBot="1" x14ac:dyDescent="0.25">
      <c r="A139" s="252">
        <f>'Data 2'!A143</f>
        <v>134</v>
      </c>
      <c r="B139" s="147">
        <f t="shared" si="28"/>
        <v>134</v>
      </c>
      <c r="C139" s="276">
        <f>'Data 2'!C143</f>
        <v>159</v>
      </c>
      <c r="D139" s="162" t="str">
        <f>'Data 2'!D143</f>
        <v>CONT</v>
      </c>
      <c r="E139" s="162">
        <f t="shared" si="27"/>
        <v>0</v>
      </c>
      <c r="F139" s="253">
        <v>16</v>
      </c>
      <c r="G139" s="264">
        <v>0.25928811862254347</v>
      </c>
      <c r="H139" s="5">
        <f t="shared" si="35"/>
        <v>1</v>
      </c>
      <c r="I139" s="5">
        <f t="shared" si="33"/>
        <v>0</v>
      </c>
      <c r="J139" s="5">
        <f t="shared" si="34"/>
        <v>0</v>
      </c>
      <c r="K139" s="227">
        <f>'Data 2'!S143</f>
        <v>2</v>
      </c>
      <c r="L139" s="5">
        <v>0</v>
      </c>
      <c r="M139" s="5">
        <f t="shared" si="36"/>
        <v>0</v>
      </c>
      <c r="N139" s="5">
        <f t="shared" si="37"/>
        <v>0</v>
      </c>
      <c r="O139" s="61">
        <f t="shared" si="42"/>
        <v>0.13400000000000009</v>
      </c>
      <c r="P139" s="61">
        <f t="shared" si="38"/>
        <v>1</v>
      </c>
      <c r="Q139" s="61">
        <f t="shared" si="39"/>
        <v>0.875</v>
      </c>
      <c r="R139" s="61">
        <f t="shared" si="40"/>
        <v>1</v>
      </c>
      <c r="S139" s="61">
        <f t="shared" si="41"/>
        <v>0</v>
      </c>
    </row>
    <row r="140" spans="1:20" ht="16" thickBot="1" x14ac:dyDescent="0.25">
      <c r="A140" s="252">
        <f>'Data 2'!A144</f>
        <v>135</v>
      </c>
      <c r="B140" s="147">
        <f t="shared" si="28"/>
        <v>135</v>
      </c>
      <c r="C140" s="276">
        <f>'Data 2'!C144</f>
        <v>161</v>
      </c>
      <c r="D140" s="162" t="str">
        <f>'Data 2'!D144</f>
        <v>CONT</v>
      </c>
      <c r="E140" s="162">
        <f t="shared" si="27"/>
        <v>0</v>
      </c>
      <c r="F140" s="253">
        <v>16</v>
      </c>
      <c r="G140" s="264">
        <v>0.25928811862254347</v>
      </c>
      <c r="H140" s="5">
        <f t="shared" si="35"/>
        <v>1</v>
      </c>
      <c r="I140" s="5">
        <f t="shared" si="33"/>
        <v>0</v>
      </c>
      <c r="J140" s="5">
        <f t="shared" si="34"/>
        <v>0</v>
      </c>
      <c r="K140" s="227">
        <f>'Data 2'!S144</f>
        <v>1</v>
      </c>
      <c r="L140" s="5">
        <v>0</v>
      </c>
      <c r="M140" s="5">
        <f t="shared" si="36"/>
        <v>0</v>
      </c>
      <c r="N140" s="5">
        <f t="shared" si="37"/>
        <v>0</v>
      </c>
      <c r="O140" s="61">
        <f t="shared" si="42"/>
        <v>0.13500000000000009</v>
      </c>
      <c r="P140" s="61">
        <f t="shared" si="38"/>
        <v>1</v>
      </c>
      <c r="Q140" s="61">
        <f t="shared" si="39"/>
        <v>0.875</v>
      </c>
      <c r="R140" s="61">
        <f t="shared" si="40"/>
        <v>1</v>
      </c>
      <c r="S140" s="61">
        <f t="shared" si="41"/>
        <v>0</v>
      </c>
    </row>
    <row r="141" spans="1:20" ht="16" thickBot="1" x14ac:dyDescent="0.25">
      <c r="A141" s="252">
        <f>'Data 2'!A145</f>
        <v>136</v>
      </c>
      <c r="B141" s="147">
        <f t="shared" si="28"/>
        <v>136</v>
      </c>
      <c r="C141" s="276">
        <f>'Data 2'!C145</f>
        <v>162</v>
      </c>
      <c r="D141" s="161" t="str">
        <f>'Data 2'!D145</f>
        <v>CF</v>
      </c>
      <c r="E141" s="161">
        <f t="shared" si="27"/>
        <v>1</v>
      </c>
      <c r="F141" s="256">
        <v>20</v>
      </c>
      <c r="G141" s="263">
        <v>0.38056496677537921</v>
      </c>
      <c r="H141" s="5">
        <f t="shared" si="35"/>
        <v>1</v>
      </c>
      <c r="I141" s="5">
        <f t="shared" si="33"/>
        <v>1</v>
      </c>
      <c r="J141" s="5">
        <f t="shared" si="34"/>
        <v>0</v>
      </c>
      <c r="K141" s="227">
        <f>'Data 2'!S145</f>
        <v>4</v>
      </c>
      <c r="L141" s="5">
        <v>0</v>
      </c>
      <c r="M141" s="5">
        <f t="shared" si="36"/>
        <v>0</v>
      </c>
      <c r="N141" s="5">
        <f t="shared" si="37"/>
        <v>0</v>
      </c>
      <c r="O141" s="61">
        <f t="shared" si="42"/>
        <v>0.13600000000000009</v>
      </c>
      <c r="P141" s="61">
        <f t="shared" si="38"/>
        <v>1</v>
      </c>
      <c r="Q141" s="61">
        <f t="shared" si="39"/>
        <v>0.875</v>
      </c>
      <c r="R141" s="61">
        <f t="shared" si="40"/>
        <v>1</v>
      </c>
      <c r="S141" s="61">
        <f t="shared" si="41"/>
        <v>0</v>
      </c>
    </row>
    <row r="142" spans="1:20" ht="16" thickBot="1" x14ac:dyDescent="0.25">
      <c r="A142" s="252">
        <f>'Data 2'!A146</f>
        <v>137</v>
      </c>
      <c r="B142" s="147">
        <f t="shared" si="28"/>
        <v>137</v>
      </c>
      <c r="C142" s="276">
        <f>'Data 2'!C146</f>
        <v>164</v>
      </c>
      <c r="D142" s="160" t="str">
        <f>'Data 2'!D146</f>
        <v>CFNR</v>
      </c>
      <c r="E142" s="160">
        <f t="shared" si="27"/>
        <v>0</v>
      </c>
      <c r="F142" s="253">
        <v>3</v>
      </c>
      <c r="G142" s="264">
        <v>0.20499553645467269</v>
      </c>
      <c r="H142" s="5">
        <f t="shared" si="35"/>
        <v>1</v>
      </c>
      <c r="I142" s="5">
        <f t="shared" si="33"/>
        <v>0</v>
      </c>
      <c r="J142" s="5">
        <f t="shared" si="34"/>
        <v>0</v>
      </c>
      <c r="K142" s="227">
        <f>'Data 2'!S146</f>
        <v>0</v>
      </c>
      <c r="L142" s="5">
        <v>0</v>
      </c>
      <c r="M142" s="5">
        <f t="shared" si="36"/>
        <v>0</v>
      </c>
      <c r="N142" s="5">
        <f t="shared" si="37"/>
        <v>0</v>
      </c>
      <c r="O142" s="61">
        <f t="shared" si="42"/>
        <v>0.13700000000000009</v>
      </c>
      <c r="P142" s="61">
        <f t="shared" si="38"/>
        <v>1</v>
      </c>
      <c r="Q142" s="61">
        <f t="shared" si="39"/>
        <v>0.875</v>
      </c>
      <c r="R142" s="61">
        <f t="shared" si="40"/>
        <v>1</v>
      </c>
      <c r="S142" s="61">
        <f t="shared" si="41"/>
        <v>0</v>
      </c>
    </row>
    <row r="143" spans="1:20" ht="16" thickBot="1" x14ac:dyDescent="0.25">
      <c r="A143" s="252">
        <f>'Data 2'!A147</f>
        <v>138</v>
      </c>
      <c r="B143" s="147">
        <f t="shared" si="28"/>
        <v>138</v>
      </c>
      <c r="C143" s="276">
        <f>'Data 2'!C147</f>
        <v>165</v>
      </c>
      <c r="D143" s="160" t="str">
        <f>'Data 2'!D147</f>
        <v>CFNR</v>
      </c>
      <c r="E143" s="160">
        <f t="shared" si="27"/>
        <v>0</v>
      </c>
      <c r="F143" s="253">
        <v>20</v>
      </c>
      <c r="G143" s="264">
        <v>0.1762710518339988</v>
      </c>
      <c r="H143" s="5">
        <f t="shared" si="35"/>
        <v>1</v>
      </c>
      <c r="I143" s="5">
        <f t="shared" si="33"/>
        <v>0</v>
      </c>
      <c r="J143" s="5">
        <f t="shared" si="34"/>
        <v>0</v>
      </c>
      <c r="K143" s="227">
        <f>'Data 2'!S147</f>
        <v>2</v>
      </c>
      <c r="L143" s="5">
        <v>0</v>
      </c>
      <c r="M143" s="5">
        <f t="shared" si="36"/>
        <v>0</v>
      </c>
      <c r="N143" s="5">
        <f t="shared" si="37"/>
        <v>0</v>
      </c>
      <c r="O143" s="61">
        <f t="shared" si="42"/>
        <v>0.13800000000000009</v>
      </c>
      <c r="P143" s="61">
        <f t="shared" si="38"/>
        <v>1</v>
      </c>
      <c r="Q143" s="61">
        <f t="shared" si="39"/>
        <v>0.875</v>
      </c>
      <c r="R143" s="61">
        <f t="shared" si="40"/>
        <v>1</v>
      </c>
      <c r="S143" s="61">
        <f t="shared" si="41"/>
        <v>0</v>
      </c>
    </row>
    <row r="144" spans="1:20" ht="16" thickBot="1" x14ac:dyDescent="0.25">
      <c r="A144" s="252">
        <f>'Data 2'!A148</f>
        <v>139</v>
      </c>
      <c r="B144" s="147">
        <f t="shared" si="28"/>
        <v>139</v>
      </c>
      <c r="C144" s="276">
        <f>'Data 2'!C148</f>
        <v>168</v>
      </c>
      <c r="D144" s="161" t="str">
        <f>'Data 2'!D148</f>
        <v>CF</v>
      </c>
      <c r="E144" s="161">
        <f t="shared" si="27"/>
        <v>1</v>
      </c>
      <c r="F144" s="253">
        <v>17</v>
      </c>
      <c r="G144" s="264">
        <v>0.39122829606793724</v>
      </c>
      <c r="H144" s="5">
        <f t="shared" si="35"/>
        <v>1</v>
      </c>
      <c r="I144" s="5">
        <f t="shared" si="33"/>
        <v>1</v>
      </c>
      <c r="J144" s="5">
        <f t="shared" si="34"/>
        <v>0</v>
      </c>
      <c r="K144" s="227">
        <f>'Data 2'!S148</f>
        <v>4</v>
      </c>
      <c r="L144" s="5">
        <v>1</v>
      </c>
      <c r="M144" s="5">
        <f t="shared" si="36"/>
        <v>0</v>
      </c>
      <c r="N144" s="5">
        <f t="shared" si="37"/>
        <v>0</v>
      </c>
      <c r="O144" s="61">
        <f t="shared" si="42"/>
        <v>0.1390000000000001</v>
      </c>
      <c r="P144" s="61">
        <f t="shared" si="38"/>
        <v>1</v>
      </c>
      <c r="Q144" s="61">
        <f t="shared" si="39"/>
        <v>0.875</v>
      </c>
      <c r="R144" s="61">
        <f t="shared" si="40"/>
        <v>1</v>
      </c>
      <c r="S144" s="61">
        <f t="shared" si="41"/>
        <v>0</v>
      </c>
    </row>
    <row r="145" spans="1:19" ht="16" thickBot="1" x14ac:dyDescent="0.25">
      <c r="A145" s="252">
        <f>'Data 2'!A149</f>
        <v>140</v>
      </c>
      <c r="B145" s="147">
        <f t="shared" si="28"/>
        <v>140</v>
      </c>
      <c r="C145" s="276">
        <f>'Data 2'!C149</f>
        <v>169</v>
      </c>
      <c r="D145" s="162" t="str">
        <f>'Data 2'!D149</f>
        <v>CONT</v>
      </c>
      <c r="E145" s="162">
        <f t="shared" si="27"/>
        <v>0</v>
      </c>
      <c r="F145" s="253">
        <v>10</v>
      </c>
      <c r="G145" s="264">
        <v>0.3986187800050971</v>
      </c>
      <c r="H145" s="5">
        <f t="shared" si="35"/>
        <v>1</v>
      </c>
      <c r="I145" s="5">
        <f t="shared" si="33"/>
        <v>0</v>
      </c>
      <c r="J145" s="5">
        <f t="shared" si="34"/>
        <v>0</v>
      </c>
      <c r="K145" s="227">
        <f>'Data 2'!S149</f>
        <v>1</v>
      </c>
      <c r="L145" s="5">
        <v>0</v>
      </c>
      <c r="M145" s="5">
        <f t="shared" si="36"/>
        <v>0</v>
      </c>
      <c r="N145" s="5">
        <f t="shared" si="37"/>
        <v>0</v>
      </c>
      <c r="O145" s="61">
        <f t="shared" si="42"/>
        <v>0.1400000000000001</v>
      </c>
      <c r="P145" s="61">
        <f t="shared" si="38"/>
        <v>1</v>
      </c>
      <c r="Q145" s="61">
        <f t="shared" si="39"/>
        <v>0.875</v>
      </c>
      <c r="R145" s="61">
        <f t="shared" si="40"/>
        <v>1</v>
      </c>
      <c r="S145" s="61">
        <f t="shared" si="41"/>
        <v>0</v>
      </c>
    </row>
    <row r="146" spans="1:19" ht="16" thickBot="1" x14ac:dyDescent="0.25">
      <c r="A146" s="252">
        <f>'Data 2'!A150</f>
        <v>141</v>
      </c>
      <c r="B146" s="147">
        <f t="shared" si="28"/>
        <v>141</v>
      </c>
      <c r="C146" s="276">
        <f>'Data 2'!C150</f>
        <v>171</v>
      </c>
      <c r="D146" s="160" t="str">
        <f>'Data 2'!D150</f>
        <v>CFNR</v>
      </c>
      <c r="E146" s="160">
        <f t="shared" si="27"/>
        <v>0</v>
      </c>
      <c r="F146" s="253">
        <v>20</v>
      </c>
      <c r="G146" s="264">
        <v>0.1762710518339988</v>
      </c>
      <c r="H146" s="5">
        <f t="shared" si="35"/>
        <v>1</v>
      </c>
      <c r="I146" s="5">
        <f t="shared" si="33"/>
        <v>0</v>
      </c>
      <c r="J146" s="5">
        <f t="shared" si="34"/>
        <v>0</v>
      </c>
      <c r="K146" s="227">
        <f>'Data 2'!S150</f>
        <v>2</v>
      </c>
      <c r="L146" s="5">
        <v>0</v>
      </c>
      <c r="M146" s="5">
        <f t="shared" si="36"/>
        <v>0</v>
      </c>
      <c r="N146" s="5">
        <f t="shared" si="37"/>
        <v>0</v>
      </c>
      <c r="O146" s="61">
        <f t="shared" si="42"/>
        <v>0.1410000000000001</v>
      </c>
      <c r="P146" s="61">
        <f t="shared" si="38"/>
        <v>1</v>
      </c>
      <c r="Q146" s="61">
        <f t="shared" si="39"/>
        <v>0.875</v>
      </c>
      <c r="R146" s="61">
        <f t="shared" si="40"/>
        <v>1</v>
      </c>
      <c r="S146" s="61">
        <f t="shared" si="41"/>
        <v>0</v>
      </c>
    </row>
    <row r="147" spans="1:19" ht="16" thickBot="1" x14ac:dyDescent="0.25">
      <c r="A147" s="252">
        <f>'Data 2'!A151</f>
        <v>142</v>
      </c>
      <c r="B147" s="147">
        <f t="shared" si="28"/>
        <v>142</v>
      </c>
      <c r="C147" s="276">
        <f>'Data 2'!C151</f>
        <v>172</v>
      </c>
      <c r="D147" s="162" t="str">
        <f>'Data 2'!D151</f>
        <v>CONT</v>
      </c>
      <c r="E147" s="162">
        <f t="shared" si="27"/>
        <v>0</v>
      </c>
      <c r="F147" s="253">
        <v>14</v>
      </c>
      <c r="G147" s="264">
        <v>0.18934718186576524</v>
      </c>
      <c r="H147" s="5">
        <f t="shared" si="35"/>
        <v>1</v>
      </c>
      <c r="I147" s="5">
        <f t="shared" si="33"/>
        <v>0</v>
      </c>
      <c r="J147" s="5">
        <f t="shared" si="34"/>
        <v>0</v>
      </c>
      <c r="K147" s="227">
        <f>'Data 2'!S151</f>
        <v>1</v>
      </c>
      <c r="L147" s="5">
        <v>0</v>
      </c>
      <c r="M147" s="5">
        <f t="shared" si="36"/>
        <v>0</v>
      </c>
      <c r="N147" s="5">
        <f t="shared" si="37"/>
        <v>0</v>
      </c>
      <c r="O147" s="61">
        <f t="shared" si="42"/>
        <v>0.1420000000000001</v>
      </c>
      <c r="P147" s="61">
        <f t="shared" si="38"/>
        <v>1</v>
      </c>
      <c r="Q147" s="61">
        <f t="shared" si="39"/>
        <v>0.875</v>
      </c>
      <c r="R147" s="61">
        <f t="shared" si="40"/>
        <v>1</v>
      </c>
      <c r="S147" s="61">
        <f t="shared" si="41"/>
        <v>0</v>
      </c>
    </row>
    <row r="148" spans="1:19" ht="16" thickBot="1" x14ac:dyDescent="0.25">
      <c r="A148" s="252">
        <f>'Data 2'!A152</f>
        <v>143</v>
      </c>
      <c r="B148" s="147">
        <f t="shared" si="28"/>
        <v>143</v>
      </c>
      <c r="C148" s="276">
        <f>'Data 2'!C152</f>
        <v>200</v>
      </c>
      <c r="D148" s="162" t="str">
        <f>'Data 2'!D152</f>
        <v>CONT</v>
      </c>
      <c r="E148" s="162">
        <f t="shared" si="27"/>
        <v>0</v>
      </c>
      <c r="F148" s="253">
        <v>14</v>
      </c>
      <c r="G148" s="265">
        <v>0.18934718186576524</v>
      </c>
      <c r="H148" s="5">
        <f t="shared" si="35"/>
        <v>1</v>
      </c>
      <c r="I148" s="5">
        <f t="shared" si="33"/>
        <v>0</v>
      </c>
      <c r="J148" s="5">
        <f t="shared" si="34"/>
        <v>0</v>
      </c>
      <c r="K148" s="227">
        <f>'Data 2'!S152</f>
        <v>0</v>
      </c>
      <c r="L148" s="5">
        <v>0</v>
      </c>
      <c r="M148" s="5">
        <f t="shared" si="36"/>
        <v>0</v>
      </c>
      <c r="N148" s="5">
        <f t="shared" si="37"/>
        <v>0</v>
      </c>
      <c r="O148" s="61">
        <f t="shared" si="42"/>
        <v>0.1430000000000001</v>
      </c>
      <c r="P148" s="61">
        <f t="shared" si="38"/>
        <v>1</v>
      </c>
      <c r="Q148" s="61">
        <f t="shared" si="39"/>
        <v>0.875</v>
      </c>
      <c r="R148" s="61">
        <f t="shared" si="40"/>
        <v>1</v>
      </c>
      <c r="S148" s="61">
        <f t="shared" si="41"/>
        <v>0</v>
      </c>
    </row>
    <row r="149" spans="1:19" ht="16" thickBot="1" x14ac:dyDescent="0.25">
      <c r="A149" s="252">
        <f>'Data 2'!A153</f>
        <v>144</v>
      </c>
      <c r="B149" s="147">
        <f t="shared" si="28"/>
        <v>144</v>
      </c>
      <c r="C149" s="276">
        <f>'Data 2'!C153</f>
        <v>201</v>
      </c>
      <c r="D149" s="167" t="str">
        <f>'Data 2'!D153</f>
        <v>CFNR</v>
      </c>
      <c r="E149" s="167">
        <f t="shared" si="27"/>
        <v>0</v>
      </c>
      <c r="F149" s="253">
        <v>3</v>
      </c>
      <c r="G149" s="264">
        <v>0.20499553645467269</v>
      </c>
      <c r="H149" s="5">
        <f t="shared" si="35"/>
        <v>1</v>
      </c>
      <c r="I149" s="5">
        <f t="shared" si="33"/>
        <v>0</v>
      </c>
      <c r="J149" s="5">
        <f t="shared" si="34"/>
        <v>0</v>
      </c>
      <c r="K149" s="227">
        <f>'Data 2'!S153</f>
        <v>0</v>
      </c>
      <c r="L149" s="5">
        <v>0</v>
      </c>
      <c r="M149" s="5">
        <f t="shared" si="36"/>
        <v>0</v>
      </c>
      <c r="N149" s="5">
        <f t="shared" si="37"/>
        <v>0</v>
      </c>
      <c r="O149" s="61">
        <f t="shared" si="42"/>
        <v>0.1440000000000001</v>
      </c>
      <c r="P149" s="61">
        <f t="shared" si="38"/>
        <v>1</v>
      </c>
      <c r="Q149" s="61">
        <f t="shared" si="39"/>
        <v>0.875</v>
      </c>
      <c r="R149" s="61">
        <f t="shared" si="40"/>
        <v>1</v>
      </c>
      <c r="S149" s="61">
        <f t="shared" si="41"/>
        <v>0</v>
      </c>
    </row>
    <row r="150" spans="1:19" ht="16" thickBot="1" x14ac:dyDescent="0.25">
      <c r="A150" s="252">
        <f>'Data 2'!A154</f>
        <v>145</v>
      </c>
      <c r="B150" s="147">
        <f t="shared" si="28"/>
        <v>145</v>
      </c>
      <c r="C150" s="276">
        <f>'Data 2'!C154</f>
        <v>202</v>
      </c>
      <c r="D150" s="162" t="str">
        <f>'Data 2'!D154</f>
        <v>CONT</v>
      </c>
      <c r="E150" s="162">
        <f t="shared" si="27"/>
        <v>0</v>
      </c>
      <c r="F150" s="253">
        <v>13</v>
      </c>
      <c r="G150" s="264">
        <v>0.55649352710830147</v>
      </c>
      <c r="H150" s="5">
        <f t="shared" si="35"/>
        <v>1</v>
      </c>
      <c r="I150" s="5">
        <f t="shared" si="33"/>
        <v>0</v>
      </c>
      <c r="J150" s="5">
        <f t="shared" si="34"/>
        <v>0</v>
      </c>
      <c r="K150" s="227">
        <f>'Data 2'!S154</f>
        <v>4</v>
      </c>
      <c r="L150" s="5">
        <v>0</v>
      </c>
      <c r="M150" s="5">
        <f t="shared" si="36"/>
        <v>0</v>
      </c>
      <c r="N150" s="5">
        <f t="shared" si="37"/>
        <v>0</v>
      </c>
      <c r="O150" s="61">
        <f t="shared" si="42"/>
        <v>0.1450000000000001</v>
      </c>
      <c r="P150" s="61">
        <f t="shared" si="38"/>
        <v>1</v>
      </c>
      <c r="Q150" s="61">
        <f t="shared" si="39"/>
        <v>0.875</v>
      </c>
      <c r="R150" s="61">
        <f t="shared" si="40"/>
        <v>1</v>
      </c>
      <c r="S150" s="61">
        <f t="shared" si="41"/>
        <v>0</v>
      </c>
    </row>
    <row r="151" spans="1:19" ht="16" thickBot="1" x14ac:dyDescent="0.25">
      <c r="A151" s="252">
        <f>'Data 2'!A155</f>
        <v>146</v>
      </c>
      <c r="B151" s="147">
        <f t="shared" si="28"/>
        <v>146</v>
      </c>
      <c r="C151" s="276">
        <f>'Data 2'!C155</f>
        <v>206</v>
      </c>
      <c r="D151" s="162" t="str">
        <f>'Data 2'!D155</f>
        <v>CONT</v>
      </c>
      <c r="E151" s="162">
        <f t="shared" si="27"/>
        <v>0</v>
      </c>
      <c r="F151" s="253">
        <v>21</v>
      </c>
      <c r="G151" s="264">
        <v>0.38056496677537921</v>
      </c>
      <c r="H151" s="5">
        <f t="shared" si="35"/>
        <v>1</v>
      </c>
      <c r="I151" s="5">
        <f t="shared" si="33"/>
        <v>0</v>
      </c>
      <c r="J151" s="5">
        <f t="shared" si="34"/>
        <v>0</v>
      </c>
      <c r="K151" s="227">
        <f>'Data 2'!S155</f>
        <v>4</v>
      </c>
      <c r="L151" s="5">
        <v>0</v>
      </c>
      <c r="M151" s="5">
        <f t="shared" si="36"/>
        <v>0</v>
      </c>
      <c r="N151" s="5">
        <f t="shared" si="37"/>
        <v>0</v>
      </c>
      <c r="O151" s="61">
        <f t="shared" si="42"/>
        <v>0.1460000000000001</v>
      </c>
      <c r="P151" s="61">
        <f t="shared" si="38"/>
        <v>1</v>
      </c>
      <c r="Q151" s="61">
        <f t="shared" si="39"/>
        <v>0.875</v>
      </c>
      <c r="R151" s="61">
        <f t="shared" si="40"/>
        <v>1</v>
      </c>
      <c r="S151" s="61">
        <f t="shared" si="41"/>
        <v>0</v>
      </c>
    </row>
    <row r="152" spans="1:19" ht="16" thickBot="1" x14ac:dyDescent="0.25">
      <c r="A152" s="252">
        <f>'Data 2'!A156</f>
        <v>147</v>
      </c>
      <c r="B152" s="147">
        <f t="shared" si="28"/>
        <v>147</v>
      </c>
      <c r="C152" s="276">
        <f>'Data 2'!C156</f>
        <v>207</v>
      </c>
      <c r="D152" s="167" t="str">
        <f>'Data 2'!D156</f>
        <v>CFNR</v>
      </c>
      <c r="E152" s="167">
        <f t="shared" si="27"/>
        <v>0</v>
      </c>
      <c r="F152" s="253">
        <v>17</v>
      </c>
      <c r="G152" s="264">
        <v>0.11596240580820531</v>
      </c>
      <c r="H152" s="5">
        <f t="shared" si="35"/>
        <v>0</v>
      </c>
      <c r="I152" s="5">
        <f t="shared" si="33"/>
        <v>0</v>
      </c>
      <c r="J152" s="5">
        <f t="shared" si="34"/>
        <v>0</v>
      </c>
      <c r="K152" s="227">
        <f>'Data 2'!S156</f>
        <v>1</v>
      </c>
      <c r="L152" s="5">
        <v>0</v>
      </c>
      <c r="M152" s="5">
        <f t="shared" si="36"/>
        <v>0</v>
      </c>
      <c r="N152" s="80">
        <f t="shared" si="37"/>
        <v>1</v>
      </c>
      <c r="O152" s="61">
        <f t="shared" si="42"/>
        <v>0.1470000000000001</v>
      </c>
      <c r="P152" s="61">
        <f t="shared" si="38"/>
        <v>1</v>
      </c>
      <c r="Q152" s="61">
        <f t="shared" si="39"/>
        <v>0.875</v>
      </c>
      <c r="R152" s="61">
        <f t="shared" si="40"/>
        <v>1</v>
      </c>
      <c r="S152" s="61">
        <f t="shared" si="41"/>
        <v>0</v>
      </c>
    </row>
    <row r="153" spans="1:19" ht="16" thickBot="1" x14ac:dyDescent="0.25">
      <c r="A153" s="252">
        <f>'Data 2'!A157</f>
        <v>148</v>
      </c>
      <c r="B153" s="147">
        <f t="shared" si="28"/>
        <v>148</v>
      </c>
      <c r="C153" s="276">
        <f>'Data 2'!C157</f>
        <v>209</v>
      </c>
      <c r="D153" s="167" t="str">
        <f>'Data 2'!D157</f>
        <v>CFNR</v>
      </c>
      <c r="E153" s="167">
        <f t="shared" ref="E153:E176" si="43">IF(D153="CF",1,0)</f>
        <v>0</v>
      </c>
      <c r="F153" s="253">
        <v>8</v>
      </c>
      <c r="G153" s="264">
        <v>0.37070145248885333</v>
      </c>
      <c r="H153" s="5">
        <f t="shared" si="35"/>
        <v>1</v>
      </c>
      <c r="I153" s="5">
        <f t="shared" si="33"/>
        <v>0</v>
      </c>
      <c r="J153" s="5">
        <f t="shared" si="34"/>
        <v>0</v>
      </c>
      <c r="K153" s="227">
        <f>'Data 2'!S157</f>
        <v>1</v>
      </c>
      <c r="L153" s="5">
        <v>1</v>
      </c>
      <c r="M153" s="5">
        <f t="shared" si="36"/>
        <v>0</v>
      </c>
      <c r="N153" s="5">
        <f t="shared" si="37"/>
        <v>0</v>
      </c>
      <c r="O153" s="61">
        <f t="shared" si="42"/>
        <v>0.1480000000000001</v>
      </c>
      <c r="P153" s="61">
        <f t="shared" si="38"/>
        <v>1</v>
      </c>
      <c r="Q153" s="61">
        <f t="shared" si="39"/>
        <v>0.875</v>
      </c>
      <c r="R153" s="61">
        <f t="shared" si="40"/>
        <v>1</v>
      </c>
      <c r="S153" s="61">
        <f t="shared" si="41"/>
        <v>0</v>
      </c>
    </row>
    <row r="154" spans="1:19" ht="16" thickBot="1" x14ac:dyDescent="0.25">
      <c r="A154" s="252">
        <f>'Data 2'!A158</f>
        <v>149</v>
      </c>
      <c r="B154" s="147">
        <f t="shared" ref="B154:B176" si="44">B153+1</f>
        <v>149</v>
      </c>
      <c r="C154" s="276">
        <f>'Data 2'!C158</f>
        <v>212</v>
      </c>
      <c r="D154" s="162" t="str">
        <f>'Data 2'!D158</f>
        <v>CONT</v>
      </c>
      <c r="E154" s="162">
        <f t="shared" si="43"/>
        <v>0</v>
      </c>
      <c r="F154" s="253">
        <v>7</v>
      </c>
      <c r="G154" s="264">
        <v>0.22902377813435884</v>
      </c>
      <c r="H154" s="5">
        <f t="shared" si="35"/>
        <v>1</v>
      </c>
      <c r="I154" s="5">
        <f t="shared" si="33"/>
        <v>0</v>
      </c>
      <c r="J154" s="5">
        <f t="shared" si="34"/>
        <v>0</v>
      </c>
      <c r="K154" s="227">
        <f>'Data 2'!S158</f>
        <v>3</v>
      </c>
      <c r="L154" s="5">
        <v>0</v>
      </c>
      <c r="M154" s="5">
        <f t="shared" si="36"/>
        <v>0</v>
      </c>
      <c r="N154" s="5">
        <f t="shared" si="37"/>
        <v>0</v>
      </c>
      <c r="O154" s="61">
        <f t="shared" si="42"/>
        <v>0.1490000000000001</v>
      </c>
      <c r="P154" s="61">
        <f t="shared" si="38"/>
        <v>1</v>
      </c>
      <c r="Q154" s="61">
        <f t="shared" si="39"/>
        <v>0.875</v>
      </c>
      <c r="R154" s="61">
        <f t="shared" si="40"/>
        <v>1</v>
      </c>
      <c r="S154" s="61">
        <f t="shared" si="41"/>
        <v>0</v>
      </c>
    </row>
    <row r="155" spans="1:19" ht="16" thickBot="1" x14ac:dyDescent="0.25">
      <c r="A155" s="252">
        <f>'Data 2'!A159</f>
        <v>150</v>
      </c>
      <c r="B155" s="147">
        <f t="shared" si="44"/>
        <v>150</v>
      </c>
      <c r="C155" s="276">
        <f>'Data 2'!C159</f>
        <v>213</v>
      </c>
      <c r="D155" s="160" t="str">
        <f>'Data 2'!D159</f>
        <v>CFNR</v>
      </c>
      <c r="E155" s="160">
        <f t="shared" si="43"/>
        <v>0</v>
      </c>
      <c r="F155" s="253">
        <v>34</v>
      </c>
      <c r="G155" s="264">
        <v>0.88147299855013039</v>
      </c>
      <c r="H155" s="5">
        <f t="shared" si="35"/>
        <v>1</v>
      </c>
      <c r="I155" s="5">
        <f t="shared" si="33"/>
        <v>0</v>
      </c>
      <c r="J155" s="5">
        <f t="shared" si="34"/>
        <v>0</v>
      </c>
      <c r="K155" s="227">
        <f>'Data 2'!S159</f>
        <v>1</v>
      </c>
      <c r="L155" s="5">
        <v>0</v>
      </c>
      <c r="M155" s="5">
        <f t="shared" si="36"/>
        <v>0</v>
      </c>
      <c r="N155" s="5">
        <f t="shared" si="37"/>
        <v>0</v>
      </c>
      <c r="O155" s="61">
        <f t="shared" si="42"/>
        <v>0.15000000000000011</v>
      </c>
      <c r="P155" s="61">
        <f t="shared" si="38"/>
        <v>1</v>
      </c>
      <c r="Q155" s="61">
        <f t="shared" si="39"/>
        <v>0.875</v>
      </c>
      <c r="R155" s="61">
        <f t="shared" si="40"/>
        <v>1</v>
      </c>
      <c r="S155" s="61">
        <f t="shared" si="41"/>
        <v>0</v>
      </c>
    </row>
    <row r="156" spans="1:19" ht="16" thickBot="1" x14ac:dyDescent="0.25">
      <c r="A156" s="252">
        <f>'Data 2'!A160</f>
        <v>151</v>
      </c>
      <c r="B156" s="147">
        <f t="shared" si="44"/>
        <v>151</v>
      </c>
      <c r="C156" s="276">
        <f>'Data 2'!C160</f>
        <v>216</v>
      </c>
      <c r="D156" s="160" t="str">
        <f>'Data 2'!D160</f>
        <v>CFNR</v>
      </c>
      <c r="E156" s="160">
        <f t="shared" si="43"/>
        <v>0</v>
      </c>
      <c r="F156" s="253">
        <v>16</v>
      </c>
      <c r="G156" s="264">
        <v>0.25928811862254347</v>
      </c>
      <c r="H156" s="5">
        <f t="shared" si="35"/>
        <v>1</v>
      </c>
      <c r="I156" s="5">
        <f t="shared" si="33"/>
        <v>0</v>
      </c>
      <c r="J156" s="5">
        <f t="shared" si="34"/>
        <v>0</v>
      </c>
      <c r="K156" s="227">
        <f>'Data 2'!S160</f>
        <v>1</v>
      </c>
      <c r="L156" s="5">
        <v>0</v>
      </c>
      <c r="M156" s="5">
        <f t="shared" si="36"/>
        <v>0</v>
      </c>
      <c r="N156" s="5">
        <f t="shared" si="37"/>
        <v>0</v>
      </c>
      <c r="O156" s="61">
        <f t="shared" si="42"/>
        <v>0.15100000000000011</v>
      </c>
      <c r="P156" s="61">
        <f t="shared" si="38"/>
        <v>1</v>
      </c>
      <c r="Q156" s="61">
        <f t="shared" si="39"/>
        <v>0.875</v>
      </c>
      <c r="R156" s="61">
        <f t="shared" si="40"/>
        <v>1</v>
      </c>
      <c r="S156" s="61">
        <f t="shared" si="41"/>
        <v>0</v>
      </c>
    </row>
    <row r="157" spans="1:19" ht="16" thickBot="1" x14ac:dyDescent="0.25">
      <c r="A157" s="252">
        <f>'Data 2'!A161</f>
        <v>152</v>
      </c>
      <c r="B157" s="147">
        <f t="shared" si="44"/>
        <v>152</v>
      </c>
      <c r="C157" s="276">
        <f>'Data 2'!C161</f>
        <v>217</v>
      </c>
      <c r="D157" s="167" t="str">
        <f>'Data 2'!D161</f>
        <v>CFNR</v>
      </c>
      <c r="E157" s="167">
        <f t="shared" si="43"/>
        <v>0</v>
      </c>
      <c r="F157" s="253">
        <v>6</v>
      </c>
      <c r="G157" s="264">
        <v>0.39586665335863902</v>
      </c>
      <c r="H157" s="5">
        <f t="shared" si="35"/>
        <v>1</v>
      </c>
      <c r="I157" s="5">
        <f t="shared" si="33"/>
        <v>0</v>
      </c>
      <c r="J157" s="5">
        <f t="shared" si="34"/>
        <v>0</v>
      </c>
      <c r="K157" s="227">
        <f>'Data 2'!S161</f>
        <v>4</v>
      </c>
      <c r="L157" s="5">
        <v>1</v>
      </c>
      <c r="M157" s="5">
        <f t="shared" si="36"/>
        <v>0</v>
      </c>
      <c r="N157" s="5">
        <f t="shared" si="37"/>
        <v>0</v>
      </c>
      <c r="O157" s="61">
        <f t="shared" si="42"/>
        <v>0.15200000000000011</v>
      </c>
      <c r="P157" s="61">
        <f t="shared" si="38"/>
        <v>1</v>
      </c>
      <c r="Q157" s="61">
        <f t="shared" si="39"/>
        <v>0.875</v>
      </c>
      <c r="R157" s="61">
        <f t="shared" si="40"/>
        <v>1</v>
      </c>
      <c r="S157" s="61">
        <f t="shared" si="41"/>
        <v>1.388888888888884E-2</v>
      </c>
    </row>
    <row r="158" spans="1:19" ht="16" thickBot="1" x14ac:dyDescent="0.25">
      <c r="A158" s="252">
        <f>'Data 2'!A162</f>
        <v>153</v>
      </c>
      <c r="B158" s="147">
        <f t="shared" si="44"/>
        <v>153</v>
      </c>
      <c r="C158" s="276">
        <f>'Data 2'!C162</f>
        <v>220</v>
      </c>
      <c r="D158" s="167" t="str">
        <f>'Data 2'!D162</f>
        <v>CFNR</v>
      </c>
      <c r="E158" s="167">
        <f t="shared" si="43"/>
        <v>0</v>
      </c>
      <c r="F158" s="253">
        <v>8</v>
      </c>
      <c r="G158" s="264">
        <v>0.37070145248885333</v>
      </c>
      <c r="H158" s="5">
        <f t="shared" si="35"/>
        <v>1</v>
      </c>
      <c r="I158" s="5">
        <f t="shared" si="33"/>
        <v>0</v>
      </c>
      <c r="J158" s="5">
        <f t="shared" si="34"/>
        <v>0</v>
      </c>
      <c r="K158" s="227">
        <f>'Data 2'!S162</f>
        <v>1</v>
      </c>
      <c r="L158" s="5">
        <v>1</v>
      </c>
      <c r="M158" s="5">
        <f t="shared" si="36"/>
        <v>0</v>
      </c>
      <c r="N158" s="5">
        <f t="shared" si="37"/>
        <v>0</v>
      </c>
      <c r="O158" s="61">
        <f t="shared" si="42"/>
        <v>0.15300000000000011</v>
      </c>
      <c r="P158" s="61">
        <f t="shared" si="38"/>
        <v>1</v>
      </c>
      <c r="Q158" s="61">
        <f t="shared" si="39"/>
        <v>0.86111111111111116</v>
      </c>
      <c r="R158" s="61">
        <f t="shared" si="40"/>
        <v>1</v>
      </c>
      <c r="S158" s="61">
        <f t="shared" si="41"/>
        <v>0</v>
      </c>
    </row>
    <row r="159" spans="1:19" ht="16" thickBot="1" x14ac:dyDescent="0.25">
      <c r="A159" s="252">
        <f>'Data 2'!A163</f>
        <v>154</v>
      </c>
      <c r="B159" s="147">
        <f t="shared" si="44"/>
        <v>154</v>
      </c>
      <c r="C159" s="276">
        <f>'Data 2'!C163</f>
        <v>225</v>
      </c>
      <c r="D159" s="162" t="str">
        <f>'Data 2'!D163</f>
        <v>CONT</v>
      </c>
      <c r="E159" s="162">
        <f t="shared" si="43"/>
        <v>0</v>
      </c>
      <c r="F159" s="253">
        <v>20</v>
      </c>
      <c r="G159" s="264">
        <v>0.38056496677537921</v>
      </c>
      <c r="H159" s="5">
        <f t="shared" si="35"/>
        <v>1</v>
      </c>
      <c r="I159" s="5">
        <f t="shared" si="33"/>
        <v>0</v>
      </c>
      <c r="J159" s="5">
        <f t="shared" si="34"/>
        <v>0</v>
      </c>
      <c r="K159" s="227">
        <f>'Data 2'!S163</f>
        <v>4</v>
      </c>
      <c r="L159" s="5">
        <v>0</v>
      </c>
      <c r="M159" s="5">
        <f t="shared" si="36"/>
        <v>0</v>
      </c>
      <c r="N159" s="5">
        <f t="shared" si="37"/>
        <v>0</v>
      </c>
      <c r="O159" s="61">
        <f t="shared" si="42"/>
        <v>0.15400000000000011</v>
      </c>
      <c r="P159" s="61">
        <f t="shared" si="38"/>
        <v>1</v>
      </c>
      <c r="Q159" s="61">
        <f t="shared" si="39"/>
        <v>0.86111111111111116</v>
      </c>
      <c r="R159" s="61">
        <f t="shared" si="40"/>
        <v>1</v>
      </c>
      <c r="S159" s="61">
        <f t="shared" si="41"/>
        <v>0</v>
      </c>
    </row>
    <row r="160" spans="1:19" ht="16" thickBot="1" x14ac:dyDescent="0.25">
      <c r="A160" s="252">
        <f>'Data 2'!A164</f>
        <v>155</v>
      </c>
      <c r="B160" s="147">
        <f t="shared" si="44"/>
        <v>155</v>
      </c>
      <c r="C160" s="276">
        <f>'Data 2'!C164</f>
        <v>228</v>
      </c>
      <c r="D160" s="161" t="str">
        <f>'Data 2'!D164</f>
        <v>CF</v>
      </c>
      <c r="E160" s="161">
        <f t="shared" si="43"/>
        <v>1</v>
      </c>
      <c r="F160" s="256">
        <v>8</v>
      </c>
      <c r="G160" s="263">
        <v>0.37070145248885333</v>
      </c>
      <c r="H160" s="5">
        <f t="shared" si="35"/>
        <v>1</v>
      </c>
      <c r="I160" s="5">
        <f t="shared" si="33"/>
        <v>1</v>
      </c>
      <c r="J160" s="5">
        <f t="shared" si="34"/>
        <v>0</v>
      </c>
      <c r="K160" s="227">
        <f>'Data 2'!S164</f>
        <v>1</v>
      </c>
      <c r="L160" s="5">
        <v>1</v>
      </c>
      <c r="M160" s="5">
        <f t="shared" si="36"/>
        <v>0</v>
      </c>
      <c r="N160" s="5">
        <f t="shared" si="37"/>
        <v>0</v>
      </c>
      <c r="O160" s="61">
        <f t="shared" si="42"/>
        <v>0.15500000000000011</v>
      </c>
      <c r="P160" s="61">
        <f t="shared" si="38"/>
        <v>1</v>
      </c>
      <c r="Q160" s="61">
        <f t="shared" si="39"/>
        <v>0.86111111111111116</v>
      </c>
      <c r="R160" s="61">
        <f t="shared" si="40"/>
        <v>1</v>
      </c>
      <c r="S160" s="61">
        <f t="shared" si="41"/>
        <v>0</v>
      </c>
    </row>
    <row r="161" spans="1:19" ht="16" thickBot="1" x14ac:dyDescent="0.25">
      <c r="A161" s="252">
        <f>'Data 2'!A165</f>
        <v>156</v>
      </c>
      <c r="B161" s="147">
        <f t="shared" si="44"/>
        <v>156</v>
      </c>
      <c r="C161" s="276">
        <f>'Data 2'!C165</f>
        <v>231</v>
      </c>
      <c r="D161" s="160" t="str">
        <f>'Data 2'!D165</f>
        <v>CFNR</v>
      </c>
      <c r="E161" s="160">
        <f t="shared" si="43"/>
        <v>0</v>
      </c>
      <c r="F161" s="253">
        <v>8</v>
      </c>
      <c r="G161" s="264">
        <v>0.37070145248885333</v>
      </c>
      <c r="H161" s="5">
        <f t="shared" si="35"/>
        <v>1</v>
      </c>
      <c r="I161" s="5">
        <f t="shared" si="33"/>
        <v>0</v>
      </c>
      <c r="J161" s="5">
        <f t="shared" si="34"/>
        <v>0</v>
      </c>
      <c r="K161" s="227">
        <f>'Data 2'!S165</f>
        <v>1</v>
      </c>
      <c r="L161" s="5">
        <v>1</v>
      </c>
      <c r="M161" s="5">
        <f t="shared" si="36"/>
        <v>0</v>
      </c>
      <c r="N161" s="5">
        <f t="shared" si="37"/>
        <v>0</v>
      </c>
      <c r="O161" s="61">
        <f t="shared" si="42"/>
        <v>0.15600000000000011</v>
      </c>
      <c r="P161" s="61">
        <f t="shared" si="38"/>
        <v>1</v>
      </c>
      <c r="Q161" s="61">
        <f t="shared" si="39"/>
        <v>0.86111111111111116</v>
      </c>
      <c r="R161" s="61">
        <f t="shared" si="40"/>
        <v>1</v>
      </c>
      <c r="S161" s="61">
        <f t="shared" si="41"/>
        <v>0</v>
      </c>
    </row>
    <row r="162" spans="1:19" ht="16" thickBot="1" x14ac:dyDescent="0.25">
      <c r="A162" s="252">
        <f>'Data 2'!A166</f>
        <v>157</v>
      </c>
      <c r="B162" s="147">
        <f t="shared" si="44"/>
        <v>157</v>
      </c>
      <c r="C162" s="276">
        <f>'Data 2'!C166</f>
        <v>233</v>
      </c>
      <c r="D162" s="167" t="str">
        <f>'Data 2'!D166</f>
        <v>CFNR</v>
      </c>
      <c r="E162" s="167">
        <f t="shared" si="43"/>
        <v>0</v>
      </c>
      <c r="F162" s="253">
        <v>20</v>
      </c>
      <c r="G162" s="264">
        <v>0.3363866501815353</v>
      </c>
      <c r="H162" s="5">
        <f t="shared" si="35"/>
        <v>1</v>
      </c>
      <c r="I162" s="5">
        <f t="shared" si="33"/>
        <v>0</v>
      </c>
      <c r="J162" s="5">
        <f t="shared" si="34"/>
        <v>0</v>
      </c>
      <c r="K162" s="227">
        <f>'Data 2'!S166</f>
        <v>1</v>
      </c>
      <c r="L162" s="5">
        <v>0</v>
      </c>
      <c r="M162" s="5">
        <f t="shared" si="36"/>
        <v>0</v>
      </c>
      <c r="N162" s="5">
        <f t="shared" si="37"/>
        <v>0</v>
      </c>
      <c r="O162" s="61">
        <f t="shared" si="42"/>
        <v>0.15700000000000011</v>
      </c>
      <c r="P162" s="61">
        <f t="shared" si="38"/>
        <v>1</v>
      </c>
      <c r="Q162" s="61">
        <f t="shared" si="39"/>
        <v>0.86111111111111116</v>
      </c>
      <c r="R162" s="61">
        <f t="shared" si="40"/>
        <v>1</v>
      </c>
      <c r="S162" s="61">
        <f t="shared" si="41"/>
        <v>0</v>
      </c>
    </row>
    <row r="163" spans="1:19" ht="16" thickBot="1" x14ac:dyDescent="0.25">
      <c r="A163" s="252">
        <f>'Data 2'!A167</f>
        <v>158</v>
      </c>
      <c r="B163" s="147">
        <f t="shared" si="44"/>
        <v>158</v>
      </c>
      <c r="C163" s="276">
        <f>'Data 2'!C167</f>
        <v>234</v>
      </c>
      <c r="D163" s="160" t="str">
        <f>'Data 2'!D167</f>
        <v>CFNR</v>
      </c>
      <c r="E163" s="160">
        <f t="shared" si="43"/>
        <v>0</v>
      </c>
      <c r="F163" s="253">
        <v>20</v>
      </c>
      <c r="G163" s="264">
        <v>0.1762710518339988</v>
      </c>
      <c r="H163" s="5">
        <f t="shared" si="35"/>
        <v>1</v>
      </c>
      <c r="I163" s="5">
        <f t="shared" si="33"/>
        <v>0</v>
      </c>
      <c r="J163" s="5">
        <f t="shared" si="34"/>
        <v>0</v>
      </c>
      <c r="K163" s="227">
        <f>'Data 2'!S167</f>
        <v>2</v>
      </c>
      <c r="L163" s="5">
        <v>0</v>
      </c>
      <c r="M163" s="5">
        <f t="shared" si="36"/>
        <v>0</v>
      </c>
      <c r="N163" s="5">
        <f t="shared" si="37"/>
        <v>0</v>
      </c>
      <c r="O163" s="61">
        <f t="shared" si="42"/>
        <v>0.15800000000000011</v>
      </c>
      <c r="P163" s="61">
        <f t="shared" si="38"/>
        <v>1</v>
      </c>
      <c r="Q163" s="61">
        <f t="shared" si="39"/>
        <v>0.86111111111111116</v>
      </c>
      <c r="R163" s="61">
        <f t="shared" si="40"/>
        <v>1</v>
      </c>
      <c r="S163" s="61">
        <f t="shared" si="41"/>
        <v>0</v>
      </c>
    </row>
    <row r="164" spans="1:19" ht="16" thickBot="1" x14ac:dyDescent="0.25">
      <c r="A164" s="252">
        <f>'Data 2'!A168</f>
        <v>159</v>
      </c>
      <c r="B164" s="147">
        <f t="shared" si="44"/>
        <v>159</v>
      </c>
      <c r="C164" s="276">
        <f>'Data 2'!C168</f>
        <v>235</v>
      </c>
      <c r="D164" s="162" t="str">
        <f>'Data 2'!D168</f>
        <v>CONT</v>
      </c>
      <c r="E164" s="162">
        <f t="shared" si="43"/>
        <v>0</v>
      </c>
      <c r="F164" s="253">
        <v>20</v>
      </c>
      <c r="G164" s="265">
        <v>0.1762710518339988</v>
      </c>
      <c r="H164" s="5">
        <f t="shared" si="35"/>
        <v>1</v>
      </c>
      <c r="I164" s="5">
        <f t="shared" ref="I164:I176" si="45">IF(AND(D164="CF",H164=1),1,0)</f>
        <v>0</v>
      </c>
      <c r="J164" s="5">
        <f t="shared" ref="J164:J176" si="46">IF(AND(D164="CONT",H164=0),1,0)</f>
        <v>0</v>
      </c>
      <c r="K164" s="227">
        <f>'Data 2'!S168</f>
        <v>2</v>
      </c>
      <c r="L164" s="5">
        <v>0</v>
      </c>
      <c r="M164" s="5">
        <f t="shared" si="36"/>
        <v>0</v>
      </c>
      <c r="N164" s="5">
        <f t="shared" si="37"/>
        <v>0</v>
      </c>
      <c r="O164" s="61">
        <f t="shared" si="42"/>
        <v>0.15900000000000011</v>
      </c>
      <c r="P164" s="61">
        <f t="shared" si="38"/>
        <v>1</v>
      </c>
      <c r="Q164" s="61">
        <f t="shared" si="39"/>
        <v>0.86111111111111116</v>
      </c>
      <c r="R164" s="61">
        <f t="shared" si="40"/>
        <v>1</v>
      </c>
      <c r="S164" s="61">
        <f t="shared" si="41"/>
        <v>0</v>
      </c>
    </row>
    <row r="165" spans="1:19" ht="16" thickBot="1" x14ac:dyDescent="0.25">
      <c r="A165" s="252">
        <f>'Data 2'!A169</f>
        <v>160</v>
      </c>
      <c r="B165" s="147">
        <f t="shared" si="44"/>
        <v>160</v>
      </c>
      <c r="C165" s="276">
        <f>'Data 2'!C169</f>
        <v>236</v>
      </c>
      <c r="D165" s="162" t="str">
        <f>'Data 2'!D169</f>
        <v>CONT</v>
      </c>
      <c r="E165" s="162">
        <f t="shared" si="43"/>
        <v>0</v>
      </c>
      <c r="F165" s="253">
        <v>6</v>
      </c>
      <c r="G165" s="264">
        <v>0.35925400257572609</v>
      </c>
      <c r="H165" s="5">
        <f t="shared" si="35"/>
        <v>1</v>
      </c>
      <c r="I165" s="5">
        <f t="shared" si="45"/>
        <v>0</v>
      </c>
      <c r="J165" s="5">
        <f t="shared" si="46"/>
        <v>0</v>
      </c>
      <c r="K165" s="227">
        <f>'Data 2'!S169</f>
        <v>1</v>
      </c>
      <c r="L165" s="5">
        <v>0</v>
      </c>
      <c r="M165" s="5">
        <f t="shared" si="36"/>
        <v>0</v>
      </c>
      <c r="N165" s="5">
        <f t="shared" si="37"/>
        <v>0</v>
      </c>
      <c r="O165" s="61">
        <f t="shared" si="42"/>
        <v>0.16000000000000011</v>
      </c>
      <c r="P165" s="61">
        <f t="shared" si="38"/>
        <v>1</v>
      </c>
      <c r="Q165" s="61">
        <f t="shared" si="39"/>
        <v>0.86111111111111116</v>
      </c>
      <c r="R165" s="61">
        <f t="shared" si="40"/>
        <v>1</v>
      </c>
      <c r="S165" s="61">
        <f t="shared" si="41"/>
        <v>0</v>
      </c>
    </row>
    <row r="166" spans="1:19" ht="16" thickBot="1" x14ac:dyDescent="0.25">
      <c r="A166" s="252">
        <f>'Data 2'!A170</f>
        <v>161</v>
      </c>
      <c r="B166" s="147">
        <f t="shared" si="44"/>
        <v>161</v>
      </c>
      <c r="C166" s="276">
        <f>'Data 2'!C170</f>
        <v>237</v>
      </c>
      <c r="D166" s="162" t="str">
        <f>'Data 2'!D170</f>
        <v>CONT</v>
      </c>
      <c r="E166" s="162">
        <f t="shared" si="43"/>
        <v>0</v>
      </c>
      <c r="F166" s="253">
        <v>7</v>
      </c>
      <c r="G166" s="264">
        <v>0.22902377813435884</v>
      </c>
      <c r="H166" s="5">
        <f t="shared" ref="H166:H176" si="47">IF(G166&gt;=$O$3,1,0)</f>
        <v>1</v>
      </c>
      <c r="I166" s="5">
        <f t="shared" si="45"/>
        <v>0</v>
      </c>
      <c r="J166" s="5">
        <f t="shared" si="46"/>
        <v>0</v>
      </c>
      <c r="K166" s="227">
        <f>'Data 2'!S170</f>
        <v>3</v>
      </c>
      <c r="L166" s="5">
        <v>0</v>
      </c>
      <c r="M166" s="5">
        <f t="shared" ref="M166:M176" si="48">IF(AND($D166="CFNR",$H166=0,$L166=1),1,0)</f>
        <v>0</v>
      </c>
      <c r="N166" s="5">
        <f t="shared" si="37"/>
        <v>0</v>
      </c>
      <c r="O166" s="61">
        <f t="shared" si="42"/>
        <v>0.16100000000000012</v>
      </c>
      <c r="P166" s="61">
        <f t="shared" si="38"/>
        <v>1</v>
      </c>
      <c r="Q166" s="61">
        <f t="shared" si="39"/>
        <v>0.86111111111111116</v>
      </c>
      <c r="R166" s="61">
        <f t="shared" si="40"/>
        <v>1</v>
      </c>
      <c r="S166" s="61">
        <f t="shared" si="41"/>
        <v>0</v>
      </c>
    </row>
    <row r="167" spans="1:19" ht="16" thickBot="1" x14ac:dyDescent="0.25">
      <c r="A167" s="252">
        <f>'Data 2'!A171</f>
        <v>162</v>
      </c>
      <c r="B167" s="147">
        <f t="shared" si="44"/>
        <v>162</v>
      </c>
      <c r="C167" s="276">
        <f>'Data 2'!C171</f>
        <v>239</v>
      </c>
      <c r="D167" s="158" t="str">
        <f>'Data 2'!D171</f>
        <v>CF</v>
      </c>
      <c r="E167" s="158">
        <f t="shared" si="43"/>
        <v>1</v>
      </c>
      <c r="F167" s="256">
        <v>25</v>
      </c>
      <c r="G167" s="263">
        <v>0.73860302893981378</v>
      </c>
      <c r="H167" s="5">
        <f t="shared" si="47"/>
        <v>1</v>
      </c>
      <c r="I167" s="5">
        <f t="shared" si="45"/>
        <v>1</v>
      </c>
      <c r="J167" s="5">
        <f t="shared" si="46"/>
        <v>0</v>
      </c>
      <c r="K167" s="227">
        <f>'Data 2'!S171</f>
        <v>0</v>
      </c>
      <c r="L167" s="5">
        <v>0</v>
      </c>
      <c r="M167" s="5">
        <f t="shared" si="48"/>
        <v>0</v>
      </c>
      <c r="N167" s="5">
        <f t="shared" si="37"/>
        <v>0</v>
      </c>
      <c r="O167" s="61">
        <f t="shared" si="42"/>
        <v>0.16200000000000012</v>
      </c>
      <c r="P167" s="61">
        <f t="shared" si="38"/>
        <v>1</v>
      </c>
      <c r="Q167" s="61">
        <f t="shared" si="39"/>
        <v>0.86111111111111116</v>
      </c>
      <c r="R167" s="61">
        <f t="shared" si="40"/>
        <v>1</v>
      </c>
      <c r="S167" s="61">
        <f t="shared" si="41"/>
        <v>0</v>
      </c>
    </row>
    <row r="168" spans="1:19" ht="16" thickBot="1" x14ac:dyDescent="0.25">
      <c r="A168" s="252">
        <f>'Data 2'!A172</f>
        <v>163</v>
      </c>
      <c r="B168" s="147">
        <f t="shared" si="44"/>
        <v>163</v>
      </c>
      <c r="C168" s="276">
        <f>'Data 2'!C172</f>
        <v>241</v>
      </c>
      <c r="D168" s="162" t="str">
        <f>'Data 2'!D172</f>
        <v>CONT</v>
      </c>
      <c r="E168" s="162">
        <f t="shared" si="43"/>
        <v>0</v>
      </c>
      <c r="F168" s="253">
        <v>2</v>
      </c>
      <c r="G168" s="264">
        <v>0.34342146404624269</v>
      </c>
      <c r="H168" s="5">
        <f t="shared" si="47"/>
        <v>1</v>
      </c>
      <c r="I168" s="5">
        <f t="shared" si="45"/>
        <v>0</v>
      </c>
      <c r="J168" s="5">
        <f t="shared" si="46"/>
        <v>0</v>
      </c>
      <c r="K168" s="227">
        <f>'Data 2'!S172</f>
        <v>2</v>
      </c>
      <c r="L168" s="5">
        <v>0</v>
      </c>
      <c r="M168" s="5">
        <f t="shared" si="48"/>
        <v>0</v>
      </c>
      <c r="N168" s="5">
        <f t="shared" si="37"/>
        <v>0</v>
      </c>
      <c r="O168" s="61">
        <f t="shared" si="42"/>
        <v>0.16300000000000012</v>
      </c>
      <c r="P168" s="61">
        <f t="shared" si="38"/>
        <v>1</v>
      </c>
      <c r="Q168" s="61">
        <f t="shared" si="39"/>
        <v>0.86111111111111116</v>
      </c>
      <c r="R168" s="61">
        <f t="shared" si="40"/>
        <v>1</v>
      </c>
      <c r="S168" s="61">
        <f t="shared" si="41"/>
        <v>0</v>
      </c>
    </row>
    <row r="169" spans="1:19" ht="16" thickBot="1" x14ac:dyDescent="0.25">
      <c r="A169" s="252">
        <f>'Data 2'!A173</f>
        <v>164</v>
      </c>
      <c r="B169" s="147">
        <f t="shared" si="44"/>
        <v>164</v>
      </c>
      <c r="C169" s="276">
        <f>'Data 2'!C173</f>
        <v>244</v>
      </c>
      <c r="D169" s="162" t="str">
        <f>'Data 2'!D173</f>
        <v>CONT</v>
      </c>
      <c r="E169" s="162">
        <f t="shared" si="43"/>
        <v>0</v>
      </c>
      <c r="F169" s="253">
        <v>1</v>
      </c>
      <c r="G169" s="264">
        <v>0.15204678362573099</v>
      </c>
      <c r="H169" s="5">
        <f t="shared" si="47"/>
        <v>0</v>
      </c>
      <c r="I169" s="5">
        <f t="shared" si="45"/>
        <v>0</v>
      </c>
      <c r="J169" s="5">
        <f t="shared" si="46"/>
        <v>1</v>
      </c>
      <c r="K169" s="227">
        <f>'Data 2'!S173</f>
        <v>1</v>
      </c>
      <c r="L169" s="5">
        <v>0</v>
      </c>
      <c r="M169" s="5">
        <f t="shared" si="48"/>
        <v>0</v>
      </c>
      <c r="N169" s="5">
        <f t="shared" si="37"/>
        <v>0</v>
      </c>
      <c r="O169" s="61">
        <f t="shared" si="42"/>
        <v>0.16400000000000012</v>
      </c>
      <c r="P169" s="61">
        <f t="shared" si="38"/>
        <v>1</v>
      </c>
      <c r="Q169" s="61">
        <f t="shared" si="39"/>
        <v>0.86111111111111116</v>
      </c>
      <c r="R169" s="61">
        <f t="shared" si="40"/>
        <v>1</v>
      </c>
      <c r="S169" s="61">
        <f t="shared" si="41"/>
        <v>0</v>
      </c>
    </row>
    <row r="170" spans="1:19" ht="16" thickBot="1" x14ac:dyDescent="0.25">
      <c r="A170" s="252">
        <f>'Data 2'!A174</f>
        <v>165</v>
      </c>
      <c r="B170" s="147">
        <f t="shared" si="44"/>
        <v>165</v>
      </c>
      <c r="C170" s="276">
        <f>'Data 2'!C174</f>
        <v>245</v>
      </c>
      <c r="D170" s="160" t="str">
        <f>'Data 2'!D174</f>
        <v>CFNR</v>
      </c>
      <c r="E170" s="160">
        <f t="shared" si="43"/>
        <v>0</v>
      </c>
      <c r="F170" s="253">
        <v>19</v>
      </c>
      <c r="G170" s="264">
        <v>0.1762710518339988</v>
      </c>
      <c r="H170" s="5">
        <f t="shared" si="47"/>
        <v>1</v>
      </c>
      <c r="I170" s="5">
        <f t="shared" si="45"/>
        <v>0</v>
      </c>
      <c r="J170" s="5">
        <f t="shared" si="46"/>
        <v>0</v>
      </c>
      <c r="K170" s="227">
        <f>'Data 2'!S174</f>
        <v>2</v>
      </c>
      <c r="L170" s="5">
        <v>0</v>
      </c>
      <c r="M170" s="5">
        <f t="shared" si="48"/>
        <v>0</v>
      </c>
      <c r="N170" s="5">
        <f t="shared" si="37"/>
        <v>0</v>
      </c>
      <c r="O170" s="61">
        <f t="shared" si="42"/>
        <v>0.16500000000000012</v>
      </c>
      <c r="P170" s="61">
        <f t="shared" si="38"/>
        <v>1</v>
      </c>
      <c r="Q170" s="61">
        <f t="shared" si="39"/>
        <v>0.86111111111111116</v>
      </c>
      <c r="R170" s="61">
        <f t="shared" si="40"/>
        <v>1</v>
      </c>
      <c r="S170" s="61">
        <f t="shared" si="41"/>
        <v>0</v>
      </c>
    </row>
    <row r="171" spans="1:19" ht="16" thickBot="1" x14ac:dyDescent="0.25">
      <c r="A171" s="252">
        <f>'Data 2'!A175</f>
        <v>166</v>
      </c>
      <c r="B171" s="147">
        <f t="shared" si="44"/>
        <v>166</v>
      </c>
      <c r="C171" s="276">
        <f>'Data 2'!C175</f>
        <v>246</v>
      </c>
      <c r="D171" s="162" t="str">
        <f>'Data 2'!D175</f>
        <v>CONT</v>
      </c>
      <c r="E171" s="162">
        <f t="shared" si="43"/>
        <v>0</v>
      </c>
      <c r="F171" s="253">
        <v>20</v>
      </c>
      <c r="G171" s="264">
        <v>0.38056496677537921</v>
      </c>
      <c r="H171" s="5">
        <f t="shared" si="47"/>
        <v>1</v>
      </c>
      <c r="I171" s="5">
        <f t="shared" si="45"/>
        <v>0</v>
      </c>
      <c r="J171" s="5">
        <f t="shared" si="46"/>
        <v>0</v>
      </c>
      <c r="K171" s="227">
        <f>'Data 2'!S175</f>
        <v>4</v>
      </c>
      <c r="L171" s="5">
        <v>0</v>
      </c>
      <c r="M171" s="5">
        <f t="shared" si="48"/>
        <v>0</v>
      </c>
      <c r="N171" s="5">
        <f t="shared" si="37"/>
        <v>0</v>
      </c>
      <c r="O171" s="61">
        <f t="shared" si="42"/>
        <v>0.16600000000000012</v>
      </c>
      <c r="P171" s="61">
        <f t="shared" si="38"/>
        <v>1</v>
      </c>
      <c r="Q171" s="61">
        <f t="shared" si="39"/>
        <v>0.86111111111111116</v>
      </c>
      <c r="R171" s="61">
        <f t="shared" si="40"/>
        <v>1</v>
      </c>
      <c r="S171" s="61">
        <f t="shared" si="41"/>
        <v>0</v>
      </c>
    </row>
    <row r="172" spans="1:19" ht="16" thickBot="1" x14ac:dyDescent="0.25">
      <c r="A172" s="252">
        <f>'Data 2'!A176</f>
        <v>167</v>
      </c>
      <c r="B172" s="147">
        <f t="shared" si="44"/>
        <v>167</v>
      </c>
      <c r="C172" s="276">
        <f>'Data 2'!C176</f>
        <v>247</v>
      </c>
      <c r="D172" s="162" t="str">
        <f>'Data 2'!D176</f>
        <v>CONT</v>
      </c>
      <c r="E172" s="162">
        <f t="shared" si="43"/>
        <v>0</v>
      </c>
      <c r="F172" s="253">
        <v>16</v>
      </c>
      <c r="G172" s="264">
        <v>0.25928811862254347</v>
      </c>
      <c r="H172" s="5">
        <f t="shared" si="47"/>
        <v>1</v>
      </c>
      <c r="I172" s="5">
        <f t="shared" si="45"/>
        <v>0</v>
      </c>
      <c r="J172" s="5">
        <f t="shared" si="46"/>
        <v>0</v>
      </c>
      <c r="K172" s="227">
        <f>'Data 2'!S176</f>
        <v>2</v>
      </c>
      <c r="L172" s="5">
        <v>0</v>
      </c>
      <c r="M172" s="5">
        <f t="shared" si="48"/>
        <v>0</v>
      </c>
      <c r="N172" s="5">
        <f t="shared" si="37"/>
        <v>0</v>
      </c>
      <c r="O172" s="61">
        <f t="shared" si="42"/>
        <v>0.16700000000000012</v>
      </c>
      <c r="P172" s="61">
        <f t="shared" si="38"/>
        <v>1</v>
      </c>
      <c r="Q172" s="61">
        <f t="shared" si="39"/>
        <v>0.86111111111111116</v>
      </c>
      <c r="R172" s="61">
        <f t="shared" si="40"/>
        <v>1</v>
      </c>
      <c r="S172" s="61">
        <f t="shared" si="41"/>
        <v>0</v>
      </c>
    </row>
    <row r="173" spans="1:19" ht="16" thickBot="1" x14ac:dyDescent="0.25">
      <c r="A173" s="252">
        <f>'Data 2'!A177</f>
        <v>168</v>
      </c>
      <c r="B173" s="147">
        <f t="shared" si="44"/>
        <v>168</v>
      </c>
      <c r="C173" s="276">
        <f>'Data 2'!C177</f>
        <v>249</v>
      </c>
      <c r="D173" s="160" t="str">
        <f>'Data 2'!D177</f>
        <v>CFNR</v>
      </c>
      <c r="E173" s="160">
        <f t="shared" si="43"/>
        <v>0</v>
      </c>
      <c r="F173" s="253">
        <v>21</v>
      </c>
      <c r="G173" s="264">
        <v>0.38056496677537921</v>
      </c>
      <c r="H173" s="5">
        <f t="shared" si="47"/>
        <v>1</v>
      </c>
      <c r="I173" s="5">
        <f t="shared" si="45"/>
        <v>0</v>
      </c>
      <c r="J173" s="5">
        <f t="shared" si="46"/>
        <v>0</v>
      </c>
      <c r="K173" s="227">
        <f>'Data 2'!S177</f>
        <v>3</v>
      </c>
      <c r="L173" s="5">
        <v>0</v>
      </c>
      <c r="M173" s="5">
        <f t="shared" si="48"/>
        <v>0</v>
      </c>
      <c r="N173" s="5">
        <f t="shared" si="37"/>
        <v>0</v>
      </c>
      <c r="O173" s="61">
        <f t="shared" si="42"/>
        <v>0.16800000000000012</v>
      </c>
      <c r="P173" s="61">
        <f t="shared" si="38"/>
        <v>1</v>
      </c>
      <c r="Q173" s="61">
        <f t="shared" si="39"/>
        <v>0.86111111111111116</v>
      </c>
      <c r="R173" s="61">
        <f t="shared" si="40"/>
        <v>1</v>
      </c>
      <c r="S173" s="61">
        <f t="shared" si="41"/>
        <v>0</v>
      </c>
    </row>
    <row r="174" spans="1:19" ht="16" thickBot="1" x14ac:dyDescent="0.25">
      <c r="A174" s="252">
        <f>'Data 2'!A178</f>
        <v>169</v>
      </c>
      <c r="B174" s="147">
        <f t="shared" si="44"/>
        <v>169</v>
      </c>
      <c r="C174" s="276">
        <f>'Data 2'!C178</f>
        <v>250</v>
      </c>
      <c r="D174" s="160" t="str">
        <f>'Data 2'!D178</f>
        <v>CFNR</v>
      </c>
      <c r="E174" s="160">
        <f t="shared" si="43"/>
        <v>0</v>
      </c>
      <c r="F174" s="253">
        <v>20</v>
      </c>
      <c r="G174" s="264">
        <v>0.38056496677537921</v>
      </c>
      <c r="H174" s="5">
        <f t="shared" si="47"/>
        <v>1</v>
      </c>
      <c r="I174" s="5">
        <f t="shared" si="45"/>
        <v>0</v>
      </c>
      <c r="J174" s="5">
        <f t="shared" si="46"/>
        <v>0</v>
      </c>
      <c r="K174" s="227">
        <f>'Data 2'!S178</f>
        <v>4</v>
      </c>
      <c r="L174" s="5">
        <v>0</v>
      </c>
      <c r="M174" s="5">
        <f t="shared" si="48"/>
        <v>0</v>
      </c>
      <c r="N174" s="5">
        <f t="shared" si="37"/>
        <v>0</v>
      </c>
      <c r="O174" s="61">
        <f t="shared" si="42"/>
        <v>0.16900000000000012</v>
      </c>
      <c r="P174" s="61">
        <f t="shared" si="38"/>
        <v>1</v>
      </c>
      <c r="Q174" s="61">
        <f t="shared" si="39"/>
        <v>0.86111111111111116</v>
      </c>
      <c r="R174" s="61">
        <f t="shared" si="40"/>
        <v>1</v>
      </c>
      <c r="S174" s="61">
        <f t="shared" si="41"/>
        <v>0</v>
      </c>
    </row>
    <row r="175" spans="1:19" ht="16" thickBot="1" x14ac:dyDescent="0.25">
      <c r="A175" s="252">
        <f>'Data 2'!A179</f>
        <v>170</v>
      </c>
      <c r="B175" s="147">
        <f t="shared" si="44"/>
        <v>170</v>
      </c>
      <c r="C175" s="276">
        <f>'Data 2'!C179</f>
        <v>251</v>
      </c>
      <c r="D175" s="160" t="str">
        <f>'Data 2'!D179</f>
        <v>CFNR</v>
      </c>
      <c r="E175" s="160">
        <f t="shared" si="43"/>
        <v>0</v>
      </c>
      <c r="F175" s="253">
        <v>7</v>
      </c>
      <c r="G175" s="264">
        <v>0.22902377813435884</v>
      </c>
      <c r="H175" s="5">
        <f t="shared" si="47"/>
        <v>1</v>
      </c>
      <c r="I175" s="5">
        <f t="shared" si="45"/>
        <v>0</v>
      </c>
      <c r="J175" s="5">
        <f t="shared" si="46"/>
        <v>0</v>
      </c>
      <c r="K175" s="227">
        <f>'Data 2'!S179</f>
        <v>4</v>
      </c>
      <c r="L175" s="5">
        <v>0</v>
      </c>
      <c r="M175" s="5">
        <f t="shared" si="48"/>
        <v>0</v>
      </c>
      <c r="N175" s="5">
        <f t="shared" si="37"/>
        <v>0</v>
      </c>
      <c r="O175" s="61">
        <f t="shared" si="42"/>
        <v>0.17000000000000012</v>
      </c>
      <c r="P175" s="61">
        <f t="shared" si="38"/>
        <v>1</v>
      </c>
      <c r="Q175" s="61">
        <f t="shared" si="39"/>
        <v>0.86111111111111116</v>
      </c>
      <c r="R175" s="61">
        <f t="shared" si="40"/>
        <v>1</v>
      </c>
      <c r="S175" s="61">
        <f t="shared" si="41"/>
        <v>0</v>
      </c>
    </row>
    <row r="176" spans="1:19" ht="16" thickBot="1" x14ac:dyDescent="0.25">
      <c r="A176" s="252">
        <f>'Data 2'!A180</f>
        <v>171</v>
      </c>
      <c r="B176" s="147">
        <f t="shared" si="44"/>
        <v>171</v>
      </c>
      <c r="C176" s="276">
        <f>'Data 2'!C180</f>
        <v>253</v>
      </c>
      <c r="D176" s="162" t="str">
        <f>'Data 2'!D180</f>
        <v>CONT</v>
      </c>
      <c r="E176" s="162">
        <f t="shared" si="43"/>
        <v>0</v>
      </c>
      <c r="F176" s="253">
        <v>20</v>
      </c>
      <c r="G176" s="264">
        <v>0.1762710518339988</v>
      </c>
      <c r="H176" s="5">
        <f t="shared" si="47"/>
        <v>1</v>
      </c>
      <c r="I176" s="5">
        <f t="shared" si="45"/>
        <v>0</v>
      </c>
      <c r="J176" s="5">
        <f t="shared" si="46"/>
        <v>0</v>
      </c>
      <c r="K176" s="226">
        <f>'Data 2'!S180</f>
        <v>2</v>
      </c>
      <c r="L176" s="5">
        <v>0</v>
      </c>
      <c r="M176" s="5">
        <f t="shared" si="48"/>
        <v>0</v>
      </c>
      <c r="N176" s="5">
        <f t="shared" si="37"/>
        <v>0</v>
      </c>
      <c r="O176" s="61">
        <f t="shared" si="42"/>
        <v>0.17100000000000012</v>
      </c>
      <c r="P176" s="61">
        <f t="shared" si="38"/>
        <v>1</v>
      </c>
      <c r="Q176" s="61">
        <f t="shared" si="39"/>
        <v>0.86111111111111116</v>
      </c>
      <c r="R176" s="61">
        <f t="shared" si="40"/>
        <v>1</v>
      </c>
      <c r="S176" s="61">
        <f t="shared" si="41"/>
        <v>0</v>
      </c>
    </row>
    <row r="177" spans="4:19" ht="16" thickBot="1" x14ac:dyDescent="0.25">
      <c r="D177" s="189">
        <f>COUNTIF(D$6:D$176,"CF")</f>
        <v>25</v>
      </c>
      <c r="G177" s="203">
        <f>SUMIF($D$6:$D$176,"CF",$G$6:$G$176)/CF_D</f>
        <v>0.48774533266540127</v>
      </c>
      <c r="H177" s="202">
        <f>COUNTIFS(D6:D176,"CFNR",H6:H176,"1")</f>
        <v>65</v>
      </c>
      <c r="I177" s="190">
        <f>SUM(I6:I176)</f>
        <v>25</v>
      </c>
      <c r="J177" s="228">
        <f>SUM(J6:J176)</f>
        <v>10</v>
      </c>
      <c r="K177" s="191">
        <f ca="1">SUMIF($D$6:$D$176,"CF",K6:$K$89)/CF_D</f>
        <v>2.88</v>
      </c>
      <c r="L177" s="189">
        <f>COUNTIFS($D$6:$D$176,"CFNR",$L$6:$L$176,"1")</f>
        <v>28</v>
      </c>
      <c r="M177" s="202">
        <f>SUM(M6:M176)</f>
        <v>1</v>
      </c>
      <c r="N177" s="202">
        <f>SUM(N6:N176)</f>
        <v>8</v>
      </c>
      <c r="O177" s="61">
        <f t="shared" si="42"/>
        <v>0.17200000000000013</v>
      </c>
      <c r="P177" s="61">
        <f t="shared" si="38"/>
        <v>1</v>
      </c>
      <c r="Q177" s="61">
        <f t="shared" si="39"/>
        <v>0.86111111111111116</v>
      </c>
      <c r="R177" s="61">
        <f t="shared" si="40"/>
        <v>1</v>
      </c>
      <c r="S177" s="61">
        <f t="shared" si="41"/>
        <v>0</v>
      </c>
    </row>
    <row r="178" spans="4:19" ht="16" thickBot="1" x14ac:dyDescent="0.25">
      <c r="D178" s="189">
        <f>COUNTIF(D$6:D$176,"CFNR")</f>
        <v>74</v>
      </c>
      <c r="G178" s="182">
        <f>SUMIFS($G$6:$G$176,$D$6:$D$176,"CFNR",$L$6:$L$176,1)/$L$177</f>
        <v>0.35077400670396675</v>
      </c>
      <c r="H178" s="183">
        <f>H177/CFNR_D</f>
        <v>0.8783783783783784</v>
      </c>
      <c r="I178" s="208">
        <f>I177/(CF_D)</f>
        <v>1</v>
      </c>
      <c r="J178" s="229">
        <f>J177/CFNT_D</f>
        <v>0.1388888888888889</v>
      </c>
      <c r="K178" s="191">
        <f>SUMIF($D$6:$D$176,"CFNR",K6:$K$176)/CFNR_D</f>
        <v>2.1756756756756759</v>
      </c>
      <c r="L178" s="190">
        <f>COUNTIFS($D$6:$D$176,"CFNR",$H$6:$H$176,"1",$L$6:$L$176,"1")</f>
        <v>27</v>
      </c>
      <c r="O178" s="61">
        <f t="shared" si="42"/>
        <v>0.17300000000000013</v>
      </c>
      <c r="P178" s="61">
        <f t="shared" si="38"/>
        <v>1</v>
      </c>
      <c r="Q178" s="61">
        <f t="shared" si="39"/>
        <v>0.86111111111111116</v>
      </c>
      <c r="R178" s="61">
        <f t="shared" si="40"/>
        <v>1</v>
      </c>
      <c r="S178" s="61">
        <f t="shared" si="41"/>
        <v>0</v>
      </c>
    </row>
    <row r="179" spans="4:19" ht="16" thickBot="1" x14ac:dyDescent="0.25">
      <c r="D179" s="190">
        <f>COUNTIF(D$6:D$176,"CONT")</f>
        <v>72</v>
      </c>
      <c r="G179" s="182">
        <f>SUMIFS($G$6:$G$176,$D$6:$D$176,"CFNR",$L$6:$L$176,0)/$L$180</f>
        <v>0.27639125625435368</v>
      </c>
      <c r="J179" s="5"/>
      <c r="K179" s="191">
        <f>SUMIF($D$6:$D$176,"CONT",$K$6:$K$176)/CFNT_D</f>
        <v>2.0416666666666665</v>
      </c>
      <c r="L179" s="208">
        <f>L178/L177</f>
        <v>0.9642857142857143</v>
      </c>
      <c r="O179" s="61">
        <f t="shared" si="42"/>
        <v>0.17400000000000013</v>
      </c>
      <c r="P179" s="61">
        <f t="shared" si="38"/>
        <v>1</v>
      </c>
      <c r="Q179" s="61">
        <f t="shared" si="39"/>
        <v>0.86111111111111116</v>
      </c>
      <c r="R179" s="61">
        <f t="shared" si="40"/>
        <v>1</v>
      </c>
      <c r="S179" s="61">
        <f t="shared" si="41"/>
        <v>0</v>
      </c>
    </row>
    <row r="180" spans="4:19" ht="16" thickBot="1" x14ac:dyDescent="0.25">
      <c r="D180" s="65">
        <f>CF_D+CFNR_D+CFNT_D</f>
        <v>171</v>
      </c>
      <c r="G180" s="182">
        <f>SUMIF($D$6:$D$176,"CONT",$G$6:$G$176)/$D$179</f>
        <v>0.25117925722952944</v>
      </c>
      <c r="J180" s="5"/>
      <c r="L180" s="200">
        <f>COUNTIFS($D$6:$D$176,"CFNR",$L$6:$L$176,"0")</f>
        <v>46</v>
      </c>
      <c r="O180" s="61">
        <f t="shared" si="42"/>
        <v>0.17500000000000013</v>
      </c>
      <c r="P180" s="61">
        <f t="shared" si="38"/>
        <v>1</v>
      </c>
      <c r="Q180" s="61">
        <f t="shared" si="39"/>
        <v>0.86111111111111116</v>
      </c>
      <c r="R180" s="61">
        <f t="shared" si="40"/>
        <v>1</v>
      </c>
      <c r="S180" s="61">
        <f t="shared" si="41"/>
        <v>0</v>
      </c>
    </row>
    <row r="181" spans="4:19" ht="16" thickBot="1" x14ac:dyDescent="0.25">
      <c r="L181" s="266">
        <f>N177</f>
        <v>8</v>
      </c>
      <c r="O181" s="230">
        <f t="shared" si="42"/>
        <v>0.17600000000000013</v>
      </c>
      <c r="P181" s="61">
        <f t="shared" si="38"/>
        <v>1</v>
      </c>
      <c r="Q181" s="61">
        <f t="shared" si="39"/>
        <v>0.86111111111111116</v>
      </c>
      <c r="R181" s="61">
        <f t="shared" si="40"/>
        <v>0.96</v>
      </c>
      <c r="S181" s="61">
        <f t="shared" si="41"/>
        <v>0.13888888888888895</v>
      </c>
    </row>
    <row r="182" spans="4:19" ht="16" thickBot="1" x14ac:dyDescent="0.25">
      <c r="L182" s="208">
        <f>(L180-L181)/L180</f>
        <v>0.82608695652173914</v>
      </c>
      <c r="O182" s="61">
        <f t="shared" si="42"/>
        <v>0.17700000000000013</v>
      </c>
      <c r="P182" s="61">
        <f t="shared" si="38"/>
        <v>0.92</v>
      </c>
      <c r="Q182" s="61">
        <f t="shared" si="39"/>
        <v>0.72222222222222221</v>
      </c>
      <c r="R182" s="61">
        <f t="shared" si="40"/>
        <v>0.92</v>
      </c>
      <c r="S182" s="61">
        <f t="shared" si="41"/>
        <v>0</v>
      </c>
    </row>
    <row r="183" spans="4:19" x14ac:dyDescent="0.2">
      <c r="O183" s="61">
        <f t="shared" si="42"/>
        <v>0.17800000000000013</v>
      </c>
      <c r="P183" s="61">
        <f t="shared" si="38"/>
        <v>0.92</v>
      </c>
      <c r="Q183" s="61">
        <f t="shared" si="39"/>
        <v>0.72222222222222221</v>
      </c>
      <c r="R183" s="61">
        <f t="shared" si="40"/>
        <v>0.92</v>
      </c>
      <c r="S183" s="61">
        <f t="shared" si="41"/>
        <v>0</v>
      </c>
    </row>
    <row r="184" spans="4:19" x14ac:dyDescent="0.2">
      <c r="O184" s="61">
        <f t="shared" si="42"/>
        <v>0.17900000000000013</v>
      </c>
      <c r="P184" s="61">
        <f t="shared" si="38"/>
        <v>0.92</v>
      </c>
      <c r="Q184" s="61">
        <f t="shared" si="39"/>
        <v>0.72222222222222221</v>
      </c>
      <c r="R184" s="61">
        <f t="shared" si="40"/>
        <v>0.92</v>
      </c>
      <c r="S184" s="61">
        <f t="shared" si="41"/>
        <v>0</v>
      </c>
    </row>
    <row r="185" spans="4:19" x14ac:dyDescent="0.2">
      <c r="O185" s="61">
        <f t="shared" si="42"/>
        <v>0.18000000000000013</v>
      </c>
      <c r="P185" s="61">
        <f t="shared" si="38"/>
        <v>0.92</v>
      </c>
      <c r="Q185" s="61">
        <f t="shared" si="39"/>
        <v>0.72222222222222221</v>
      </c>
      <c r="R185" s="61">
        <f t="shared" si="40"/>
        <v>0.92</v>
      </c>
      <c r="S185" s="61">
        <f>-(Q186-Q185)</f>
        <v>0</v>
      </c>
    </row>
    <row r="186" spans="4:19" x14ac:dyDescent="0.2">
      <c r="O186" s="61">
        <f>O185+0.001</f>
        <v>0.18100000000000013</v>
      </c>
      <c r="P186" s="61">
        <f t="shared" si="38"/>
        <v>0.92</v>
      </c>
      <c r="Q186" s="61">
        <f t="shared" si="39"/>
        <v>0.72222222222222221</v>
      </c>
      <c r="R186" s="61">
        <f t="shared" si="40"/>
        <v>0.92</v>
      </c>
      <c r="S186" s="61">
        <f t="shared" si="41"/>
        <v>0</v>
      </c>
    </row>
    <row r="187" spans="4:19" x14ac:dyDescent="0.2">
      <c r="O187" s="61">
        <f t="shared" si="42"/>
        <v>0.18200000000000013</v>
      </c>
      <c r="P187" s="61">
        <f t="shared" si="38"/>
        <v>0.92</v>
      </c>
      <c r="Q187" s="61">
        <f t="shared" si="39"/>
        <v>0.72222222222222221</v>
      </c>
      <c r="R187" s="61">
        <f t="shared" si="40"/>
        <v>0.92</v>
      </c>
      <c r="S187" s="61">
        <f t="shared" si="41"/>
        <v>0</v>
      </c>
    </row>
    <row r="188" spans="4:19" x14ac:dyDescent="0.2">
      <c r="O188" s="61">
        <f t="shared" si="42"/>
        <v>0.18300000000000013</v>
      </c>
      <c r="P188" s="61">
        <f t="shared" si="38"/>
        <v>0.92</v>
      </c>
      <c r="Q188" s="61">
        <f t="shared" si="39"/>
        <v>0.72222222222222221</v>
      </c>
      <c r="R188" s="61">
        <f t="shared" si="40"/>
        <v>0.92</v>
      </c>
      <c r="S188" s="61">
        <f t="shared" si="41"/>
        <v>0</v>
      </c>
    </row>
    <row r="189" spans="4:19" x14ac:dyDescent="0.2">
      <c r="O189" s="61">
        <f t="shared" si="42"/>
        <v>0.18400000000000014</v>
      </c>
      <c r="P189" s="61">
        <f t="shared" si="38"/>
        <v>0.92</v>
      </c>
      <c r="Q189" s="61">
        <f t="shared" si="39"/>
        <v>0.72222222222222221</v>
      </c>
      <c r="R189" s="61">
        <f t="shared" si="40"/>
        <v>0.92</v>
      </c>
      <c r="S189" s="61">
        <f t="shared" si="41"/>
        <v>0</v>
      </c>
    </row>
    <row r="190" spans="4:19" x14ac:dyDescent="0.2">
      <c r="O190" s="61">
        <f t="shared" si="42"/>
        <v>0.18500000000000014</v>
      </c>
      <c r="P190" s="61">
        <f t="shared" si="38"/>
        <v>0.92</v>
      </c>
      <c r="Q190" s="61">
        <f t="shared" si="39"/>
        <v>0.72222222222222221</v>
      </c>
      <c r="R190" s="61">
        <f t="shared" si="40"/>
        <v>0.92</v>
      </c>
      <c r="S190" s="61">
        <f t="shared" si="41"/>
        <v>0</v>
      </c>
    </row>
    <row r="191" spans="4:19" x14ac:dyDescent="0.2">
      <c r="O191" s="61">
        <f t="shared" si="42"/>
        <v>0.18600000000000014</v>
      </c>
      <c r="P191" s="61">
        <f t="shared" si="38"/>
        <v>0.92</v>
      </c>
      <c r="Q191" s="61">
        <f t="shared" si="39"/>
        <v>0.72222222222222221</v>
      </c>
      <c r="R191" s="61">
        <f t="shared" si="40"/>
        <v>0.92</v>
      </c>
      <c r="S191" s="61">
        <f t="shared" si="41"/>
        <v>0</v>
      </c>
    </row>
    <row r="192" spans="4:19" x14ac:dyDescent="0.2">
      <c r="O192" s="61">
        <f>O191+0.001</f>
        <v>0.18700000000000014</v>
      </c>
      <c r="P192" s="61">
        <f t="shared" si="38"/>
        <v>0.92</v>
      </c>
      <c r="Q192" s="61">
        <f t="shared" si="39"/>
        <v>0.72222222222222221</v>
      </c>
      <c r="R192" s="61">
        <f t="shared" si="40"/>
        <v>0.92</v>
      </c>
      <c r="S192" s="61">
        <f t="shared" si="41"/>
        <v>0</v>
      </c>
    </row>
    <row r="193" spans="15:19" x14ac:dyDescent="0.2">
      <c r="O193" s="61">
        <f t="shared" si="42"/>
        <v>0.18800000000000014</v>
      </c>
      <c r="P193" s="61">
        <f t="shared" si="38"/>
        <v>0.92</v>
      </c>
      <c r="Q193" s="61">
        <f t="shared" si="39"/>
        <v>0.72222222222222221</v>
      </c>
      <c r="R193" s="61">
        <f t="shared" si="40"/>
        <v>0.92</v>
      </c>
      <c r="S193" s="61">
        <f t="shared" si="41"/>
        <v>0</v>
      </c>
    </row>
    <row r="194" spans="15:19" x14ac:dyDescent="0.2">
      <c r="O194" s="61">
        <f t="shared" si="42"/>
        <v>0.18900000000000014</v>
      </c>
      <c r="P194" s="61">
        <f t="shared" si="38"/>
        <v>0.92</v>
      </c>
      <c r="Q194" s="61">
        <f t="shared" si="39"/>
        <v>0.72222222222222221</v>
      </c>
      <c r="R194" s="61">
        <f t="shared" si="40"/>
        <v>0.92</v>
      </c>
      <c r="S194" s="61">
        <f t="shared" si="41"/>
        <v>0.13888888888888884</v>
      </c>
    </row>
    <row r="195" spans="15:19" x14ac:dyDescent="0.2">
      <c r="O195" s="61">
        <f t="shared" si="42"/>
        <v>0.19000000000000014</v>
      </c>
      <c r="P195" s="61">
        <f t="shared" si="38"/>
        <v>0.92</v>
      </c>
      <c r="Q195" s="61">
        <f t="shared" si="39"/>
        <v>0.58333333333333337</v>
      </c>
      <c r="R195" s="61">
        <f t="shared" si="40"/>
        <v>0.92</v>
      </c>
      <c r="S195" s="61">
        <f t="shared" si="41"/>
        <v>0</v>
      </c>
    </row>
    <row r="196" spans="15:19" x14ac:dyDescent="0.2">
      <c r="O196" s="61">
        <f t="shared" si="42"/>
        <v>0.19100000000000014</v>
      </c>
      <c r="P196" s="61">
        <f t="shared" si="38"/>
        <v>0.92</v>
      </c>
      <c r="Q196" s="61">
        <f t="shared" si="39"/>
        <v>0.58333333333333337</v>
      </c>
      <c r="R196" s="61">
        <f t="shared" si="40"/>
        <v>0.92</v>
      </c>
      <c r="S196" s="61">
        <f t="shared" si="41"/>
        <v>0</v>
      </c>
    </row>
    <row r="197" spans="15:19" x14ac:dyDescent="0.2">
      <c r="O197" s="61">
        <f t="shared" si="42"/>
        <v>0.19200000000000014</v>
      </c>
      <c r="P197" s="61">
        <f t="shared" si="38"/>
        <v>0.92</v>
      </c>
      <c r="Q197" s="61">
        <f t="shared" si="39"/>
        <v>0.58333333333333337</v>
      </c>
      <c r="R197" s="61">
        <f t="shared" si="40"/>
        <v>0.92</v>
      </c>
      <c r="S197" s="61">
        <f t="shared" si="41"/>
        <v>0</v>
      </c>
    </row>
    <row r="198" spans="15:19" x14ac:dyDescent="0.2">
      <c r="O198" s="61">
        <f t="shared" si="42"/>
        <v>0.19300000000000014</v>
      </c>
      <c r="P198" s="61">
        <f t="shared" ref="P198:P261" si="49">COUNTIFS($D$6:$D$176,"CF",$G$6:$G$176,"&gt;="&amp;$O198)/CF_D</f>
        <v>0.92</v>
      </c>
      <c r="Q198" s="61">
        <f t="shared" ref="Q198:Q261" si="50">COUNTIFS($D$6:$D$176,"CONT",$G$6:$G$176,"&gt;="&amp;$O198)/CFNT_D</f>
        <v>0.58333333333333337</v>
      </c>
      <c r="R198" s="61">
        <f t="shared" si="40"/>
        <v>0.92</v>
      </c>
      <c r="S198" s="61">
        <f t="shared" si="41"/>
        <v>0</v>
      </c>
    </row>
    <row r="199" spans="15:19" x14ac:dyDescent="0.2">
      <c r="O199" s="61">
        <f t="shared" si="42"/>
        <v>0.19400000000000014</v>
      </c>
      <c r="P199" s="61">
        <f t="shared" si="49"/>
        <v>0.92</v>
      </c>
      <c r="Q199" s="61">
        <f t="shared" si="50"/>
        <v>0.58333333333333337</v>
      </c>
      <c r="R199" s="61">
        <f t="shared" ref="R199:R262" si="51">(P199+P200)/2</f>
        <v>0.92</v>
      </c>
      <c r="S199" s="61">
        <f t="shared" ref="S199:S262" si="52">-(Q200-Q199)</f>
        <v>0</v>
      </c>
    </row>
    <row r="200" spans="15:19" x14ac:dyDescent="0.2">
      <c r="O200" s="61">
        <f t="shared" ref="O200:O263" si="53">O199+0.001</f>
        <v>0.19500000000000015</v>
      </c>
      <c r="P200" s="61">
        <f t="shared" si="49"/>
        <v>0.92</v>
      </c>
      <c r="Q200" s="61">
        <f t="shared" si="50"/>
        <v>0.58333333333333337</v>
      </c>
      <c r="R200" s="61">
        <f t="shared" si="51"/>
        <v>0.92</v>
      </c>
      <c r="S200" s="61">
        <f t="shared" si="52"/>
        <v>0</v>
      </c>
    </row>
    <row r="201" spans="15:19" x14ac:dyDescent="0.2">
      <c r="O201" s="61">
        <f t="shared" si="53"/>
        <v>0.19600000000000015</v>
      </c>
      <c r="P201" s="61">
        <f t="shared" si="49"/>
        <v>0.92</v>
      </c>
      <c r="Q201" s="61">
        <f t="shared" si="50"/>
        <v>0.58333333333333337</v>
      </c>
      <c r="R201" s="61">
        <f t="shared" si="51"/>
        <v>0.92</v>
      </c>
      <c r="S201" s="61">
        <f t="shared" si="52"/>
        <v>0</v>
      </c>
    </row>
    <row r="202" spans="15:19" x14ac:dyDescent="0.2">
      <c r="O202" s="61">
        <f t="shared" si="53"/>
        <v>0.19700000000000015</v>
      </c>
      <c r="P202" s="61">
        <f t="shared" si="49"/>
        <v>0.92</v>
      </c>
      <c r="Q202" s="61">
        <f t="shared" si="50"/>
        <v>0.58333333333333337</v>
      </c>
      <c r="R202" s="61">
        <f t="shared" si="51"/>
        <v>0.92</v>
      </c>
      <c r="S202" s="61">
        <f t="shared" si="52"/>
        <v>0</v>
      </c>
    </row>
    <row r="203" spans="15:19" x14ac:dyDescent="0.2">
      <c r="O203" s="61">
        <f t="shared" si="53"/>
        <v>0.19800000000000015</v>
      </c>
      <c r="P203" s="61">
        <f t="shared" si="49"/>
        <v>0.92</v>
      </c>
      <c r="Q203" s="61">
        <f t="shared" si="50"/>
        <v>0.58333333333333337</v>
      </c>
      <c r="R203" s="61">
        <f t="shared" si="51"/>
        <v>0.92</v>
      </c>
      <c r="S203" s="61">
        <f t="shared" si="52"/>
        <v>1.3888888888888951E-2</v>
      </c>
    </row>
    <row r="204" spans="15:19" x14ac:dyDescent="0.2">
      <c r="O204" s="61">
        <f t="shared" si="53"/>
        <v>0.19900000000000015</v>
      </c>
      <c r="P204" s="61">
        <f t="shared" si="49"/>
        <v>0.92</v>
      </c>
      <c r="Q204" s="61">
        <f t="shared" si="50"/>
        <v>0.56944444444444442</v>
      </c>
      <c r="R204" s="61">
        <f t="shared" si="51"/>
        <v>0.92</v>
      </c>
      <c r="S204" s="61">
        <f t="shared" si="52"/>
        <v>0</v>
      </c>
    </row>
    <row r="205" spans="15:19" x14ac:dyDescent="0.2">
      <c r="O205" s="61">
        <f t="shared" si="53"/>
        <v>0.20000000000000015</v>
      </c>
      <c r="P205" s="61">
        <f t="shared" si="49"/>
        <v>0.92</v>
      </c>
      <c r="Q205" s="61">
        <f t="shared" si="50"/>
        <v>0.56944444444444442</v>
      </c>
      <c r="R205" s="61">
        <f t="shared" si="51"/>
        <v>0.92</v>
      </c>
      <c r="S205" s="61">
        <f t="shared" si="52"/>
        <v>0</v>
      </c>
    </row>
    <row r="206" spans="15:19" x14ac:dyDescent="0.2">
      <c r="O206" s="61">
        <f t="shared" si="53"/>
        <v>0.20100000000000015</v>
      </c>
      <c r="P206" s="61">
        <f t="shared" si="49"/>
        <v>0.92</v>
      </c>
      <c r="Q206" s="61">
        <f t="shared" si="50"/>
        <v>0.56944444444444442</v>
      </c>
      <c r="R206" s="61">
        <f t="shared" si="51"/>
        <v>0.92</v>
      </c>
      <c r="S206" s="61">
        <f t="shared" si="52"/>
        <v>0</v>
      </c>
    </row>
    <row r="207" spans="15:19" x14ac:dyDescent="0.2">
      <c r="O207" s="61">
        <f t="shared" si="53"/>
        <v>0.20200000000000015</v>
      </c>
      <c r="P207" s="61">
        <f t="shared" si="49"/>
        <v>0.92</v>
      </c>
      <c r="Q207" s="61">
        <f t="shared" si="50"/>
        <v>0.56944444444444442</v>
      </c>
      <c r="R207" s="61">
        <f t="shared" si="51"/>
        <v>0.92</v>
      </c>
      <c r="S207" s="61">
        <f t="shared" si="52"/>
        <v>0</v>
      </c>
    </row>
    <row r="208" spans="15:19" x14ac:dyDescent="0.2">
      <c r="O208" s="61">
        <f t="shared" si="53"/>
        <v>0.20300000000000015</v>
      </c>
      <c r="P208" s="61">
        <f t="shared" si="49"/>
        <v>0.92</v>
      </c>
      <c r="Q208" s="61">
        <f t="shared" si="50"/>
        <v>0.56944444444444442</v>
      </c>
      <c r="R208" s="61">
        <f t="shared" si="51"/>
        <v>0.9</v>
      </c>
      <c r="S208" s="61">
        <f t="shared" si="52"/>
        <v>6.944444444444442E-2</v>
      </c>
    </row>
    <row r="209" spans="15:19" x14ac:dyDescent="0.2">
      <c r="O209" s="61">
        <f t="shared" si="53"/>
        <v>0.20400000000000015</v>
      </c>
      <c r="P209" s="61">
        <f t="shared" si="49"/>
        <v>0.88</v>
      </c>
      <c r="Q209" s="61">
        <f t="shared" si="50"/>
        <v>0.5</v>
      </c>
      <c r="R209" s="61">
        <f t="shared" si="51"/>
        <v>0.88</v>
      </c>
      <c r="S209" s="61">
        <f t="shared" si="52"/>
        <v>0</v>
      </c>
    </row>
    <row r="210" spans="15:19" x14ac:dyDescent="0.2">
      <c r="O210" s="61">
        <f t="shared" si="53"/>
        <v>0.20500000000000015</v>
      </c>
      <c r="P210" s="61">
        <f t="shared" si="49"/>
        <v>0.88</v>
      </c>
      <c r="Q210" s="61">
        <f t="shared" si="50"/>
        <v>0.5</v>
      </c>
      <c r="R210" s="61">
        <f t="shared" si="51"/>
        <v>0.88</v>
      </c>
      <c r="S210" s="61">
        <f t="shared" si="52"/>
        <v>0</v>
      </c>
    </row>
    <row r="211" spans="15:19" x14ac:dyDescent="0.2">
      <c r="O211" s="61">
        <f t="shared" si="53"/>
        <v>0.20600000000000016</v>
      </c>
      <c r="P211" s="61">
        <f t="shared" si="49"/>
        <v>0.88</v>
      </c>
      <c r="Q211" s="61">
        <f t="shared" si="50"/>
        <v>0.5</v>
      </c>
      <c r="R211" s="61">
        <f t="shared" si="51"/>
        <v>0.88</v>
      </c>
      <c r="S211" s="61">
        <f t="shared" si="52"/>
        <v>0</v>
      </c>
    </row>
    <row r="212" spans="15:19" x14ac:dyDescent="0.2">
      <c r="O212" s="61">
        <f t="shared" si="53"/>
        <v>0.20700000000000016</v>
      </c>
      <c r="P212" s="61">
        <f t="shared" si="49"/>
        <v>0.88</v>
      </c>
      <c r="Q212" s="61">
        <f t="shared" si="50"/>
        <v>0.5</v>
      </c>
      <c r="R212" s="61">
        <f t="shared" si="51"/>
        <v>0.88</v>
      </c>
      <c r="S212" s="61">
        <f t="shared" si="52"/>
        <v>0</v>
      </c>
    </row>
    <row r="213" spans="15:19" x14ac:dyDescent="0.2">
      <c r="O213" s="61">
        <f t="shared" si="53"/>
        <v>0.20800000000000016</v>
      </c>
      <c r="P213" s="61">
        <f t="shared" si="49"/>
        <v>0.88</v>
      </c>
      <c r="Q213" s="61">
        <f t="shared" si="50"/>
        <v>0.5</v>
      </c>
      <c r="R213" s="61">
        <f t="shared" si="51"/>
        <v>0.88</v>
      </c>
      <c r="S213" s="61">
        <f t="shared" si="52"/>
        <v>0</v>
      </c>
    </row>
    <row r="214" spans="15:19" x14ac:dyDescent="0.2">
      <c r="O214" s="61">
        <f t="shared" si="53"/>
        <v>0.20900000000000016</v>
      </c>
      <c r="P214" s="61">
        <f t="shared" si="49"/>
        <v>0.88</v>
      </c>
      <c r="Q214" s="61">
        <f t="shared" si="50"/>
        <v>0.5</v>
      </c>
      <c r="R214" s="61">
        <f t="shared" si="51"/>
        <v>0.88</v>
      </c>
      <c r="S214" s="61">
        <f t="shared" si="52"/>
        <v>0</v>
      </c>
    </row>
    <row r="215" spans="15:19" x14ac:dyDescent="0.2">
      <c r="O215" s="61">
        <f t="shared" si="53"/>
        <v>0.21000000000000016</v>
      </c>
      <c r="P215" s="61">
        <f t="shared" si="49"/>
        <v>0.88</v>
      </c>
      <c r="Q215" s="61">
        <f t="shared" si="50"/>
        <v>0.5</v>
      </c>
      <c r="R215" s="61">
        <f t="shared" si="51"/>
        <v>0.88</v>
      </c>
      <c r="S215" s="61">
        <f t="shared" si="52"/>
        <v>0</v>
      </c>
    </row>
    <row r="216" spans="15:19" x14ac:dyDescent="0.2">
      <c r="O216" s="61">
        <f t="shared" si="53"/>
        <v>0.21100000000000016</v>
      </c>
      <c r="P216" s="61">
        <f t="shared" si="49"/>
        <v>0.88</v>
      </c>
      <c r="Q216" s="61">
        <f t="shared" si="50"/>
        <v>0.5</v>
      </c>
      <c r="R216" s="61">
        <f t="shared" si="51"/>
        <v>0.88</v>
      </c>
      <c r="S216" s="61">
        <f t="shared" si="52"/>
        <v>0</v>
      </c>
    </row>
    <row r="217" spans="15:19" x14ac:dyDescent="0.2">
      <c r="O217" s="61">
        <f t="shared" si="53"/>
        <v>0.21200000000000016</v>
      </c>
      <c r="P217" s="61">
        <f t="shared" si="49"/>
        <v>0.88</v>
      </c>
      <c r="Q217" s="61">
        <f t="shared" si="50"/>
        <v>0.5</v>
      </c>
      <c r="R217" s="61">
        <f t="shared" si="51"/>
        <v>0.88</v>
      </c>
      <c r="S217" s="61">
        <f t="shared" si="52"/>
        <v>0</v>
      </c>
    </row>
    <row r="218" spans="15:19" x14ac:dyDescent="0.2">
      <c r="O218" s="61">
        <f t="shared" si="53"/>
        <v>0.21300000000000016</v>
      </c>
      <c r="P218" s="61">
        <f t="shared" si="49"/>
        <v>0.88</v>
      </c>
      <c r="Q218" s="61">
        <f t="shared" si="50"/>
        <v>0.5</v>
      </c>
      <c r="R218" s="61">
        <f t="shared" si="51"/>
        <v>0.88</v>
      </c>
      <c r="S218" s="61">
        <f t="shared" si="52"/>
        <v>0</v>
      </c>
    </row>
    <row r="219" spans="15:19" x14ac:dyDescent="0.2">
      <c r="O219" s="61">
        <f t="shared" si="53"/>
        <v>0.21400000000000016</v>
      </c>
      <c r="P219" s="61">
        <f t="shared" si="49"/>
        <v>0.88</v>
      </c>
      <c r="Q219" s="61">
        <f t="shared" si="50"/>
        <v>0.5</v>
      </c>
      <c r="R219" s="61">
        <f t="shared" si="51"/>
        <v>0.88</v>
      </c>
      <c r="S219" s="61">
        <f t="shared" si="52"/>
        <v>0</v>
      </c>
    </row>
    <row r="220" spans="15:19" x14ac:dyDescent="0.2">
      <c r="O220" s="61">
        <f t="shared" si="53"/>
        <v>0.21500000000000016</v>
      </c>
      <c r="P220" s="61">
        <f t="shared" si="49"/>
        <v>0.88</v>
      </c>
      <c r="Q220" s="61">
        <f t="shared" si="50"/>
        <v>0.5</v>
      </c>
      <c r="R220" s="61">
        <f t="shared" si="51"/>
        <v>0.88</v>
      </c>
      <c r="S220" s="61">
        <f t="shared" si="52"/>
        <v>0</v>
      </c>
    </row>
    <row r="221" spans="15:19" x14ac:dyDescent="0.2">
      <c r="O221" s="61">
        <f t="shared" si="53"/>
        <v>0.21600000000000016</v>
      </c>
      <c r="P221" s="61">
        <f t="shared" si="49"/>
        <v>0.88</v>
      </c>
      <c r="Q221" s="61">
        <f t="shared" si="50"/>
        <v>0.5</v>
      </c>
      <c r="R221" s="61">
        <f t="shared" si="51"/>
        <v>0.88</v>
      </c>
      <c r="S221" s="61">
        <f t="shared" si="52"/>
        <v>1.3888888888888895E-2</v>
      </c>
    </row>
    <row r="222" spans="15:19" x14ac:dyDescent="0.2">
      <c r="O222" s="61">
        <f t="shared" si="53"/>
        <v>0.21700000000000016</v>
      </c>
      <c r="P222" s="61">
        <f t="shared" si="49"/>
        <v>0.88</v>
      </c>
      <c r="Q222" s="61">
        <f t="shared" si="50"/>
        <v>0.4861111111111111</v>
      </c>
      <c r="R222" s="61">
        <f t="shared" si="51"/>
        <v>0.88</v>
      </c>
      <c r="S222" s="61">
        <f t="shared" si="52"/>
        <v>0</v>
      </c>
    </row>
    <row r="223" spans="15:19" x14ac:dyDescent="0.2">
      <c r="O223" s="61">
        <f t="shared" si="53"/>
        <v>0.21800000000000017</v>
      </c>
      <c r="P223" s="61">
        <f t="shared" si="49"/>
        <v>0.88</v>
      </c>
      <c r="Q223" s="61">
        <f t="shared" si="50"/>
        <v>0.4861111111111111</v>
      </c>
      <c r="R223" s="61">
        <f t="shared" si="51"/>
        <v>0.88</v>
      </c>
      <c r="S223" s="61">
        <f t="shared" si="52"/>
        <v>0</v>
      </c>
    </row>
    <row r="224" spans="15:19" x14ac:dyDescent="0.2">
      <c r="O224" s="61">
        <f t="shared" si="53"/>
        <v>0.21900000000000017</v>
      </c>
      <c r="P224" s="61">
        <f t="shared" si="49"/>
        <v>0.88</v>
      </c>
      <c r="Q224" s="61">
        <f t="shared" si="50"/>
        <v>0.4861111111111111</v>
      </c>
      <c r="R224" s="61">
        <f t="shared" si="51"/>
        <v>0.88</v>
      </c>
      <c r="S224" s="61">
        <f t="shared" si="52"/>
        <v>0</v>
      </c>
    </row>
    <row r="225" spans="15:19" x14ac:dyDescent="0.2">
      <c r="O225" s="61">
        <f t="shared" si="53"/>
        <v>0.22000000000000017</v>
      </c>
      <c r="P225" s="61">
        <f t="shared" si="49"/>
        <v>0.88</v>
      </c>
      <c r="Q225" s="61">
        <f t="shared" si="50"/>
        <v>0.4861111111111111</v>
      </c>
      <c r="R225" s="61">
        <f t="shared" si="51"/>
        <v>0.88</v>
      </c>
      <c r="S225" s="61">
        <f t="shared" si="52"/>
        <v>0</v>
      </c>
    </row>
    <row r="226" spans="15:19" x14ac:dyDescent="0.2">
      <c r="O226" s="61">
        <f t="shared" si="53"/>
        <v>0.22100000000000017</v>
      </c>
      <c r="P226" s="61">
        <f t="shared" si="49"/>
        <v>0.88</v>
      </c>
      <c r="Q226" s="61">
        <f t="shared" si="50"/>
        <v>0.4861111111111111</v>
      </c>
      <c r="R226" s="61">
        <f t="shared" si="51"/>
        <v>0.88</v>
      </c>
      <c r="S226" s="61">
        <f t="shared" si="52"/>
        <v>0</v>
      </c>
    </row>
    <row r="227" spans="15:19" x14ac:dyDescent="0.2">
      <c r="O227" s="61">
        <f t="shared" si="53"/>
        <v>0.22200000000000017</v>
      </c>
      <c r="P227" s="61">
        <f t="shared" si="49"/>
        <v>0.88</v>
      </c>
      <c r="Q227" s="61">
        <f t="shared" si="50"/>
        <v>0.4861111111111111</v>
      </c>
      <c r="R227" s="61">
        <f t="shared" si="51"/>
        <v>0.88</v>
      </c>
      <c r="S227" s="61">
        <f t="shared" si="52"/>
        <v>0</v>
      </c>
    </row>
    <row r="228" spans="15:19" x14ac:dyDescent="0.2">
      <c r="O228" s="61">
        <f t="shared" si="53"/>
        <v>0.22300000000000017</v>
      </c>
      <c r="P228" s="61">
        <f t="shared" si="49"/>
        <v>0.88</v>
      </c>
      <c r="Q228" s="61">
        <f t="shared" si="50"/>
        <v>0.4861111111111111</v>
      </c>
      <c r="R228" s="61">
        <f t="shared" si="51"/>
        <v>0.88</v>
      </c>
      <c r="S228" s="61">
        <f t="shared" si="52"/>
        <v>0</v>
      </c>
    </row>
    <row r="229" spans="15:19" x14ac:dyDescent="0.2">
      <c r="O229" s="61">
        <f t="shared" si="53"/>
        <v>0.22400000000000017</v>
      </c>
      <c r="P229" s="61">
        <f t="shared" si="49"/>
        <v>0.88</v>
      </c>
      <c r="Q229" s="61">
        <f t="shared" si="50"/>
        <v>0.4861111111111111</v>
      </c>
      <c r="R229" s="61">
        <f t="shared" si="51"/>
        <v>0.88</v>
      </c>
      <c r="S229" s="61">
        <f t="shared" si="52"/>
        <v>0</v>
      </c>
    </row>
    <row r="230" spans="15:19" x14ac:dyDescent="0.2">
      <c r="O230" s="61">
        <f t="shared" si="53"/>
        <v>0.22500000000000017</v>
      </c>
      <c r="P230" s="61">
        <f t="shared" si="49"/>
        <v>0.88</v>
      </c>
      <c r="Q230" s="61">
        <f t="shared" si="50"/>
        <v>0.4861111111111111</v>
      </c>
      <c r="R230" s="61">
        <f t="shared" si="51"/>
        <v>0.88</v>
      </c>
      <c r="S230" s="61">
        <f t="shared" si="52"/>
        <v>0</v>
      </c>
    </row>
    <row r="231" spans="15:19" x14ac:dyDescent="0.2">
      <c r="O231" s="61">
        <f t="shared" si="53"/>
        <v>0.22600000000000017</v>
      </c>
      <c r="P231" s="61">
        <f t="shared" si="49"/>
        <v>0.88</v>
      </c>
      <c r="Q231" s="61">
        <f t="shared" si="50"/>
        <v>0.4861111111111111</v>
      </c>
      <c r="R231" s="61">
        <f t="shared" si="51"/>
        <v>0.88</v>
      </c>
      <c r="S231" s="61">
        <f t="shared" si="52"/>
        <v>0</v>
      </c>
    </row>
    <row r="232" spans="15:19" x14ac:dyDescent="0.2">
      <c r="O232" s="61">
        <f t="shared" si="53"/>
        <v>0.22700000000000017</v>
      </c>
      <c r="P232" s="61">
        <f t="shared" si="49"/>
        <v>0.88</v>
      </c>
      <c r="Q232" s="61">
        <f t="shared" si="50"/>
        <v>0.4861111111111111</v>
      </c>
      <c r="R232" s="61">
        <f t="shared" si="51"/>
        <v>0.88</v>
      </c>
      <c r="S232" s="61">
        <f t="shared" si="52"/>
        <v>0</v>
      </c>
    </row>
    <row r="233" spans="15:19" x14ac:dyDescent="0.2">
      <c r="O233" s="61">
        <f t="shared" si="53"/>
        <v>0.22800000000000017</v>
      </c>
      <c r="P233" s="61">
        <f t="shared" si="49"/>
        <v>0.88</v>
      </c>
      <c r="Q233" s="61">
        <f t="shared" si="50"/>
        <v>0.4861111111111111</v>
      </c>
      <c r="R233" s="61">
        <f t="shared" si="51"/>
        <v>0.88</v>
      </c>
      <c r="S233" s="61">
        <f t="shared" si="52"/>
        <v>0</v>
      </c>
    </row>
    <row r="234" spans="15:19" x14ac:dyDescent="0.2">
      <c r="O234" s="61">
        <f t="shared" si="53"/>
        <v>0.22900000000000018</v>
      </c>
      <c r="P234" s="61">
        <f t="shared" si="49"/>
        <v>0.88</v>
      </c>
      <c r="Q234" s="61">
        <f t="shared" si="50"/>
        <v>0.4861111111111111</v>
      </c>
      <c r="R234" s="61">
        <f t="shared" si="51"/>
        <v>0.86</v>
      </c>
      <c r="S234" s="61">
        <f t="shared" si="52"/>
        <v>0.1111111111111111</v>
      </c>
    </row>
    <row r="235" spans="15:19" x14ac:dyDescent="0.2">
      <c r="O235" s="61">
        <f t="shared" si="53"/>
        <v>0.23000000000000018</v>
      </c>
      <c r="P235" s="61">
        <f t="shared" si="49"/>
        <v>0.84</v>
      </c>
      <c r="Q235" s="61">
        <f t="shared" si="50"/>
        <v>0.375</v>
      </c>
      <c r="R235" s="61">
        <f t="shared" si="51"/>
        <v>0.84</v>
      </c>
      <c r="S235" s="61">
        <f t="shared" si="52"/>
        <v>0</v>
      </c>
    </row>
    <row r="236" spans="15:19" x14ac:dyDescent="0.2">
      <c r="O236" s="61">
        <f t="shared" si="53"/>
        <v>0.23100000000000018</v>
      </c>
      <c r="P236" s="61">
        <f t="shared" si="49"/>
        <v>0.84</v>
      </c>
      <c r="Q236" s="61">
        <f t="shared" si="50"/>
        <v>0.375</v>
      </c>
      <c r="R236" s="61">
        <f t="shared" si="51"/>
        <v>0.84</v>
      </c>
      <c r="S236" s="61">
        <f t="shared" si="52"/>
        <v>0</v>
      </c>
    </row>
    <row r="237" spans="15:19" x14ac:dyDescent="0.2">
      <c r="O237" s="61">
        <f t="shared" si="53"/>
        <v>0.23200000000000018</v>
      </c>
      <c r="P237" s="61">
        <f t="shared" si="49"/>
        <v>0.84</v>
      </c>
      <c r="Q237" s="61">
        <f t="shared" si="50"/>
        <v>0.375</v>
      </c>
      <c r="R237" s="61">
        <f t="shared" si="51"/>
        <v>0.84</v>
      </c>
      <c r="S237" s="61">
        <f t="shared" si="52"/>
        <v>0</v>
      </c>
    </row>
    <row r="238" spans="15:19" x14ac:dyDescent="0.2">
      <c r="O238" s="61">
        <f t="shared" si="53"/>
        <v>0.23300000000000018</v>
      </c>
      <c r="P238" s="61">
        <f t="shared" si="49"/>
        <v>0.84</v>
      </c>
      <c r="Q238" s="61">
        <f t="shared" si="50"/>
        <v>0.375</v>
      </c>
      <c r="R238" s="61">
        <f t="shared" si="51"/>
        <v>0.84</v>
      </c>
      <c r="S238" s="61">
        <f t="shared" si="52"/>
        <v>0</v>
      </c>
    </row>
    <row r="239" spans="15:19" x14ac:dyDescent="0.2">
      <c r="O239" s="61">
        <f t="shared" si="53"/>
        <v>0.23400000000000018</v>
      </c>
      <c r="P239" s="61">
        <f t="shared" si="49"/>
        <v>0.84</v>
      </c>
      <c r="Q239" s="61">
        <f t="shared" si="50"/>
        <v>0.375</v>
      </c>
      <c r="R239" s="61">
        <f t="shared" si="51"/>
        <v>0.84</v>
      </c>
      <c r="S239" s="61">
        <f t="shared" si="52"/>
        <v>0</v>
      </c>
    </row>
    <row r="240" spans="15:19" x14ac:dyDescent="0.2">
      <c r="O240" s="61">
        <f t="shared" si="53"/>
        <v>0.23500000000000018</v>
      </c>
      <c r="P240" s="61">
        <f t="shared" si="49"/>
        <v>0.84</v>
      </c>
      <c r="Q240" s="61">
        <f t="shared" si="50"/>
        <v>0.375</v>
      </c>
      <c r="R240" s="61">
        <f t="shared" si="51"/>
        <v>0.84</v>
      </c>
      <c r="S240" s="61">
        <f t="shared" si="52"/>
        <v>0</v>
      </c>
    </row>
    <row r="241" spans="15:19" x14ac:dyDescent="0.2">
      <c r="O241" s="61">
        <f t="shared" si="53"/>
        <v>0.23600000000000018</v>
      </c>
      <c r="P241" s="61">
        <f t="shared" si="49"/>
        <v>0.84</v>
      </c>
      <c r="Q241" s="61">
        <f t="shared" si="50"/>
        <v>0.375</v>
      </c>
      <c r="R241" s="61">
        <f t="shared" si="51"/>
        <v>0.84</v>
      </c>
      <c r="S241" s="61">
        <f t="shared" si="52"/>
        <v>0</v>
      </c>
    </row>
    <row r="242" spans="15:19" x14ac:dyDescent="0.2">
      <c r="O242" s="61">
        <f t="shared" si="53"/>
        <v>0.23700000000000018</v>
      </c>
      <c r="P242" s="61">
        <f t="shared" si="49"/>
        <v>0.84</v>
      </c>
      <c r="Q242" s="61">
        <f t="shared" si="50"/>
        <v>0.375</v>
      </c>
      <c r="R242" s="61">
        <f t="shared" si="51"/>
        <v>0.84</v>
      </c>
      <c r="S242" s="61">
        <f t="shared" si="52"/>
        <v>0</v>
      </c>
    </row>
    <row r="243" spans="15:19" x14ac:dyDescent="0.2">
      <c r="O243" s="61">
        <f t="shared" si="53"/>
        <v>0.23800000000000018</v>
      </c>
      <c r="P243" s="61">
        <f t="shared" si="49"/>
        <v>0.84</v>
      </c>
      <c r="Q243" s="61">
        <f t="shared" si="50"/>
        <v>0.375</v>
      </c>
      <c r="R243" s="61">
        <f t="shared" si="51"/>
        <v>0.84</v>
      </c>
      <c r="S243" s="61">
        <f t="shared" si="52"/>
        <v>0</v>
      </c>
    </row>
    <row r="244" spans="15:19" x14ac:dyDescent="0.2">
      <c r="O244" s="61">
        <f t="shared" si="53"/>
        <v>0.23900000000000018</v>
      </c>
      <c r="P244" s="61">
        <f t="shared" si="49"/>
        <v>0.84</v>
      </c>
      <c r="Q244" s="61">
        <f t="shared" si="50"/>
        <v>0.375</v>
      </c>
      <c r="R244" s="61">
        <f t="shared" si="51"/>
        <v>0.84</v>
      </c>
      <c r="S244" s="61">
        <f t="shared" si="52"/>
        <v>0</v>
      </c>
    </row>
    <row r="245" spans="15:19" x14ac:dyDescent="0.2">
      <c r="O245" s="61">
        <f t="shared" si="53"/>
        <v>0.24000000000000019</v>
      </c>
      <c r="P245" s="61">
        <f t="shared" si="49"/>
        <v>0.84</v>
      </c>
      <c r="Q245" s="61">
        <f t="shared" si="50"/>
        <v>0.375</v>
      </c>
      <c r="R245" s="61">
        <f t="shared" si="51"/>
        <v>0.84</v>
      </c>
      <c r="S245" s="61">
        <f t="shared" si="52"/>
        <v>0</v>
      </c>
    </row>
    <row r="246" spans="15:19" x14ac:dyDescent="0.2">
      <c r="O246" s="61">
        <f t="shared" si="53"/>
        <v>0.24100000000000019</v>
      </c>
      <c r="P246" s="61">
        <f t="shared" si="49"/>
        <v>0.84</v>
      </c>
      <c r="Q246" s="61">
        <f t="shared" si="50"/>
        <v>0.375</v>
      </c>
      <c r="R246" s="61">
        <f t="shared" si="51"/>
        <v>0.84</v>
      </c>
      <c r="S246" s="61">
        <f t="shared" si="52"/>
        <v>0</v>
      </c>
    </row>
    <row r="247" spans="15:19" x14ac:dyDescent="0.2">
      <c r="O247" s="61">
        <f t="shared" si="53"/>
        <v>0.24200000000000019</v>
      </c>
      <c r="P247" s="61">
        <f t="shared" si="49"/>
        <v>0.84</v>
      </c>
      <c r="Q247" s="61">
        <f t="shared" si="50"/>
        <v>0.375</v>
      </c>
      <c r="R247" s="61">
        <f t="shared" si="51"/>
        <v>0.84</v>
      </c>
      <c r="S247" s="61">
        <f t="shared" si="52"/>
        <v>0</v>
      </c>
    </row>
    <row r="248" spans="15:19" x14ac:dyDescent="0.2">
      <c r="O248" s="61">
        <f t="shared" si="53"/>
        <v>0.24300000000000019</v>
      </c>
      <c r="P248" s="61">
        <f t="shared" si="49"/>
        <v>0.84</v>
      </c>
      <c r="Q248" s="61">
        <f t="shared" si="50"/>
        <v>0.375</v>
      </c>
      <c r="R248" s="61">
        <f t="shared" si="51"/>
        <v>0.84</v>
      </c>
      <c r="S248" s="61">
        <f t="shared" si="52"/>
        <v>0</v>
      </c>
    </row>
    <row r="249" spans="15:19" x14ac:dyDescent="0.2">
      <c r="O249" s="61">
        <f t="shared" si="53"/>
        <v>0.24400000000000019</v>
      </c>
      <c r="P249" s="61">
        <f t="shared" si="49"/>
        <v>0.84</v>
      </c>
      <c r="Q249" s="61">
        <f t="shared" si="50"/>
        <v>0.375</v>
      </c>
      <c r="R249" s="61">
        <f t="shared" si="51"/>
        <v>0.84</v>
      </c>
      <c r="S249" s="61">
        <f t="shared" si="52"/>
        <v>0</v>
      </c>
    </row>
    <row r="250" spans="15:19" x14ac:dyDescent="0.2">
      <c r="O250" s="61">
        <f t="shared" si="53"/>
        <v>0.24500000000000019</v>
      </c>
      <c r="P250" s="61">
        <f t="shared" si="49"/>
        <v>0.84</v>
      </c>
      <c r="Q250" s="61">
        <f t="shared" si="50"/>
        <v>0.375</v>
      </c>
      <c r="R250" s="61">
        <f t="shared" si="51"/>
        <v>0.84</v>
      </c>
      <c r="S250" s="61">
        <f t="shared" si="52"/>
        <v>0</v>
      </c>
    </row>
    <row r="251" spans="15:19" x14ac:dyDescent="0.2">
      <c r="O251" s="61">
        <f t="shared" si="53"/>
        <v>0.24600000000000019</v>
      </c>
      <c r="P251" s="61">
        <f t="shared" si="49"/>
        <v>0.84</v>
      </c>
      <c r="Q251" s="61">
        <f t="shared" si="50"/>
        <v>0.375</v>
      </c>
      <c r="R251" s="61">
        <f t="shared" si="51"/>
        <v>0.84</v>
      </c>
      <c r="S251" s="61">
        <f t="shared" si="52"/>
        <v>0</v>
      </c>
    </row>
    <row r="252" spans="15:19" x14ac:dyDescent="0.2">
      <c r="O252" s="61">
        <f t="shared" si="53"/>
        <v>0.24700000000000019</v>
      </c>
      <c r="P252" s="61">
        <f t="shared" si="49"/>
        <v>0.84</v>
      </c>
      <c r="Q252" s="61">
        <f t="shared" si="50"/>
        <v>0.375</v>
      </c>
      <c r="R252" s="61">
        <f t="shared" si="51"/>
        <v>0.84</v>
      </c>
      <c r="S252" s="61">
        <f t="shared" si="52"/>
        <v>0</v>
      </c>
    </row>
    <row r="253" spans="15:19" x14ac:dyDescent="0.2">
      <c r="O253" s="61">
        <f t="shared" si="53"/>
        <v>0.24800000000000019</v>
      </c>
      <c r="P253" s="61">
        <f t="shared" si="49"/>
        <v>0.84</v>
      </c>
      <c r="Q253" s="61">
        <f t="shared" si="50"/>
        <v>0.375</v>
      </c>
      <c r="R253" s="61">
        <f t="shared" si="51"/>
        <v>0.84</v>
      </c>
      <c r="S253" s="61">
        <f t="shared" si="52"/>
        <v>0</v>
      </c>
    </row>
    <row r="254" spans="15:19" x14ac:dyDescent="0.2">
      <c r="O254" s="61">
        <f t="shared" si="53"/>
        <v>0.24900000000000019</v>
      </c>
      <c r="P254" s="61">
        <f t="shared" si="49"/>
        <v>0.84</v>
      </c>
      <c r="Q254" s="61">
        <f t="shared" si="50"/>
        <v>0.375</v>
      </c>
      <c r="R254" s="61">
        <f t="shared" si="51"/>
        <v>0.84</v>
      </c>
      <c r="S254" s="61">
        <f t="shared" si="52"/>
        <v>0</v>
      </c>
    </row>
    <row r="255" spans="15:19" x14ac:dyDescent="0.2">
      <c r="O255" s="61">
        <f t="shared" si="53"/>
        <v>0.25000000000000017</v>
      </c>
      <c r="P255" s="61">
        <f t="shared" si="49"/>
        <v>0.84</v>
      </c>
      <c r="Q255" s="61">
        <f t="shared" si="50"/>
        <v>0.375</v>
      </c>
      <c r="R255" s="61">
        <f t="shared" si="51"/>
        <v>0.84</v>
      </c>
      <c r="S255" s="61">
        <f t="shared" si="52"/>
        <v>0</v>
      </c>
    </row>
    <row r="256" spans="15:19" x14ac:dyDescent="0.2">
      <c r="O256" s="61">
        <f t="shared" si="53"/>
        <v>0.25100000000000017</v>
      </c>
      <c r="P256" s="61">
        <f t="shared" si="49"/>
        <v>0.84</v>
      </c>
      <c r="Q256" s="61">
        <f t="shared" si="50"/>
        <v>0.375</v>
      </c>
      <c r="R256" s="61">
        <f t="shared" si="51"/>
        <v>0.84</v>
      </c>
      <c r="S256" s="61">
        <f t="shared" si="52"/>
        <v>0</v>
      </c>
    </row>
    <row r="257" spans="15:19" x14ac:dyDescent="0.2">
      <c r="O257" s="61">
        <f t="shared" si="53"/>
        <v>0.25200000000000017</v>
      </c>
      <c r="P257" s="61">
        <f t="shared" si="49"/>
        <v>0.84</v>
      </c>
      <c r="Q257" s="61">
        <f t="shared" si="50"/>
        <v>0.375</v>
      </c>
      <c r="R257" s="61">
        <f t="shared" si="51"/>
        <v>0.84</v>
      </c>
      <c r="S257" s="61">
        <f t="shared" si="52"/>
        <v>0</v>
      </c>
    </row>
    <row r="258" spans="15:19" x14ac:dyDescent="0.2">
      <c r="O258" s="61">
        <f t="shared" si="53"/>
        <v>0.25300000000000017</v>
      </c>
      <c r="P258" s="61">
        <f t="shared" si="49"/>
        <v>0.84</v>
      </c>
      <c r="Q258" s="61">
        <f t="shared" si="50"/>
        <v>0.375</v>
      </c>
      <c r="R258" s="61">
        <f t="shared" si="51"/>
        <v>0.84</v>
      </c>
      <c r="S258" s="61">
        <f t="shared" si="52"/>
        <v>0</v>
      </c>
    </row>
    <row r="259" spans="15:19" x14ac:dyDescent="0.2">
      <c r="O259" s="61">
        <f t="shared" si="53"/>
        <v>0.25400000000000017</v>
      </c>
      <c r="P259" s="61">
        <f t="shared" si="49"/>
        <v>0.84</v>
      </c>
      <c r="Q259" s="61">
        <f t="shared" si="50"/>
        <v>0.375</v>
      </c>
      <c r="R259" s="61">
        <f t="shared" si="51"/>
        <v>0.84</v>
      </c>
      <c r="S259" s="61">
        <f t="shared" si="52"/>
        <v>0</v>
      </c>
    </row>
    <row r="260" spans="15:19" x14ac:dyDescent="0.2">
      <c r="O260" s="61">
        <f t="shared" si="53"/>
        <v>0.25500000000000017</v>
      </c>
      <c r="P260" s="61">
        <f t="shared" si="49"/>
        <v>0.84</v>
      </c>
      <c r="Q260" s="61">
        <f t="shared" si="50"/>
        <v>0.375</v>
      </c>
      <c r="R260" s="61">
        <f t="shared" si="51"/>
        <v>0.84</v>
      </c>
      <c r="S260" s="61">
        <f t="shared" si="52"/>
        <v>0</v>
      </c>
    </row>
    <row r="261" spans="15:19" x14ac:dyDescent="0.2">
      <c r="O261" s="61">
        <f t="shared" si="53"/>
        <v>0.25600000000000017</v>
      </c>
      <c r="P261" s="61">
        <f t="shared" si="49"/>
        <v>0.84</v>
      </c>
      <c r="Q261" s="61">
        <f t="shared" si="50"/>
        <v>0.375</v>
      </c>
      <c r="R261" s="61">
        <f t="shared" si="51"/>
        <v>0.84</v>
      </c>
      <c r="S261" s="61">
        <f t="shared" si="52"/>
        <v>0</v>
      </c>
    </row>
    <row r="262" spans="15:19" x14ac:dyDescent="0.2">
      <c r="O262" s="61">
        <f t="shared" si="53"/>
        <v>0.25700000000000017</v>
      </c>
      <c r="P262" s="61">
        <f t="shared" ref="P262:P325" si="54">COUNTIFS($D$6:$D$176,"CF",$G$6:$G$176,"&gt;="&amp;$O262)/CF_D</f>
        <v>0.84</v>
      </c>
      <c r="Q262" s="61">
        <f t="shared" ref="Q262:Q325" si="55">COUNTIFS($D$6:$D$176,"CONT",$G$6:$G$176,"&gt;="&amp;$O262)/CFNT_D</f>
        <v>0.375</v>
      </c>
      <c r="R262" s="61">
        <f t="shared" si="51"/>
        <v>0.84</v>
      </c>
      <c r="S262" s="61">
        <f t="shared" si="52"/>
        <v>0</v>
      </c>
    </row>
    <row r="263" spans="15:19" x14ac:dyDescent="0.2">
      <c r="O263" s="61">
        <f t="shared" si="53"/>
        <v>0.25800000000000017</v>
      </c>
      <c r="P263" s="61">
        <f t="shared" si="54"/>
        <v>0.84</v>
      </c>
      <c r="Q263" s="61">
        <f t="shared" si="55"/>
        <v>0.375</v>
      </c>
      <c r="R263" s="61">
        <f t="shared" ref="R263:R326" si="56">(P263+P264)/2</f>
        <v>0.84</v>
      </c>
      <c r="S263" s="61">
        <f t="shared" ref="S263:S326" si="57">-(Q264-Q263)</f>
        <v>0</v>
      </c>
    </row>
    <row r="264" spans="15:19" x14ac:dyDescent="0.2">
      <c r="O264" s="61">
        <f t="shared" ref="O264:O327" si="58">O263+0.001</f>
        <v>0.25900000000000017</v>
      </c>
      <c r="P264" s="61">
        <f t="shared" si="54"/>
        <v>0.84</v>
      </c>
      <c r="Q264" s="61">
        <f t="shared" si="55"/>
        <v>0.375</v>
      </c>
      <c r="R264" s="61">
        <f t="shared" si="56"/>
        <v>0.82000000000000006</v>
      </c>
      <c r="S264" s="61">
        <f t="shared" si="57"/>
        <v>6.944444444444442E-2</v>
      </c>
    </row>
    <row r="265" spans="15:19" x14ac:dyDescent="0.2">
      <c r="O265" s="61">
        <f t="shared" si="58"/>
        <v>0.26000000000000018</v>
      </c>
      <c r="P265" s="61">
        <f t="shared" si="54"/>
        <v>0.8</v>
      </c>
      <c r="Q265" s="61">
        <f t="shared" si="55"/>
        <v>0.30555555555555558</v>
      </c>
      <c r="R265" s="61">
        <f t="shared" si="56"/>
        <v>0.8</v>
      </c>
      <c r="S265" s="61">
        <f t="shared" si="57"/>
        <v>0</v>
      </c>
    </row>
    <row r="266" spans="15:19" x14ac:dyDescent="0.2">
      <c r="O266" s="61">
        <f t="shared" si="58"/>
        <v>0.26100000000000018</v>
      </c>
      <c r="P266" s="61">
        <f t="shared" si="54"/>
        <v>0.8</v>
      </c>
      <c r="Q266" s="61">
        <f t="shared" si="55"/>
        <v>0.30555555555555558</v>
      </c>
      <c r="R266" s="61">
        <f t="shared" si="56"/>
        <v>0.8</v>
      </c>
      <c r="S266" s="61">
        <f t="shared" si="57"/>
        <v>0</v>
      </c>
    </row>
    <row r="267" spans="15:19" x14ac:dyDescent="0.2">
      <c r="O267" s="61">
        <f t="shared" si="58"/>
        <v>0.26200000000000018</v>
      </c>
      <c r="P267" s="61">
        <f t="shared" si="54"/>
        <v>0.8</v>
      </c>
      <c r="Q267" s="61">
        <f t="shared" si="55"/>
        <v>0.30555555555555558</v>
      </c>
      <c r="R267" s="61">
        <f t="shared" si="56"/>
        <v>0.8</v>
      </c>
      <c r="S267" s="61">
        <f t="shared" si="57"/>
        <v>0</v>
      </c>
    </row>
    <row r="268" spans="15:19" x14ac:dyDescent="0.2">
      <c r="O268" s="61">
        <f t="shared" si="58"/>
        <v>0.26300000000000018</v>
      </c>
      <c r="P268" s="61">
        <f t="shared" si="54"/>
        <v>0.8</v>
      </c>
      <c r="Q268" s="61">
        <f t="shared" si="55"/>
        <v>0.30555555555555558</v>
      </c>
      <c r="R268" s="61">
        <f t="shared" si="56"/>
        <v>0.8</v>
      </c>
      <c r="S268" s="61">
        <f t="shared" si="57"/>
        <v>0</v>
      </c>
    </row>
    <row r="269" spans="15:19" x14ac:dyDescent="0.2">
      <c r="O269" s="61">
        <f t="shared" si="58"/>
        <v>0.26400000000000018</v>
      </c>
      <c r="P269" s="61">
        <f t="shared" si="54"/>
        <v>0.8</v>
      </c>
      <c r="Q269" s="61">
        <f t="shared" si="55"/>
        <v>0.30555555555555558</v>
      </c>
      <c r="R269" s="61">
        <f t="shared" si="56"/>
        <v>0.8</v>
      </c>
      <c r="S269" s="61">
        <f t="shared" si="57"/>
        <v>0</v>
      </c>
    </row>
    <row r="270" spans="15:19" x14ac:dyDescent="0.2">
      <c r="O270" s="61">
        <f t="shared" si="58"/>
        <v>0.26500000000000018</v>
      </c>
      <c r="P270" s="61">
        <f t="shared" si="54"/>
        <v>0.8</v>
      </c>
      <c r="Q270" s="61">
        <f t="shared" si="55"/>
        <v>0.30555555555555558</v>
      </c>
      <c r="R270" s="61">
        <f t="shared" si="56"/>
        <v>0.8</v>
      </c>
      <c r="S270" s="61">
        <f t="shared" si="57"/>
        <v>0</v>
      </c>
    </row>
    <row r="271" spans="15:19" x14ac:dyDescent="0.2">
      <c r="O271" s="61">
        <f t="shared" si="58"/>
        <v>0.26600000000000018</v>
      </c>
      <c r="P271" s="61">
        <f t="shared" si="54"/>
        <v>0.8</v>
      </c>
      <c r="Q271" s="61">
        <f t="shared" si="55"/>
        <v>0.30555555555555558</v>
      </c>
      <c r="R271" s="61">
        <f t="shared" si="56"/>
        <v>0.8</v>
      </c>
      <c r="S271" s="61">
        <f t="shared" si="57"/>
        <v>0</v>
      </c>
    </row>
    <row r="272" spans="15:19" x14ac:dyDescent="0.2">
      <c r="O272" s="61">
        <f t="shared" si="58"/>
        <v>0.26700000000000018</v>
      </c>
      <c r="P272" s="61">
        <f t="shared" si="54"/>
        <v>0.8</v>
      </c>
      <c r="Q272" s="61">
        <f t="shared" si="55"/>
        <v>0.30555555555555558</v>
      </c>
      <c r="R272" s="61">
        <f t="shared" si="56"/>
        <v>0.8</v>
      </c>
      <c r="S272" s="61">
        <f t="shared" si="57"/>
        <v>0</v>
      </c>
    </row>
    <row r="273" spans="15:19" x14ac:dyDescent="0.2">
      <c r="O273" s="61">
        <f t="shared" si="58"/>
        <v>0.26800000000000018</v>
      </c>
      <c r="P273" s="61">
        <f t="shared" si="54"/>
        <v>0.8</v>
      </c>
      <c r="Q273" s="61">
        <f t="shared" si="55"/>
        <v>0.30555555555555558</v>
      </c>
      <c r="R273" s="61">
        <f t="shared" si="56"/>
        <v>0.8</v>
      </c>
      <c r="S273" s="61">
        <f t="shared" si="57"/>
        <v>0</v>
      </c>
    </row>
    <row r="274" spans="15:19" x14ac:dyDescent="0.2">
      <c r="O274" s="61">
        <f t="shared" si="58"/>
        <v>0.26900000000000018</v>
      </c>
      <c r="P274" s="61">
        <f t="shared" si="54"/>
        <v>0.8</v>
      </c>
      <c r="Q274" s="61">
        <f t="shared" si="55"/>
        <v>0.30555555555555558</v>
      </c>
      <c r="R274" s="61">
        <f t="shared" si="56"/>
        <v>0.8</v>
      </c>
      <c r="S274" s="61">
        <f t="shared" si="57"/>
        <v>0</v>
      </c>
    </row>
    <row r="275" spans="15:19" x14ac:dyDescent="0.2">
      <c r="O275" s="61">
        <f t="shared" si="58"/>
        <v>0.27000000000000018</v>
      </c>
      <c r="P275" s="61">
        <f t="shared" si="54"/>
        <v>0.8</v>
      </c>
      <c r="Q275" s="61">
        <f t="shared" si="55"/>
        <v>0.30555555555555558</v>
      </c>
      <c r="R275" s="61">
        <f t="shared" si="56"/>
        <v>0.8</v>
      </c>
      <c r="S275" s="61">
        <f t="shared" si="57"/>
        <v>0</v>
      </c>
    </row>
    <row r="276" spans="15:19" x14ac:dyDescent="0.2">
      <c r="O276" s="61">
        <f t="shared" si="58"/>
        <v>0.27100000000000019</v>
      </c>
      <c r="P276" s="61">
        <f t="shared" si="54"/>
        <v>0.8</v>
      </c>
      <c r="Q276" s="61">
        <f t="shared" si="55"/>
        <v>0.30555555555555558</v>
      </c>
      <c r="R276" s="61">
        <f t="shared" si="56"/>
        <v>0.8</v>
      </c>
      <c r="S276" s="61">
        <f t="shared" si="57"/>
        <v>0</v>
      </c>
    </row>
    <row r="277" spans="15:19" x14ac:dyDescent="0.2">
      <c r="O277" s="61">
        <f t="shared" si="58"/>
        <v>0.27200000000000019</v>
      </c>
      <c r="P277" s="61">
        <f t="shared" si="54"/>
        <v>0.8</v>
      </c>
      <c r="Q277" s="61">
        <f t="shared" si="55"/>
        <v>0.30555555555555558</v>
      </c>
      <c r="R277" s="61">
        <f t="shared" si="56"/>
        <v>0.8</v>
      </c>
      <c r="S277" s="61">
        <f t="shared" si="57"/>
        <v>0</v>
      </c>
    </row>
    <row r="278" spans="15:19" x14ac:dyDescent="0.2">
      <c r="O278" s="61">
        <f t="shared" si="58"/>
        <v>0.27300000000000019</v>
      </c>
      <c r="P278" s="61">
        <f t="shared" si="54"/>
        <v>0.8</v>
      </c>
      <c r="Q278" s="61">
        <f t="shared" si="55"/>
        <v>0.30555555555555558</v>
      </c>
      <c r="R278" s="61">
        <f t="shared" si="56"/>
        <v>0.8</v>
      </c>
      <c r="S278" s="61">
        <f t="shared" si="57"/>
        <v>0</v>
      </c>
    </row>
    <row r="279" spans="15:19" x14ac:dyDescent="0.2">
      <c r="O279" s="61">
        <f t="shared" si="58"/>
        <v>0.27400000000000019</v>
      </c>
      <c r="P279" s="61">
        <f t="shared" si="54"/>
        <v>0.8</v>
      </c>
      <c r="Q279" s="61">
        <f t="shared" si="55"/>
        <v>0.30555555555555558</v>
      </c>
      <c r="R279" s="61">
        <f t="shared" si="56"/>
        <v>0.8</v>
      </c>
      <c r="S279" s="61">
        <f t="shared" si="57"/>
        <v>0</v>
      </c>
    </row>
    <row r="280" spans="15:19" x14ac:dyDescent="0.2">
      <c r="O280" s="61">
        <f t="shared" si="58"/>
        <v>0.27500000000000019</v>
      </c>
      <c r="P280" s="61">
        <f t="shared" si="54"/>
        <v>0.8</v>
      </c>
      <c r="Q280" s="61">
        <f t="shared" si="55"/>
        <v>0.30555555555555558</v>
      </c>
      <c r="R280" s="61">
        <f t="shared" si="56"/>
        <v>0.8</v>
      </c>
      <c r="S280" s="61">
        <f t="shared" si="57"/>
        <v>0</v>
      </c>
    </row>
    <row r="281" spans="15:19" x14ac:dyDescent="0.2">
      <c r="O281" s="61">
        <f t="shared" si="58"/>
        <v>0.27600000000000019</v>
      </c>
      <c r="P281" s="61">
        <f t="shared" si="54"/>
        <v>0.8</v>
      </c>
      <c r="Q281" s="61">
        <f t="shared" si="55"/>
        <v>0.30555555555555558</v>
      </c>
      <c r="R281" s="61">
        <f t="shared" si="56"/>
        <v>0.8</v>
      </c>
      <c r="S281" s="61">
        <f t="shared" si="57"/>
        <v>0</v>
      </c>
    </row>
    <row r="282" spans="15:19" x14ac:dyDescent="0.2">
      <c r="O282" s="61">
        <f t="shared" si="58"/>
        <v>0.27700000000000019</v>
      </c>
      <c r="P282" s="61">
        <f t="shared" si="54"/>
        <v>0.8</v>
      </c>
      <c r="Q282" s="61">
        <f t="shared" si="55"/>
        <v>0.30555555555555558</v>
      </c>
      <c r="R282" s="61">
        <f t="shared" si="56"/>
        <v>0.8</v>
      </c>
      <c r="S282" s="61">
        <f t="shared" si="57"/>
        <v>0</v>
      </c>
    </row>
    <row r="283" spans="15:19" x14ac:dyDescent="0.2">
      <c r="O283" s="61">
        <f t="shared" si="58"/>
        <v>0.27800000000000019</v>
      </c>
      <c r="P283" s="61">
        <f t="shared" si="54"/>
        <v>0.8</v>
      </c>
      <c r="Q283" s="61">
        <f t="shared" si="55"/>
        <v>0.30555555555555558</v>
      </c>
      <c r="R283" s="61">
        <f t="shared" si="56"/>
        <v>0.8</v>
      </c>
      <c r="S283" s="61">
        <f t="shared" si="57"/>
        <v>0</v>
      </c>
    </row>
    <row r="284" spans="15:19" x14ac:dyDescent="0.2">
      <c r="O284" s="61">
        <f t="shared" si="58"/>
        <v>0.27900000000000019</v>
      </c>
      <c r="P284" s="61">
        <f t="shared" si="54"/>
        <v>0.8</v>
      </c>
      <c r="Q284" s="61">
        <f t="shared" si="55"/>
        <v>0.30555555555555558</v>
      </c>
      <c r="R284" s="61">
        <f t="shared" si="56"/>
        <v>0.8</v>
      </c>
      <c r="S284" s="61">
        <f t="shared" si="57"/>
        <v>0</v>
      </c>
    </row>
    <row r="285" spans="15:19" x14ac:dyDescent="0.2">
      <c r="O285" s="61">
        <f t="shared" si="58"/>
        <v>0.28000000000000019</v>
      </c>
      <c r="P285" s="61">
        <f t="shared" si="54"/>
        <v>0.8</v>
      </c>
      <c r="Q285" s="61">
        <f t="shared" si="55"/>
        <v>0.30555555555555558</v>
      </c>
      <c r="R285" s="61">
        <f t="shared" si="56"/>
        <v>0.8</v>
      </c>
      <c r="S285" s="61">
        <f t="shared" si="57"/>
        <v>0</v>
      </c>
    </row>
    <row r="286" spans="15:19" x14ac:dyDescent="0.2">
      <c r="O286" s="61">
        <f t="shared" si="58"/>
        <v>0.28100000000000019</v>
      </c>
      <c r="P286" s="61">
        <f t="shared" si="54"/>
        <v>0.8</v>
      </c>
      <c r="Q286" s="61">
        <f t="shared" si="55"/>
        <v>0.30555555555555558</v>
      </c>
      <c r="R286" s="61">
        <f t="shared" si="56"/>
        <v>0.8</v>
      </c>
      <c r="S286" s="61">
        <f t="shared" si="57"/>
        <v>0</v>
      </c>
    </row>
    <row r="287" spans="15:19" x14ac:dyDescent="0.2">
      <c r="O287" s="61">
        <f t="shared" si="58"/>
        <v>0.28200000000000019</v>
      </c>
      <c r="P287" s="61">
        <f t="shared" si="54"/>
        <v>0.8</v>
      </c>
      <c r="Q287" s="61">
        <f t="shared" si="55"/>
        <v>0.30555555555555558</v>
      </c>
      <c r="R287" s="61">
        <f t="shared" si="56"/>
        <v>0.8</v>
      </c>
      <c r="S287" s="61">
        <f t="shared" si="57"/>
        <v>0</v>
      </c>
    </row>
    <row r="288" spans="15:19" x14ac:dyDescent="0.2">
      <c r="O288" s="61">
        <f t="shared" si="58"/>
        <v>0.2830000000000002</v>
      </c>
      <c r="P288" s="61">
        <f t="shared" si="54"/>
        <v>0.8</v>
      </c>
      <c r="Q288" s="61">
        <f t="shared" si="55"/>
        <v>0.30555555555555558</v>
      </c>
      <c r="R288" s="61">
        <f t="shared" si="56"/>
        <v>0.8</v>
      </c>
      <c r="S288" s="61">
        <f t="shared" si="57"/>
        <v>0</v>
      </c>
    </row>
    <row r="289" spans="15:19" x14ac:dyDescent="0.2">
      <c r="O289" s="61">
        <f t="shared" si="58"/>
        <v>0.2840000000000002</v>
      </c>
      <c r="P289" s="61">
        <f t="shared" si="54"/>
        <v>0.8</v>
      </c>
      <c r="Q289" s="61">
        <f t="shared" si="55"/>
        <v>0.30555555555555558</v>
      </c>
      <c r="R289" s="61">
        <f t="shared" si="56"/>
        <v>0.8</v>
      </c>
      <c r="S289" s="61">
        <f t="shared" si="57"/>
        <v>0</v>
      </c>
    </row>
    <row r="290" spans="15:19" x14ac:dyDescent="0.2">
      <c r="O290" s="61">
        <f t="shared" si="58"/>
        <v>0.2850000000000002</v>
      </c>
      <c r="P290" s="61">
        <f t="shared" si="54"/>
        <v>0.8</v>
      </c>
      <c r="Q290" s="61">
        <f t="shared" si="55"/>
        <v>0.30555555555555558</v>
      </c>
      <c r="R290" s="61">
        <f t="shared" si="56"/>
        <v>0.8</v>
      </c>
      <c r="S290" s="61">
        <f t="shared" si="57"/>
        <v>0</v>
      </c>
    </row>
    <row r="291" spans="15:19" x14ac:dyDescent="0.2">
      <c r="O291" s="61">
        <f t="shared" si="58"/>
        <v>0.2860000000000002</v>
      </c>
      <c r="P291" s="61">
        <f t="shared" si="54"/>
        <v>0.8</v>
      </c>
      <c r="Q291" s="61">
        <f t="shared" si="55"/>
        <v>0.30555555555555558</v>
      </c>
      <c r="R291" s="61">
        <f t="shared" si="56"/>
        <v>0.8</v>
      </c>
      <c r="S291" s="61">
        <f t="shared" si="57"/>
        <v>0</v>
      </c>
    </row>
    <row r="292" spans="15:19" x14ac:dyDescent="0.2">
      <c r="O292" s="61">
        <f t="shared" si="58"/>
        <v>0.2870000000000002</v>
      </c>
      <c r="P292" s="61">
        <f t="shared" si="54"/>
        <v>0.8</v>
      </c>
      <c r="Q292" s="61">
        <f t="shared" si="55"/>
        <v>0.30555555555555558</v>
      </c>
      <c r="R292" s="61">
        <f t="shared" si="56"/>
        <v>0.8</v>
      </c>
      <c r="S292" s="61">
        <f t="shared" si="57"/>
        <v>0</v>
      </c>
    </row>
    <row r="293" spans="15:19" x14ac:dyDescent="0.2">
      <c r="O293" s="61">
        <f t="shared" si="58"/>
        <v>0.2880000000000002</v>
      </c>
      <c r="P293" s="61">
        <f t="shared" si="54"/>
        <v>0.8</v>
      </c>
      <c r="Q293" s="61">
        <f t="shared" si="55"/>
        <v>0.30555555555555558</v>
      </c>
      <c r="R293" s="61">
        <f t="shared" si="56"/>
        <v>0.8</v>
      </c>
      <c r="S293" s="61">
        <f t="shared" si="57"/>
        <v>0</v>
      </c>
    </row>
    <row r="294" spans="15:19" x14ac:dyDescent="0.2">
      <c r="O294" s="61">
        <f t="shared" si="58"/>
        <v>0.2890000000000002</v>
      </c>
      <c r="P294" s="61">
        <f t="shared" si="54"/>
        <v>0.8</v>
      </c>
      <c r="Q294" s="61">
        <f t="shared" si="55"/>
        <v>0.30555555555555558</v>
      </c>
      <c r="R294" s="61">
        <f t="shared" si="56"/>
        <v>0.8</v>
      </c>
      <c r="S294" s="61">
        <f t="shared" si="57"/>
        <v>0</v>
      </c>
    </row>
    <row r="295" spans="15:19" x14ac:dyDescent="0.2">
      <c r="O295" s="61">
        <f t="shared" si="58"/>
        <v>0.2900000000000002</v>
      </c>
      <c r="P295" s="61">
        <f t="shared" si="54"/>
        <v>0.8</v>
      </c>
      <c r="Q295" s="61">
        <f t="shared" si="55"/>
        <v>0.30555555555555558</v>
      </c>
      <c r="R295" s="61">
        <f t="shared" si="56"/>
        <v>0.8</v>
      </c>
      <c r="S295" s="61">
        <f t="shared" si="57"/>
        <v>0</v>
      </c>
    </row>
    <row r="296" spans="15:19" x14ac:dyDescent="0.2">
      <c r="O296" s="61">
        <f t="shared" si="58"/>
        <v>0.2910000000000002</v>
      </c>
      <c r="P296" s="61">
        <f t="shared" si="54"/>
        <v>0.8</v>
      </c>
      <c r="Q296" s="61">
        <f t="shared" si="55"/>
        <v>0.30555555555555558</v>
      </c>
      <c r="R296" s="61">
        <f t="shared" si="56"/>
        <v>0.8</v>
      </c>
      <c r="S296" s="61">
        <f t="shared" si="57"/>
        <v>0</v>
      </c>
    </row>
    <row r="297" spans="15:19" x14ac:dyDescent="0.2">
      <c r="O297" s="61">
        <f t="shared" si="58"/>
        <v>0.2920000000000002</v>
      </c>
      <c r="P297" s="61">
        <f t="shared" si="54"/>
        <v>0.8</v>
      </c>
      <c r="Q297" s="61">
        <f t="shared" si="55"/>
        <v>0.30555555555555558</v>
      </c>
      <c r="R297" s="61">
        <f t="shared" si="56"/>
        <v>0.8</v>
      </c>
      <c r="S297" s="61">
        <f t="shared" si="57"/>
        <v>0</v>
      </c>
    </row>
    <row r="298" spans="15:19" x14ac:dyDescent="0.2">
      <c r="O298" s="61">
        <f t="shared" si="58"/>
        <v>0.2930000000000002</v>
      </c>
      <c r="P298" s="61">
        <f t="shared" si="54"/>
        <v>0.8</v>
      </c>
      <c r="Q298" s="61">
        <f t="shared" si="55"/>
        <v>0.30555555555555558</v>
      </c>
      <c r="R298" s="61">
        <f t="shared" si="56"/>
        <v>0.8</v>
      </c>
      <c r="S298" s="61">
        <f t="shared" si="57"/>
        <v>0</v>
      </c>
    </row>
    <row r="299" spans="15:19" x14ac:dyDescent="0.2">
      <c r="O299" s="61">
        <f t="shared" si="58"/>
        <v>0.29400000000000021</v>
      </c>
      <c r="P299" s="61">
        <f t="shared" si="54"/>
        <v>0.8</v>
      </c>
      <c r="Q299" s="61">
        <f t="shared" si="55"/>
        <v>0.30555555555555558</v>
      </c>
      <c r="R299" s="61">
        <f t="shared" si="56"/>
        <v>0.8</v>
      </c>
      <c r="S299" s="61">
        <f t="shared" si="57"/>
        <v>0</v>
      </c>
    </row>
    <row r="300" spans="15:19" x14ac:dyDescent="0.2">
      <c r="O300" s="61">
        <f t="shared" si="58"/>
        <v>0.29500000000000021</v>
      </c>
      <c r="P300" s="61">
        <f t="shared" si="54"/>
        <v>0.8</v>
      </c>
      <c r="Q300" s="61">
        <f t="shared" si="55"/>
        <v>0.30555555555555558</v>
      </c>
      <c r="R300" s="61">
        <f t="shared" si="56"/>
        <v>0.8</v>
      </c>
      <c r="S300" s="61">
        <f t="shared" si="57"/>
        <v>0</v>
      </c>
    </row>
    <row r="301" spans="15:19" x14ac:dyDescent="0.2">
      <c r="O301" s="61">
        <f t="shared" si="58"/>
        <v>0.29600000000000021</v>
      </c>
      <c r="P301" s="61">
        <f t="shared" si="54"/>
        <v>0.8</v>
      </c>
      <c r="Q301" s="61">
        <f t="shared" si="55"/>
        <v>0.30555555555555558</v>
      </c>
      <c r="R301" s="61">
        <f t="shared" si="56"/>
        <v>0.8</v>
      </c>
      <c r="S301" s="61">
        <f t="shared" si="57"/>
        <v>0</v>
      </c>
    </row>
    <row r="302" spans="15:19" x14ac:dyDescent="0.2">
      <c r="O302" s="61">
        <f t="shared" si="58"/>
        <v>0.29700000000000021</v>
      </c>
      <c r="P302" s="61">
        <f t="shared" si="54"/>
        <v>0.8</v>
      </c>
      <c r="Q302" s="61">
        <f t="shared" si="55"/>
        <v>0.30555555555555558</v>
      </c>
      <c r="R302" s="61">
        <f t="shared" si="56"/>
        <v>0.8</v>
      </c>
      <c r="S302" s="61">
        <f t="shared" si="57"/>
        <v>0</v>
      </c>
    </row>
    <row r="303" spans="15:19" x14ac:dyDescent="0.2">
      <c r="O303" s="61">
        <f t="shared" si="58"/>
        <v>0.29800000000000021</v>
      </c>
      <c r="P303" s="61">
        <f t="shared" si="54"/>
        <v>0.8</v>
      </c>
      <c r="Q303" s="61">
        <f t="shared" si="55"/>
        <v>0.30555555555555558</v>
      </c>
      <c r="R303" s="61">
        <f t="shared" si="56"/>
        <v>0.8</v>
      </c>
      <c r="S303" s="61">
        <f t="shared" si="57"/>
        <v>0</v>
      </c>
    </row>
    <row r="304" spans="15:19" x14ac:dyDescent="0.2">
      <c r="O304" s="61">
        <f t="shared" si="58"/>
        <v>0.29900000000000021</v>
      </c>
      <c r="P304" s="61">
        <f t="shared" si="54"/>
        <v>0.8</v>
      </c>
      <c r="Q304" s="61">
        <f t="shared" si="55"/>
        <v>0.30555555555555558</v>
      </c>
      <c r="R304" s="61">
        <f t="shared" si="56"/>
        <v>0.8</v>
      </c>
      <c r="S304" s="61">
        <f t="shared" si="57"/>
        <v>0</v>
      </c>
    </row>
    <row r="305" spans="15:19" x14ac:dyDescent="0.2">
      <c r="O305" s="61">
        <f t="shared" si="58"/>
        <v>0.30000000000000021</v>
      </c>
      <c r="P305" s="61">
        <f t="shared" si="54"/>
        <v>0.8</v>
      </c>
      <c r="Q305" s="61">
        <f t="shared" si="55"/>
        <v>0.30555555555555558</v>
      </c>
      <c r="R305" s="61">
        <f t="shared" si="56"/>
        <v>0.8</v>
      </c>
      <c r="S305" s="61">
        <f t="shared" si="57"/>
        <v>0</v>
      </c>
    </row>
    <row r="306" spans="15:19" x14ac:dyDescent="0.2">
      <c r="O306" s="61">
        <f t="shared" si="58"/>
        <v>0.30100000000000021</v>
      </c>
      <c r="P306" s="61">
        <f t="shared" si="54"/>
        <v>0.8</v>
      </c>
      <c r="Q306" s="61">
        <f t="shared" si="55"/>
        <v>0.30555555555555558</v>
      </c>
      <c r="R306" s="61">
        <f t="shared" si="56"/>
        <v>0.8</v>
      </c>
      <c r="S306" s="61">
        <f t="shared" si="57"/>
        <v>0</v>
      </c>
    </row>
    <row r="307" spans="15:19" x14ac:dyDescent="0.2">
      <c r="O307" s="61">
        <f t="shared" si="58"/>
        <v>0.30200000000000021</v>
      </c>
      <c r="P307" s="61">
        <f t="shared" si="54"/>
        <v>0.8</v>
      </c>
      <c r="Q307" s="61">
        <f t="shared" si="55"/>
        <v>0.30555555555555558</v>
      </c>
      <c r="R307" s="61">
        <f t="shared" si="56"/>
        <v>0.8</v>
      </c>
      <c r="S307" s="61">
        <f t="shared" si="57"/>
        <v>0</v>
      </c>
    </row>
    <row r="308" spans="15:19" x14ac:dyDescent="0.2">
      <c r="O308" s="61">
        <f t="shared" si="58"/>
        <v>0.30300000000000021</v>
      </c>
      <c r="P308" s="61">
        <f t="shared" si="54"/>
        <v>0.8</v>
      </c>
      <c r="Q308" s="61">
        <f t="shared" si="55"/>
        <v>0.30555555555555558</v>
      </c>
      <c r="R308" s="61">
        <f t="shared" si="56"/>
        <v>0.8</v>
      </c>
      <c r="S308" s="61">
        <f t="shared" si="57"/>
        <v>0</v>
      </c>
    </row>
    <row r="309" spans="15:19" x14ac:dyDescent="0.2">
      <c r="O309" s="61">
        <f t="shared" si="58"/>
        <v>0.30400000000000021</v>
      </c>
      <c r="P309" s="61">
        <f t="shared" si="54"/>
        <v>0.8</v>
      </c>
      <c r="Q309" s="61">
        <f t="shared" si="55"/>
        <v>0.30555555555555558</v>
      </c>
      <c r="R309" s="61">
        <f t="shared" si="56"/>
        <v>0.8</v>
      </c>
      <c r="S309" s="61">
        <f t="shared" si="57"/>
        <v>0</v>
      </c>
    </row>
    <row r="310" spans="15:19" x14ac:dyDescent="0.2">
      <c r="O310" s="61">
        <f t="shared" si="58"/>
        <v>0.30500000000000022</v>
      </c>
      <c r="P310" s="61">
        <f t="shared" si="54"/>
        <v>0.8</v>
      </c>
      <c r="Q310" s="61">
        <f t="shared" si="55"/>
        <v>0.30555555555555558</v>
      </c>
      <c r="R310" s="61">
        <f t="shared" si="56"/>
        <v>0.8</v>
      </c>
      <c r="S310" s="61">
        <f t="shared" si="57"/>
        <v>0</v>
      </c>
    </row>
    <row r="311" spans="15:19" x14ac:dyDescent="0.2">
      <c r="O311" s="61">
        <f t="shared" si="58"/>
        <v>0.30600000000000022</v>
      </c>
      <c r="P311" s="61">
        <f t="shared" si="54"/>
        <v>0.8</v>
      </c>
      <c r="Q311" s="61">
        <f t="shared" si="55"/>
        <v>0.30555555555555558</v>
      </c>
      <c r="R311" s="61">
        <f t="shared" si="56"/>
        <v>0.8</v>
      </c>
      <c r="S311" s="61">
        <f t="shared" si="57"/>
        <v>0</v>
      </c>
    </row>
    <row r="312" spans="15:19" x14ac:dyDescent="0.2">
      <c r="O312" s="61">
        <f t="shared" si="58"/>
        <v>0.30700000000000022</v>
      </c>
      <c r="P312" s="61">
        <f t="shared" si="54"/>
        <v>0.8</v>
      </c>
      <c r="Q312" s="61">
        <f t="shared" si="55"/>
        <v>0.30555555555555558</v>
      </c>
      <c r="R312" s="61">
        <f t="shared" si="56"/>
        <v>0.8</v>
      </c>
      <c r="S312" s="61">
        <f t="shared" si="57"/>
        <v>0</v>
      </c>
    </row>
    <row r="313" spans="15:19" x14ac:dyDescent="0.2">
      <c r="O313" s="61">
        <f t="shared" si="58"/>
        <v>0.30800000000000022</v>
      </c>
      <c r="P313" s="61">
        <f t="shared" si="54"/>
        <v>0.8</v>
      </c>
      <c r="Q313" s="61">
        <f t="shared" si="55"/>
        <v>0.30555555555555558</v>
      </c>
      <c r="R313" s="61">
        <f t="shared" si="56"/>
        <v>0.8</v>
      </c>
      <c r="S313" s="61">
        <f t="shared" si="57"/>
        <v>0</v>
      </c>
    </row>
    <row r="314" spans="15:19" x14ac:dyDescent="0.2">
      <c r="O314" s="61">
        <f t="shared" si="58"/>
        <v>0.30900000000000022</v>
      </c>
      <c r="P314" s="61">
        <f t="shared" si="54"/>
        <v>0.8</v>
      </c>
      <c r="Q314" s="61">
        <f t="shared" si="55"/>
        <v>0.30555555555555558</v>
      </c>
      <c r="R314" s="61">
        <f t="shared" si="56"/>
        <v>0.8</v>
      </c>
      <c r="S314" s="61">
        <f t="shared" si="57"/>
        <v>0</v>
      </c>
    </row>
    <row r="315" spans="15:19" x14ac:dyDescent="0.2">
      <c r="O315" s="61">
        <f t="shared" si="58"/>
        <v>0.31000000000000022</v>
      </c>
      <c r="P315" s="61">
        <f t="shared" si="54"/>
        <v>0.8</v>
      </c>
      <c r="Q315" s="61">
        <f t="shared" si="55"/>
        <v>0.30555555555555558</v>
      </c>
      <c r="R315" s="61">
        <f t="shared" si="56"/>
        <v>0.8</v>
      </c>
      <c r="S315" s="61">
        <f t="shared" si="57"/>
        <v>0</v>
      </c>
    </row>
    <row r="316" spans="15:19" x14ac:dyDescent="0.2">
      <c r="O316" s="61">
        <f t="shared" si="58"/>
        <v>0.31100000000000022</v>
      </c>
      <c r="P316" s="61">
        <f t="shared" si="54"/>
        <v>0.8</v>
      </c>
      <c r="Q316" s="61">
        <f t="shared" si="55"/>
        <v>0.30555555555555558</v>
      </c>
      <c r="R316" s="61">
        <f t="shared" si="56"/>
        <v>0.8</v>
      </c>
      <c r="S316" s="61">
        <f t="shared" si="57"/>
        <v>0</v>
      </c>
    </row>
    <row r="317" spans="15:19" x14ac:dyDescent="0.2">
      <c r="O317" s="61">
        <f t="shared" si="58"/>
        <v>0.31200000000000022</v>
      </c>
      <c r="P317" s="61">
        <f t="shared" si="54"/>
        <v>0.8</v>
      </c>
      <c r="Q317" s="61">
        <f t="shared" si="55"/>
        <v>0.30555555555555558</v>
      </c>
      <c r="R317" s="61">
        <f t="shared" si="56"/>
        <v>0.8</v>
      </c>
      <c r="S317" s="61">
        <f t="shared" si="57"/>
        <v>0</v>
      </c>
    </row>
    <row r="318" spans="15:19" x14ac:dyDescent="0.2">
      <c r="O318" s="61">
        <f t="shared" si="58"/>
        <v>0.31300000000000022</v>
      </c>
      <c r="P318" s="61">
        <f t="shared" si="54"/>
        <v>0.8</v>
      </c>
      <c r="Q318" s="61">
        <f t="shared" si="55"/>
        <v>0.30555555555555558</v>
      </c>
      <c r="R318" s="61">
        <f t="shared" si="56"/>
        <v>0.8</v>
      </c>
      <c r="S318" s="61">
        <f t="shared" si="57"/>
        <v>0</v>
      </c>
    </row>
    <row r="319" spans="15:19" x14ac:dyDescent="0.2">
      <c r="O319" s="61">
        <f t="shared" si="58"/>
        <v>0.31400000000000022</v>
      </c>
      <c r="P319" s="61">
        <f t="shared" si="54"/>
        <v>0.8</v>
      </c>
      <c r="Q319" s="61">
        <f t="shared" si="55"/>
        <v>0.30555555555555558</v>
      </c>
      <c r="R319" s="61">
        <f t="shared" si="56"/>
        <v>0.8</v>
      </c>
      <c r="S319" s="61">
        <f t="shared" si="57"/>
        <v>0</v>
      </c>
    </row>
    <row r="320" spans="15:19" x14ac:dyDescent="0.2">
      <c r="O320" s="61">
        <f t="shared" si="58"/>
        <v>0.31500000000000022</v>
      </c>
      <c r="P320" s="61">
        <f t="shared" si="54"/>
        <v>0.8</v>
      </c>
      <c r="Q320" s="61">
        <f t="shared" si="55"/>
        <v>0.30555555555555558</v>
      </c>
      <c r="R320" s="61">
        <f t="shared" si="56"/>
        <v>0.8</v>
      </c>
      <c r="S320" s="61">
        <f t="shared" si="57"/>
        <v>0</v>
      </c>
    </row>
    <row r="321" spans="15:19" x14ac:dyDescent="0.2">
      <c r="O321" s="61">
        <f t="shared" si="58"/>
        <v>0.31600000000000023</v>
      </c>
      <c r="P321" s="61">
        <f t="shared" si="54"/>
        <v>0.8</v>
      </c>
      <c r="Q321" s="61">
        <f t="shared" si="55"/>
        <v>0.30555555555555558</v>
      </c>
      <c r="R321" s="61">
        <f t="shared" si="56"/>
        <v>0.8</v>
      </c>
      <c r="S321" s="61">
        <f t="shared" si="57"/>
        <v>0</v>
      </c>
    </row>
    <row r="322" spans="15:19" x14ac:dyDescent="0.2">
      <c r="O322" s="61">
        <f t="shared" si="58"/>
        <v>0.31700000000000023</v>
      </c>
      <c r="P322" s="61">
        <f t="shared" si="54"/>
        <v>0.8</v>
      </c>
      <c r="Q322" s="61">
        <f t="shared" si="55"/>
        <v>0.30555555555555558</v>
      </c>
      <c r="R322" s="61">
        <f t="shared" si="56"/>
        <v>0.8</v>
      </c>
      <c r="S322" s="61">
        <f t="shared" si="57"/>
        <v>0</v>
      </c>
    </row>
    <row r="323" spans="15:19" x14ac:dyDescent="0.2">
      <c r="O323" s="61">
        <f t="shared" si="58"/>
        <v>0.31800000000000023</v>
      </c>
      <c r="P323" s="61">
        <f t="shared" si="54"/>
        <v>0.8</v>
      </c>
      <c r="Q323" s="61">
        <f t="shared" si="55"/>
        <v>0.30555555555555558</v>
      </c>
      <c r="R323" s="61">
        <f t="shared" si="56"/>
        <v>0.8</v>
      </c>
      <c r="S323" s="61">
        <f t="shared" si="57"/>
        <v>0</v>
      </c>
    </row>
    <row r="324" spans="15:19" x14ac:dyDescent="0.2">
      <c r="O324" s="61">
        <f t="shared" si="58"/>
        <v>0.31900000000000023</v>
      </c>
      <c r="P324" s="61">
        <f t="shared" si="54"/>
        <v>0.8</v>
      </c>
      <c r="Q324" s="61">
        <f t="shared" si="55"/>
        <v>0.30555555555555558</v>
      </c>
      <c r="R324" s="61">
        <f t="shared" si="56"/>
        <v>0.8</v>
      </c>
      <c r="S324" s="61">
        <f t="shared" si="57"/>
        <v>1.3888888888888895E-2</v>
      </c>
    </row>
    <row r="325" spans="15:19" x14ac:dyDescent="0.2">
      <c r="O325" s="61">
        <f t="shared" si="58"/>
        <v>0.32000000000000023</v>
      </c>
      <c r="P325" s="61">
        <f t="shared" si="54"/>
        <v>0.8</v>
      </c>
      <c r="Q325" s="61">
        <f t="shared" si="55"/>
        <v>0.29166666666666669</v>
      </c>
      <c r="R325" s="61">
        <f t="shared" si="56"/>
        <v>0.8</v>
      </c>
      <c r="S325" s="61">
        <f t="shared" si="57"/>
        <v>0</v>
      </c>
    </row>
    <row r="326" spans="15:19" x14ac:dyDescent="0.2">
      <c r="O326" s="61">
        <f t="shared" si="58"/>
        <v>0.32100000000000023</v>
      </c>
      <c r="P326" s="61">
        <f t="shared" ref="P326:P389" si="59">COUNTIFS($D$6:$D$176,"CF",$G$6:$G$176,"&gt;="&amp;$O326)/CF_D</f>
        <v>0.8</v>
      </c>
      <c r="Q326" s="61">
        <f t="shared" ref="Q326:Q389" si="60">COUNTIFS($D$6:$D$176,"CONT",$G$6:$G$176,"&gt;="&amp;$O326)/CFNT_D</f>
        <v>0.29166666666666669</v>
      </c>
      <c r="R326" s="61">
        <f t="shared" si="56"/>
        <v>0.8</v>
      </c>
      <c r="S326" s="61">
        <f t="shared" si="57"/>
        <v>0</v>
      </c>
    </row>
    <row r="327" spans="15:19" x14ac:dyDescent="0.2">
      <c r="O327" s="61">
        <f t="shared" si="58"/>
        <v>0.32200000000000023</v>
      </c>
      <c r="P327" s="61">
        <f t="shared" si="59"/>
        <v>0.8</v>
      </c>
      <c r="Q327" s="61">
        <f t="shared" si="60"/>
        <v>0.29166666666666669</v>
      </c>
      <c r="R327" s="61">
        <f t="shared" ref="R327:R390" si="61">(P327+P328)/2</f>
        <v>0.8</v>
      </c>
      <c r="S327" s="61">
        <f t="shared" ref="S327:S390" si="62">-(Q328-Q327)</f>
        <v>0</v>
      </c>
    </row>
    <row r="328" spans="15:19" x14ac:dyDescent="0.2">
      <c r="O328" s="61">
        <f t="shared" ref="O328:O391" si="63">O327+0.001</f>
        <v>0.32300000000000023</v>
      </c>
      <c r="P328" s="61">
        <f t="shared" si="59"/>
        <v>0.8</v>
      </c>
      <c r="Q328" s="61">
        <f t="shared" si="60"/>
        <v>0.29166666666666669</v>
      </c>
      <c r="R328" s="61">
        <f t="shared" si="61"/>
        <v>0.8</v>
      </c>
      <c r="S328" s="61">
        <f t="shared" si="62"/>
        <v>0</v>
      </c>
    </row>
    <row r="329" spans="15:19" x14ac:dyDescent="0.2">
      <c r="O329" s="61">
        <f t="shared" si="63"/>
        <v>0.32400000000000023</v>
      </c>
      <c r="P329" s="61">
        <f t="shared" si="59"/>
        <v>0.8</v>
      </c>
      <c r="Q329" s="61">
        <f t="shared" si="60"/>
        <v>0.29166666666666669</v>
      </c>
      <c r="R329" s="61">
        <f t="shared" si="61"/>
        <v>0.8</v>
      </c>
      <c r="S329" s="61">
        <f t="shared" si="62"/>
        <v>0</v>
      </c>
    </row>
    <row r="330" spans="15:19" x14ac:dyDescent="0.2">
      <c r="O330" s="61">
        <f t="shared" si="63"/>
        <v>0.32500000000000023</v>
      </c>
      <c r="P330" s="61">
        <f t="shared" si="59"/>
        <v>0.8</v>
      </c>
      <c r="Q330" s="61">
        <f t="shared" si="60"/>
        <v>0.29166666666666669</v>
      </c>
      <c r="R330" s="61">
        <f t="shared" si="61"/>
        <v>0.8</v>
      </c>
      <c r="S330" s="61">
        <f t="shared" si="62"/>
        <v>0</v>
      </c>
    </row>
    <row r="331" spans="15:19" x14ac:dyDescent="0.2">
      <c r="O331" s="61">
        <f t="shared" si="63"/>
        <v>0.32600000000000023</v>
      </c>
      <c r="P331" s="61">
        <f t="shared" si="59"/>
        <v>0.8</v>
      </c>
      <c r="Q331" s="61">
        <f t="shared" si="60"/>
        <v>0.29166666666666669</v>
      </c>
      <c r="R331" s="61">
        <f t="shared" si="61"/>
        <v>0.8</v>
      </c>
      <c r="S331" s="61">
        <f t="shared" si="62"/>
        <v>0</v>
      </c>
    </row>
    <row r="332" spans="15:19" x14ac:dyDescent="0.2">
      <c r="O332" s="61">
        <f t="shared" si="63"/>
        <v>0.32700000000000023</v>
      </c>
      <c r="P332" s="61">
        <f t="shared" si="59"/>
        <v>0.8</v>
      </c>
      <c r="Q332" s="61">
        <f t="shared" si="60"/>
        <v>0.29166666666666669</v>
      </c>
      <c r="R332" s="61">
        <f t="shared" si="61"/>
        <v>0.8</v>
      </c>
      <c r="S332" s="61">
        <f t="shared" si="62"/>
        <v>0</v>
      </c>
    </row>
    <row r="333" spans="15:19" x14ac:dyDescent="0.2">
      <c r="O333" s="61">
        <f t="shared" si="63"/>
        <v>0.32800000000000024</v>
      </c>
      <c r="P333" s="61">
        <f t="shared" si="59"/>
        <v>0.8</v>
      </c>
      <c r="Q333" s="61">
        <f t="shared" si="60"/>
        <v>0.29166666666666669</v>
      </c>
      <c r="R333" s="61">
        <f t="shared" si="61"/>
        <v>0.8</v>
      </c>
      <c r="S333" s="61">
        <f t="shared" si="62"/>
        <v>0</v>
      </c>
    </row>
    <row r="334" spans="15:19" x14ac:dyDescent="0.2">
      <c r="O334" s="61">
        <f t="shared" si="63"/>
        <v>0.32900000000000024</v>
      </c>
      <c r="P334" s="61">
        <f t="shared" si="59"/>
        <v>0.8</v>
      </c>
      <c r="Q334" s="61">
        <f t="shared" si="60"/>
        <v>0.29166666666666669</v>
      </c>
      <c r="R334" s="61">
        <f t="shared" si="61"/>
        <v>0.8</v>
      </c>
      <c r="S334" s="61">
        <f t="shared" si="62"/>
        <v>0</v>
      </c>
    </row>
    <row r="335" spans="15:19" x14ac:dyDescent="0.2">
      <c r="O335" s="61">
        <f t="shared" si="63"/>
        <v>0.33000000000000024</v>
      </c>
      <c r="P335" s="61">
        <f t="shared" si="59"/>
        <v>0.8</v>
      </c>
      <c r="Q335" s="61">
        <f t="shared" si="60"/>
        <v>0.29166666666666669</v>
      </c>
      <c r="R335" s="61">
        <f t="shared" si="61"/>
        <v>0.8</v>
      </c>
      <c r="S335" s="61">
        <f t="shared" si="62"/>
        <v>0</v>
      </c>
    </row>
    <row r="336" spans="15:19" x14ac:dyDescent="0.2">
      <c r="O336" s="61">
        <f t="shared" si="63"/>
        <v>0.33100000000000024</v>
      </c>
      <c r="P336" s="61">
        <f t="shared" si="59"/>
        <v>0.8</v>
      </c>
      <c r="Q336" s="61">
        <f t="shared" si="60"/>
        <v>0.29166666666666669</v>
      </c>
      <c r="R336" s="61">
        <f t="shared" si="61"/>
        <v>0.8</v>
      </c>
      <c r="S336" s="61">
        <f t="shared" si="62"/>
        <v>0</v>
      </c>
    </row>
    <row r="337" spans="15:19" x14ac:dyDescent="0.2">
      <c r="O337" s="61">
        <f t="shared" si="63"/>
        <v>0.33200000000000024</v>
      </c>
      <c r="P337" s="61">
        <f t="shared" si="59"/>
        <v>0.8</v>
      </c>
      <c r="Q337" s="61">
        <f t="shared" si="60"/>
        <v>0.29166666666666669</v>
      </c>
      <c r="R337" s="61">
        <f t="shared" si="61"/>
        <v>0.8</v>
      </c>
      <c r="S337" s="61">
        <f t="shared" si="62"/>
        <v>1.3888888888888895E-2</v>
      </c>
    </row>
    <row r="338" spans="15:19" x14ac:dyDescent="0.2">
      <c r="O338" s="61">
        <f t="shared" si="63"/>
        <v>0.33300000000000024</v>
      </c>
      <c r="P338" s="61">
        <f t="shared" si="59"/>
        <v>0.8</v>
      </c>
      <c r="Q338" s="61">
        <f t="shared" si="60"/>
        <v>0.27777777777777779</v>
      </c>
      <c r="R338" s="61">
        <f t="shared" si="61"/>
        <v>0.8</v>
      </c>
      <c r="S338" s="61">
        <f t="shared" si="62"/>
        <v>1.3888888888888895E-2</v>
      </c>
    </row>
    <row r="339" spans="15:19" x14ac:dyDescent="0.2">
      <c r="O339" s="61">
        <f t="shared" si="63"/>
        <v>0.33400000000000024</v>
      </c>
      <c r="P339" s="61">
        <f t="shared" si="59"/>
        <v>0.8</v>
      </c>
      <c r="Q339" s="61">
        <f t="shared" si="60"/>
        <v>0.2638888888888889</v>
      </c>
      <c r="R339" s="61">
        <f t="shared" si="61"/>
        <v>0.8</v>
      </c>
      <c r="S339" s="61">
        <f t="shared" si="62"/>
        <v>0</v>
      </c>
    </row>
    <row r="340" spans="15:19" x14ac:dyDescent="0.2">
      <c r="O340" s="61">
        <f t="shared" si="63"/>
        <v>0.33500000000000024</v>
      </c>
      <c r="P340" s="61">
        <f t="shared" si="59"/>
        <v>0.8</v>
      </c>
      <c r="Q340" s="61">
        <f t="shared" si="60"/>
        <v>0.2638888888888889</v>
      </c>
      <c r="R340" s="61">
        <f t="shared" si="61"/>
        <v>0.8</v>
      </c>
      <c r="S340" s="61">
        <f t="shared" si="62"/>
        <v>0</v>
      </c>
    </row>
    <row r="341" spans="15:19" x14ac:dyDescent="0.2">
      <c r="O341" s="61">
        <f t="shared" si="63"/>
        <v>0.33600000000000024</v>
      </c>
      <c r="P341" s="61">
        <f t="shared" si="59"/>
        <v>0.8</v>
      </c>
      <c r="Q341" s="61">
        <f t="shared" si="60"/>
        <v>0.2638888888888889</v>
      </c>
      <c r="R341" s="61">
        <f t="shared" si="61"/>
        <v>0.8</v>
      </c>
      <c r="S341" s="61">
        <f t="shared" si="62"/>
        <v>0</v>
      </c>
    </row>
    <row r="342" spans="15:19" x14ac:dyDescent="0.2">
      <c r="O342" s="61">
        <f t="shared" si="63"/>
        <v>0.33700000000000024</v>
      </c>
      <c r="P342" s="61">
        <f t="shared" si="59"/>
        <v>0.8</v>
      </c>
      <c r="Q342" s="61">
        <f t="shared" si="60"/>
        <v>0.2638888888888889</v>
      </c>
      <c r="R342" s="61">
        <f t="shared" si="61"/>
        <v>0.8</v>
      </c>
      <c r="S342" s="61">
        <f t="shared" si="62"/>
        <v>0</v>
      </c>
    </row>
    <row r="343" spans="15:19" x14ac:dyDescent="0.2">
      <c r="O343" s="61">
        <f t="shared" si="63"/>
        <v>0.33800000000000024</v>
      </c>
      <c r="P343" s="61">
        <f t="shared" si="59"/>
        <v>0.8</v>
      </c>
      <c r="Q343" s="61">
        <f t="shared" si="60"/>
        <v>0.2638888888888889</v>
      </c>
      <c r="R343" s="61">
        <f t="shared" si="61"/>
        <v>0.8</v>
      </c>
      <c r="S343" s="61">
        <f t="shared" si="62"/>
        <v>0</v>
      </c>
    </row>
    <row r="344" spans="15:19" x14ac:dyDescent="0.2">
      <c r="O344" s="61">
        <f t="shared" si="63"/>
        <v>0.33900000000000025</v>
      </c>
      <c r="P344" s="61">
        <f t="shared" si="59"/>
        <v>0.8</v>
      </c>
      <c r="Q344" s="61">
        <f t="shared" si="60"/>
        <v>0.2638888888888889</v>
      </c>
      <c r="R344" s="61">
        <f t="shared" si="61"/>
        <v>0.8</v>
      </c>
      <c r="S344" s="61">
        <f t="shared" si="62"/>
        <v>0</v>
      </c>
    </row>
    <row r="345" spans="15:19" x14ac:dyDescent="0.2">
      <c r="O345" s="61">
        <f t="shared" si="63"/>
        <v>0.34000000000000025</v>
      </c>
      <c r="P345" s="61">
        <f t="shared" si="59"/>
        <v>0.8</v>
      </c>
      <c r="Q345" s="61">
        <f t="shared" si="60"/>
        <v>0.2638888888888889</v>
      </c>
      <c r="R345" s="61">
        <f t="shared" si="61"/>
        <v>0.76</v>
      </c>
      <c r="S345" s="61">
        <f t="shared" si="62"/>
        <v>0</v>
      </c>
    </row>
    <row r="346" spans="15:19" x14ac:dyDescent="0.2">
      <c r="O346" s="61">
        <f t="shared" si="63"/>
        <v>0.34100000000000025</v>
      </c>
      <c r="P346" s="61">
        <f t="shared" si="59"/>
        <v>0.72</v>
      </c>
      <c r="Q346" s="61">
        <f t="shared" si="60"/>
        <v>0.2638888888888889</v>
      </c>
      <c r="R346" s="61">
        <f t="shared" si="61"/>
        <v>0.72</v>
      </c>
      <c r="S346" s="61">
        <f t="shared" si="62"/>
        <v>0</v>
      </c>
    </row>
    <row r="347" spans="15:19" x14ac:dyDescent="0.2">
      <c r="O347" s="61">
        <f t="shared" si="63"/>
        <v>0.34200000000000025</v>
      </c>
      <c r="P347" s="61">
        <f t="shared" si="59"/>
        <v>0.72</v>
      </c>
      <c r="Q347" s="61">
        <f t="shared" si="60"/>
        <v>0.2638888888888889</v>
      </c>
      <c r="R347" s="61">
        <f t="shared" si="61"/>
        <v>0.72</v>
      </c>
      <c r="S347" s="61">
        <f t="shared" si="62"/>
        <v>0</v>
      </c>
    </row>
    <row r="348" spans="15:19" x14ac:dyDescent="0.2">
      <c r="O348" s="61">
        <f t="shared" si="63"/>
        <v>0.34300000000000025</v>
      </c>
      <c r="P348" s="61">
        <f t="shared" si="59"/>
        <v>0.72</v>
      </c>
      <c r="Q348" s="61">
        <f t="shared" si="60"/>
        <v>0.2638888888888889</v>
      </c>
      <c r="R348" s="61">
        <f t="shared" si="61"/>
        <v>0.72</v>
      </c>
      <c r="S348" s="61">
        <f t="shared" si="62"/>
        <v>2.777777777777779E-2</v>
      </c>
    </row>
    <row r="349" spans="15:19" x14ac:dyDescent="0.2">
      <c r="O349" s="61">
        <f t="shared" si="63"/>
        <v>0.34400000000000025</v>
      </c>
      <c r="P349" s="61">
        <f t="shared" si="59"/>
        <v>0.72</v>
      </c>
      <c r="Q349" s="61">
        <f t="shared" si="60"/>
        <v>0.2361111111111111</v>
      </c>
      <c r="R349" s="61">
        <f t="shared" si="61"/>
        <v>0.72</v>
      </c>
      <c r="S349" s="61">
        <f t="shared" si="62"/>
        <v>0</v>
      </c>
    </row>
    <row r="350" spans="15:19" x14ac:dyDescent="0.2">
      <c r="O350" s="61">
        <f t="shared" si="63"/>
        <v>0.34500000000000025</v>
      </c>
      <c r="P350" s="61">
        <f t="shared" si="59"/>
        <v>0.72</v>
      </c>
      <c r="Q350" s="61">
        <f t="shared" si="60"/>
        <v>0.2361111111111111</v>
      </c>
      <c r="R350" s="61">
        <f t="shared" si="61"/>
        <v>0.72</v>
      </c>
      <c r="S350" s="61">
        <f t="shared" si="62"/>
        <v>0</v>
      </c>
    </row>
    <row r="351" spans="15:19" x14ac:dyDescent="0.2">
      <c r="O351" s="61">
        <f t="shared" si="63"/>
        <v>0.34600000000000025</v>
      </c>
      <c r="P351" s="61">
        <f t="shared" si="59"/>
        <v>0.72</v>
      </c>
      <c r="Q351" s="61">
        <f t="shared" si="60"/>
        <v>0.2361111111111111</v>
      </c>
      <c r="R351" s="61">
        <f t="shared" si="61"/>
        <v>0.72</v>
      </c>
      <c r="S351" s="61">
        <f t="shared" si="62"/>
        <v>0</v>
      </c>
    </row>
    <row r="352" spans="15:19" x14ac:dyDescent="0.2">
      <c r="O352" s="61">
        <f t="shared" si="63"/>
        <v>0.34700000000000025</v>
      </c>
      <c r="P352" s="61">
        <f t="shared" si="59"/>
        <v>0.72</v>
      </c>
      <c r="Q352" s="61">
        <f t="shared" si="60"/>
        <v>0.2361111111111111</v>
      </c>
      <c r="R352" s="61">
        <f t="shared" si="61"/>
        <v>0.72</v>
      </c>
      <c r="S352" s="61">
        <f t="shared" si="62"/>
        <v>0</v>
      </c>
    </row>
    <row r="353" spans="15:19" x14ac:dyDescent="0.2">
      <c r="O353" s="61">
        <f t="shared" si="63"/>
        <v>0.34800000000000025</v>
      </c>
      <c r="P353" s="61">
        <f t="shared" si="59"/>
        <v>0.72</v>
      </c>
      <c r="Q353" s="61">
        <f t="shared" si="60"/>
        <v>0.2361111111111111</v>
      </c>
      <c r="R353" s="61">
        <f t="shared" si="61"/>
        <v>0.72</v>
      </c>
      <c r="S353" s="61">
        <f t="shared" si="62"/>
        <v>0</v>
      </c>
    </row>
    <row r="354" spans="15:19" x14ac:dyDescent="0.2">
      <c r="O354" s="61">
        <f t="shared" si="63"/>
        <v>0.34900000000000025</v>
      </c>
      <c r="P354" s="61">
        <f t="shared" si="59"/>
        <v>0.72</v>
      </c>
      <c r="Q354" s="61">
        <f t="shared" si="60"/>
        <v>0.2361111111111111</v>
      </c>
      <c r="R354" s="61">
        <f t="shared" si="61"/>
        <v>0.72</v>
      </c>
      <c r="S354" s="61">
        <f t="shared" si="62"/>
        <v>0</v>
      </c>
    </row>
    <row r="355" spans="15:19" x14ac:dyDescent="0.2">
      <c r="O355" s="61">
        <f t="shared" si="63"/>
        <v>0.35000000000000026</v>
      </c>
      <c r="P355" s="61">
        <f t="shared" si="59"/>
        <v>0.72</v>
      </c>
      <c r="Q355" s="61">
        <f t="shared" si="60"/>
        <v>0.2361111111111111</v>
      </c>
      <c r="R355" s="61">
        <f t="shared" si="61"/>
        <v>0.72</v>
      </c>
      <c r="S355" s="61">
        <f t="shared" si="62"/>
        <v>0</v>
      </c>
    </row>
    <row r="356" spans="15:19" x14ac:dyDescent="0.2">
      <c r="O356" s="61">
        <f t="shared" si="63"/>
        <v>0.35100000000000026</v>
      </c>
      <c r="P356" s="61">
        <f t="shared" si="59"/>
        <v>0.72</v>
      </c>
      <c r="Q356" s="61">
        <f t="shared" si="60"/>
        <v>0.2361111111111111</v>
      </c>
      <c r="R356" s="61">
        <f t="shared" si="61"/>
        <v>0.72</v>
      </c>
      <c r="S356" s="61">
        <f t="shared" si="62"/>
        <v>0</v>
      </c>
    </row>
    <row r="357" spans="15:19" x14ac:dyDescent="0.2">
      <c r="O357" s="61">
        <f t="shared" si="63"/>
        <v>0.35200000000000026</v>
      </c>
      <c r="P357" s="61">
        <f t="shared" si="59"/>
        <v>0.72</v>
      </c>
      <c r="Q357" s="61">
        <f t="shared" si="60"/>
        <v>0.2361111111111111</v>
      </c>
      <c r="R357" s="61">
        <f t="shared" si="61"/>
        <v>0.72</v>
      </c>
      <c r="S357" s="61">
        <f t="shared" si="62"/>
        <v>0</v>
      </c>
    </row>
    <row r="358" spans="15:19" x14ac:dyDescent="0.2">
      <c r="O358" s="61">
        <f t="shared" si="63"/>
        <v>0.35300000000000026</v>
      </c>
      <c r="P358" s="61">
        <f t="shared" si="59"/>
        <v>0.72</v>
      </c>
      <c r="Q358" s="61">
        <f t="shared" si="60"/>
        <v>0.2361111111111111</v>
      </c>
      <c r="R358" s="61">
        <f t="shared" si="61"/>
        <v>0.72</v>
      </c>
      <c r="S358" s="61">
        <f t="shared" si="62"/>
        <v>0</v>
      </c>
    </row>
    <row r="359" spans="15:19" x14ac:dyDescent="0.2">
      <c r="O359" s="61">
        <f t="shared" si="63"/>
        <v>0.35400000000000026</v>
      </c>
      <c r="P359" s="61">
        <f t="shared" si="59"/>
        <v>0.72</v>
      </c>
      <c r="Q359" s="61">
        <f t="shared" si="60"/>
        <v>0.2361111111111111</v>
      </c>
      <c r="R359" s="61">
        <f t="shared" si="61"/>
        <v>0.72</v>
      </c>
      <c r="S359" s="61">
        <f t="shared" si="62"/>
        <v>0</v>
      </c>
    </row>
    <row r="360" spans="15:19" x14ac:dyDescent="0.2">
      <c r="O360" s="61">
        <f t="shared" si="63"/>
        <v>0.35500000000000026</v>
      </c>
      <c r="P360" s="61">
        <f t="shared" si="59"/>
        <v>0.72</v>
      </c>
      <c r="Q360" s="61">
        <f t="shared" si="60"/>
        <v>0.2361111111111111</v>
      </c>
      <c r="R360" s="61">
        <f t="shared" si="61"/>
        <v>0.72</v>
      </c>
      <c r="S360" s="61">
        <f t="shared" si="62"/>
        <v>0</v>
      </c>
    </row>
    <row r="361" spans="15:19" x14ac:dyDescent="0.2">
      <c r="O361" s="61">
        <f t="shared" si="63"/>
        <v>0.35600000000000026</v>
      </c>
      <c r="P361" s="61">
        <f t="shared" si="59"/>
        <v>0.72</v>
      </c>
      <c r="Q361" s="61">
        <f t="shared" si="60"/>
        <v>0.2361111111111111</v>
      </c>
      <c r="R361" s="61">
        <f t="shared" si="61"/>
        <v>0.72</v>
      </c>
      <c r="S361" s="61">
        <f t="shared" si="62"/>
        <v>0</v>
      </c>
    </row>
    <row r="362" spans="15:19" x14ac:dyDescent="0.2">
      <c r="O362" s="61">
        <f t="shared" si="63"/>
        <v>0.35700000000000026</v>
      </c>
      <c r="P362" s="61">
        <f t="shared" si="59"/>
        <v>0.72</v>
      </c>
      <c r="Q362" s="61">
        <f t="shared" si="60"/>
        <v>0.2361111111111111</v>
      </c>
      <c r="R362" s="61">
        <f t="shared" si="61"/>
        <v>0.72</v>
      </c>
      <c r="S362" s="61">
        <f t="shared" si="62"/>
        <v>0</v>
      </c>
    </row>
    <row r="363" spans="15:19" x14ac:dyDescent="0.2">
      <c r="O363" s="61">
        <f t="shared" si="63"/>
        <v>0.35800000000000026</v>
      </c>
      <c r="P363" s="61">
        <f t="shared" si="59"/>
        <v>0.72</v>
      </c>
      <c r="Q363" s="61">
        <f t="shared" si="60"/>
        <v>0.2361111111111111</v>
      </c>
      <c r="R363" s="61">
        <f t="shared" si="61"/>
        <v>0.72</v>
      </c>
      <c r="S363" s="61">
        <f t="shared" si="62"/>
        <v>0</v>
      </c>
    </row>
    <row r="364" spans="15:19" x14ac:dyDescent="0.2">
      <c r="O364" s="61">
        <f t="shared" si="63"/>
        <v>0.35900000000000026</v>
      </c>
      <c r="P364" s="61">
        <f t="shared" si="59"/>
        <v>0.72</v>
      </c>
      <c r="Q364" s="61">
        <f t="shared" si="60"/>
        <v>0.2361111111111111</v>
      </c>
      <c r="R364" s="61">
        <f t="shared" si="61"/>
        <v>0.72</v>
      </c>
      <c r="S364" s="61">
        <f t="shared" si="62"/>
        <v>1.3888888888888895E-2</v>
      </c>
    </row>
    <row r="365" spans="15:19" x14ac:dyDescent="0.2">
      <c r="O365" s="61">
        <f t="shared" si="63"/>
        <v>0.36000000000000026</v>
      </c>
      <c r="P365" s="61">
        <f t="shared" si="59"/>
        <v>0.72</v>
      </c>
      <c r="Q365" s="61">
        <f t="shared" si="60"/>
        <v>0.22222222222222221</v>
      </c>
      <c r="R365" s="61">
        <f t="shared" si="61"/>
        <v>0.72</v>
      </c>
      <c r="S365" s="61">
        <f t="shared" si="62"/>
        <v>0</v>
      </c>
    </row>
    <row r="366" spans="15:19" x14ac:dyDescent="0.2">
      <c r="O366" s="61">
        <f t="shared" si="63"/>
        <v>0.36100000000000027</v>
      </c>
      <c r="P366" s="61">
        <f t="shared" si="59"/>
        <v>0.72</v>
      </c>
      <c r="Q366" s="61">
        <f t="shared" si="60"/>
        <v>0.22222222222222221</v>
      </c>
      <c r="R366" s="61">
        <f t="shared" si="61"/>
        <v>0.72</v>
      </c>
      <c r="S366" s="61">
        <f t="shared" si="62"/>
        <v>0</v>
      </c>
    </row>
    <row r="367" spans="15:19" x14ac:dyDescent="0.2">
      <c r="O367" s="61">
        <f t="shared" si="63"/>
        <v>0.36200000000000027</v>
      </c>
      <c r="P367" s="61">
        <f t="shared" si="59"/>
        <v>0.72</v>
      </c>
      <c r="Q367" s="61">
        <f t="shared" si="60"/>
        <v>0.22222222222222221</v>
      </c>
      <c r="R367" s="61">
        <f t="shared" si="61"/>
        <v>0.72</v>
      </c>
      <c r="S367" s="61">
        <f t="shared" si="62"/>
        <v>0</v>
      </c>
    </row>
    <row r="368" spans="15:19" x14ac:dyDescent="0.2">
      <c r="O368" s="61">
        <f t="shared" si="63"/>
        <v>0.36300000000000027</v>
      </c>
      <c r="P368" s="61">
        <f t="shared" si="59"/>
        <v>0.72</v>
      </c>
      <c r="Q368" s="61">
        <f t="shared" si="60"/>
        <v>0.22222222222222221</v>
      </c>
      <c r="R368" s="61">
        <f t="shared" si="61"/>
        <v>0.72</v>
      </c>
      <c r="S368" s="61">
        <f t="shared" si="62"/>
        <v>0</v>
      </c>
    </row>
    <row r="369" spans="15:19" x14ac:dyDescent="0.2">
      <c r="O369" s="61">
        <f t="shared" si="63"/>
        <v>0.36400000000000027</v>
      </c>
      <c r="P369" s="61">
        <f t="shared" si="59"/>
        <v>0.72</v>
      </c>
      <c r="Q369" s="61">
        <f t="shared" si="60"/>
        <v>0.22222222222222221</v>
      </c>
      <c r="R369" s="61">
        <f t="shared" si="61"/>
        <v>0.72</v>
      </c>
      <c r="S369" s="61">
        <f t="shared" si="62"/>
        <v>0</v>
      </c>
    </row>
    <row r="370" spans="15:19" x14ac:dyDescent="0.2">
      <c r="O370" s="61">
        <f t="shared" si="63"/>
        <v>0.36500000000000027</v>
      </c>
      <c r="P370" s="61">
        <f t="shared" si="59"/>
        <v>0.72</v>
      </c>
      <c r="Q370" s="61">
        <f t="shared" si="60"/>
        <v>0.22222222222222221</v>
      </c>
      <c r="R370" s="61">
        <f t="shared" si="61"/>
        <v>0.72</v>
      </c>
      <c r="S370" s="61">
        <f t="shared" si="62"/>
        <v>0</v>
      </c>
    </row>
    <row r="371" spans="15:19" x14ac:dyDescent="0.2">
      <c r="O371" s="61">
        <f t="shared" si="63"/>
        <v>0.36600000000000027</v>
      </c>
      <c r="P371" s="61">
        <f t="shared" si="59"/>
        <v>0.72</v>
      </c>
      <c r="Q371" s="61">
        <f t="shared" si="60"/>
        <v>0.22222222222222221</v>
      </c>
      <c r="R371" s="61">
        <f t="shared" si="61"/>
        <v>0.72</v>
      </c>
      <c r="S371" s="61">
        <f t="shared" si="62"/>
        <v>0</v>
      </c>
    </row>
    <row r="372" spans="15:19" x14ac:dyDescent="0.2">
      <c r="O372" s="61">
        <f t="shared" si="63"/>
        <v>0.36700000000000027</v>
      </c>
      <c r="P372" s="61">
        <f t="shared" si="59"/>
        <v>0.72</v>
      </c>
      <c r="Q372" s="61">
        <f t="shared" si="60"/>
        <v>0.22222222222222221</v>
      </c>
      <c r="R372" s="61">
        <f t="shared" si="61"/>
        <v>0.72</v>
      </c>
      <c r="S372" s="61">
        <f t="shared" si="62"/>
        <v>0</v>
      </c>
    </row>
    <row r="373" spans="15:19" x14ac:dyDescent="0.2">
      <c r="O373" s="61">
        <f t="shared" si="63"/>
        <v>0.36800000000000027</v>
      </c>
      <c r="P373" s="61">
        <f t="shared" si="59"/>
        <v>0.72</v>
      </c>
      <c r="Q373" s="61">
        <f t="shared" si="60"/>
        <v>0.22222222222222221</v>
      </c>
      <c r="R373" s="61">
        <f t="shared" si="61"/>
        <v>0.72</v>
      </c>
      <c r="S373" s="61">
        <f t="shared" si="62"/>
        <v>0</v>
      </c>
    </row>
    <row r="374" spans="15:19" x14ac:dyDescent="0.2">
      <c r="O374" s="61">
        <f t="shared" si="63"/>
        <v>0.36900000000000027</v>
      </c>
      <c r="P374" s="61">
        <f t="shared" si="59"/>
        <v>0.72</v>
      </c>
      <c r="Q374" s="61">
        <f t="shared" si="60"/>
        <v>0.22222222222222221</v>
      </c>
      <c r="R374" s="61">
        <f t="shared" si="61"/>
        <v>0.72</v>
      </c>
      <c r="S374" s="61">
        <f t="shared" si="62"/>
        <v>0</v>
      </c>
    </row>
    <row r="375" spans="15:19" x14ac:dyDescent="0.2">
      <c r="O375" s="61">
        <f t="shared" si="63"/>
        <v>0.37000000000000027</v>
      </c>
      <c r="P375" s="61">
        <f t="shared" si="59"/>
        <v>0.72</v>
      </c>
      <c r="Q375" s="61">
        <f t="shared" si="60"/>
        <v>0.22222222222222221</v>
      </c>
      <c r="R375" s="61">
        <f t="shared" si="61"/>
        <v>0.7</v>
      </c>
      <c r="S375" s="61">
        <f t="shared" si="62"/>
        <v>0</v>
      </c>
    </row>
    <row r="376" spans="15:19" x14ac:dyDescent="0.2">
      <c r="O376" s="61">
        <f t="shared" si="63"/>
        <v>0.37100000000000027</v>
      </c>
      <c r="P376" s="61">
        <f t="shared" si="59"/>
        <v>0.68</v>
      </c>
      <c r="Q376" s="61">
        <f t="shared" si="60"/>
        <v>0.22222222222222221</v>
      </c>
      <c r="R376" s="61">
        <f t="shared" si="61"/>
        <v>0.68</v>
      </c>
      <c r="S376" s="61">
        <f t="shared" si="62"/>
        <v>0</v>
      </c>
    </row>
    <row r="377" spans="15:19" x14ac:dyDescent="0.2">
      <c r="O377" s="61">
        <f t="shared" si="63"/>
        <v>0.37200000000000027</v>
      </c>
      <c r="P377" s="61">
        <f t="shared" si="59"/>
        <v>0.68</v>
      </c>
      <c r="Q377" s="61">
        <f t="shared" si="60"/>
        <v>0.22222222222222221</v>
      </c>
      <c r="R377" s="61">
        <f t="shared" si="61"/>
        <v>0.68</v>
      </c>
      <c r="S377" s="61">
        <f t="shared" si="62"/>
        <v>0</v>
      </c>
    </row>
    <row r="378" spans="15:19" x14ac:dyDescent="0.2">
      <c r="O378" s="61">
        <f t="shared" si="63"/>
        <v>0.37300000000000028</v>
      </c>
      <c r="P378" s="61">
        <f t="shared" si="59"/>
        <v>0.68</v>
      </c>
      <c r="Q378" s="61">
        <f t="shared" si="60"/>
        <v>0.22222222222222221</v>
      </c>
      <c r="R378" s="61">
        <f t="shared" si="61"/>
        <v>0.68</v>
      </c>
      <c r="S378" s="61">
        <f t="shared" si="62"/>
        <v>0</v>
      </c>
    </row>
    <row r="379" spans="15:19" x14ac:dyDescent="0.2">
      <c r="O379" s="61">
        <f t="shared" si="63"/>
        <v>0.37400000000000028</v>
      </c>
      <c r="P379" s="61">
        <f t="shared" si="59"/>
        <v>0.68</v>
      </c>
      <c r="Q379" s="61">
        <f t="shared" si="60"/>
        <v>0.22222222222222221</v>
      </c>
      <c r="R379" s="61">
        <f t="shared" si="61"/>
        <v>0.68</v>
      </c>
      <c r="S379" s="61">
        <f t="shared" si="62"/>
        <v>0</v>
      </c>
    </row>
    <row r="380" spans="15:19" x14ac:dyDescent="0.2">
      <c r="O380" s="61">
        <f t="shared" si="63"/>
        <v>0.37500000000000028</v>
      </c>
      <c r="P380" s="61">
        <f t="shared" si="59"/>
        <v>0.68</v>
      </c>
      <c r="Q380" s="61">
        <f t="shared" si="60"/>
        <v>0.22222222222222221</v>
      </c>
      <c r="R380" s="61">
        <f t="shared" si="61"/>
        <v>0.68</v>
      </c>
      <c r="S380" s="61">
        <f t="shared" si="62"/>
        <v>0</v>
      </c>
    </row>
    <row r="381" spans="15:19" x14ac:dyDescent="0.2">
      <c r="O381" s="61">
        <f t="shared" si="63"/>
        <v>0.37600000000000028</v>
      </c>
      <c r="P381" s="61">
        <f t="shared" si="59"/>
        <v>0.68</v>
      </c>
      <c r="Q381" s="61">
        <f t="shared" si="60"/>
        <v>0.22222222222222221</v>
      </c>
      <c r="R381" s="61">
        <f t="shared" si="61"/>
        <v>0.68</v>
      </c>
      <c r="S381" s="61">
        <f t="shared" si="62"/>
        <v>0</v>
      </c>
    </row>
    <row r="382" spans="15:19" x14ac:dyDescent="0.2">
      <c r="O382" s="61">
        <f t="shared" si="63"/>
        <v>0.37700000000000028</v>
      </c>
      <c r="P382" s="61">
        <f t="shared" si="59"/>
        <v>0.68</v>
      </c>
      <c r="Q382" s="61">
        <f t="shared" si="60"/>
        <v>0.22222222222222221</v>
      </c>
      <c r="R382" s="61">
        <f t="shared" si="61"/>
        <v>0.68</v>
      </c>
      <c r="S382" s="61">
        <f t="shared" si="62"/>
        <v>0</v>
      </c>
    </row>
    <row r="383" spans="15:19" x14ac:dyDescent="0.2">
      <c r="O383" s="61">
        <f t="shared" si="63"/>
        <v>0.37800000000000028</v>
      </c>
      <c r="P383" s="61">
        <f t="shared" si="59"/>
        <v>0.68</v>
      </c>
      <c r="Q383" s="61">
        <f t="shared" si="60"/>
        <v>0.22222222222222221</v>
      </c>
      <c r="R383" s="61">
        <f t="shared" si="61"/>
        <v>0.68</v>
      </c>
      <c r="S383" s="61">
        <f t="shared" si="62"/>
        <v>0</v>
      </c>
    </row>
    <row r="384" spans="15:19" x14ac:dyDescent="0.2">
      <c r="O384" s="61">
        <f t="shared" si="63"/>
        <v>0.37900000000000028</v>
      </c>
      <c r="P384" s="61">
        <f t="shared" si="59"/>
        <v>0.68</v>
      </c>
      <c r="Q384" s="61">
        <f t="shared" si="60"/>
        <v>0.22222222222222221</v>
      </c>
      <c r="R384" s="61">
        <f t="shared" si="61"/>
        <v>0.68</v>
      </c>
      <c r="S384" s="61">
        <f t="shared" si="62"/>
        <v>0</v>
      </c>
    </row>
    <row r="385" spans="15:19" x14ac:dyDescent="0.2">
      <c r="O385" s="61">
        <f t="shared" si="63"/>
        <v>0.38000000000000028</v>
      </c>
      <c r="P385" s="61">
        <f t="shared" si="59"/>
        <v>0.68</v>
      </c>
      <c r="Q385" s="61">
        <f t="shared" si="60"/>
        <v>0.22222222222222221</v>
      </c>
      <c r="R385" s="61">
        <f t="shared" si="61"/>
        <v>0.62000000000000011</v>
      </c>
      <c r="S385" s="61">
        <f t="shared" si="62"/>
        <v>0.18055555555555555</v>
      </c>
    </row>
    <row r="386" spans="15:19" x14ac:dyDescent="0.2">
      <c r="O386" s="61">
        <f t="shared" si="63"/>
        <v>0.38100000000000028</v>
      </c>
      <c r="P386" s="61">
        <f t="shared" si="59"/>
        <v>0.56000000000000005</v>
      </c>
      <c r="Q386" s="61">
        <f t="shared" si="60"/>
        <v>4.1666666666666664E-2</v>
      </c>
      <c r="R386" s="61">
        <f t="shared" si="61"/>
        <v>0.56000000000000005</v>
      </c>
      <c r="S386" s="61">
        <f t="shared" si="62"/>
        <v>0</v>
      </c>
    </row>
    <row r="387" spans="15:19" x14ac:dyDescent="0.2">
      <c r="O387" s="61">
        <f t="shared" si="63"/>
        <v>0.38200000000000028</v>
      </c>
      <c r="P387" s="61">
        <f t="shared" si="59"/>
        <v>0.56000000000000005</v>
      </c>
      <c r="Q387" s="61">
        <f t="shared" si="60"/>
        <v>4.1666666666666664E-2</v>
      </c>
      <c r="R387" s="61">
        <f t="shared" si="61"/>
        <v>0.56000000000000005</v>
      </c>
      <c r="S387" s="61">
        <f t="shared" si="62"/>
        <v>0</v>
      </c>
    </row>
    <row r="388" spans="15:19" x14ac:dyDescent="0.2">
      <c r="O388" s="61">
        <f t="shared" si="63"/>
        <v>0.38300000000000028</v>
      </c>
      <c r="P388" s="61">
        <f t="shared" si="59"/>
        <v>0.56000000000000005</v>
      </c>
      <c r="Q388" s="61">
        <f t="shared" si="60"/>
        <v>4.1666666666666664E-2</v>
      </c>
      <c r="R388" s="61">
        <f t="shared" si="61"/>
        <v>0.56000000000000005</v>
      </c>
      <c r="S388" s="61">
        <f t="shared" si="62"/>
        <v>0</v>
      </c>
    </row>
    <row r="389" spans="15:19" x14ac:dyDescent="0.2">
      <c r="O389" s="61">
        <f t="shared" si="63"/>
        <v>0.38400000000000029</v>
      </c>
      <c r="P389" s="61">
        <f t="shared" si="59"/>
        <v>0.56000000000000005</v>
      </c>
      <c r="Q389" s="61">
        <f t="shared" si="60"/>
        <v>4.1666666666666664E-2</v>
      </c>
      <c r="R389" s="61">
        <f t="shared" si="61"/>
        <v>0.56000000000000005</v>
      </c>
      <c r="S389" s="61">
        <f t="shared" si="62"/>
        <v>0</v>
      </c>
    </row>
    <row r="390" spans="15:19" x14ac:dyDescent="0.2">
      <c r="O390" s="61">
        <f t="shared" si="63"/>
        <v>0.38500000000000029</v>
      </c>
      <c r="P390" s="61">
        <f t="shared" ref="P390:P453" si="64">COUNTIFS($D$6:$D$176,"CF",$G$6:$G$176,"&gt;="&amp;$O390)/CF_D</f>
        <v>0.56000000000000005</v>
      </c>
      <c r="Q390" s="61">
        <f t="shared" ref="Q390:Q453" si="65">COUNTIFS($D$6:$D$176,"CONT",$G$6:$G$176,"&gt;="&amp;$O390)/CFNT_D</f>
        <v>4.1666666666666664E-2</v>
      </c>
      <c r="R390" s="61">
        <f t="shared" si="61"/>
        <v>0.56000000000000005</v>
      </c>
      <c r="S390" s="61">
        <f t="shared" si="62"/>
        <v>0</v>
      </c>
    </row>
    <row r="391" spans="15:19" x14ac:dyDescent="0.2">
      <c r="O391" s="61">
        <f t="shared" si="63"/>
        <v>0.38600000000000029</v>
      </c>
      <c r="P391" s="61">
        <f t="shared" si="64"/>
        <v>0.56000000000000005</v>
      </c>
      <c r="Q391" s="61">
        <f t="shared" si="65"/>
        <v>4.1666666666666664E-2</v>
      </c>
      <c r="R391" s="61">
        <f t="shared" ref="R391:R454" si="66">(P391+P392)/2</f>
        <v>0.56000000000000005</v>
      </c>
      <c r="S391" s="61">
        <f t="shared" ref="S391:S454" si="67">-(Q392-Q391)</f>
        <v>0</v>
      </c>
    </row>
    <row r="392" spans="15:19" x14ac:dyDescent="0.2">
      <c r="O392" s="61">
        <f t="shared" ref="O392:O455" si="68">O391+0.001</f>
        <v>0.38700000000000029</v>
      </c>
      <c r="P392" s="61">
        <f t="shared" si="64"/>
        <v>0.56000000000000005</v>
      </c>
      <c r="Q392" s="61">
        <f t="shared" si="65"/>
        <v>4.1666666666666664E-2</v>
      </c>
      <c r="R392" s="61">
        <f t="shared" si="66"/>
        <v>0.56000000000000005</v>
      </c>
      <c r="S392" s="61">
        <f t="shared" si="67"/>
        <v>0</v>
      </c>
    </row>
    <row r="393" spans="15:19" x14ac:dyDescent="0.2">
      <c r="O393" s="61">
        <f t="shared" si="68"/>
        <v>0.38800000000000029</v>
      </c>
      <c r="P393" s="61">
        <f t="shared" si="64"/>
        <v>0.56000000000000005</v>
      </c>
      <c r="Q393" s="61">
        <f t="shared" si="65"/>
        <v>4.1666666666666664E-2</v>
      </c>
      <c r="R393" s="61">
        <f t="shared" si="66"/>
        <v>0.56000000000000005</v>
      </c>
      <c r="S393" s="61">
        <f t="shared" si="67"/>
        <v>0</v>
      </c>
    </row>
    <row r="394" spans="15:19" x14ac:dyDescent="0.2">
      <c r="O394" s="61">
        <f t="shared" si="68"/>
        <v>0.38900000000000029</v>
      </c>
      <c r="P394" s="61">
        <f t="shared" si="64"/>
        <v>0.56000000000000005</v>
      </c>
      <c r="Q394" s="61">
        <f t="shared" si="65"/>
        <v>4.1666666666666664E-2</v>
      </c>
      <c r="R394" s="61">
        <f t="shared" si="66"/>
        <v>0.56000000000000005</v>
      </c>
      <c r="S394" s="61">
        <f t="shared" si="67"/>
        <v>0</v>
      </c>
    </row>
    <row r="395" spans="15:19" x14ac:dyDescent="0.2">
      <c r="O395" s="61">
        <f t="shared" si="68"/>
        <v>0.39000000000000029</v>
      </c>
      <c r="P395" s="61">
        <f t="shared" si="64"/>
        <v>0.56000000000000005</v>
      </c>
      <c r="Q395" s="61">
        <f t="shared" si="65"/>
        <v>4.1666666666666664E-2</v>
      </c>
      <c r="R395" s="61">
        <f t="shared" si="66"/>
        <v>0.56000000000000005</v>
      </c>
      <c r="S395" s="61">
        <f t="shared" si="67"/>
        <v>0</v>
      </c>
    </row>
    <row r="396" spans="15:19" x14ac:dyDescent="0.2">
      <c r="O396" s="61">
        <f t="shared" si="68"/>
        <v>0.39100000000000029</v>
      </c>
      <c r="P396" s="61">
        <f t="shared" si="64"/>
        <v>0.56000000000000005</v>
      </c>
      <c r="Q396" s="61">
        <f t="shared" si="65"/>
        <v>4.1666666666666664E-2</v>
      </c>
      <c r="R396" s="61">
        <f t="shared" si="66"/>
        <v>0.54</v>
      </c>
      <c r="S396" s="61">
        <f t="shared" si="67"/>
        <v>0</v>
      </c>
    </row>
    <row r="397" spans="15:19" x14ac:dyDescent="0.2">
      <c r="O397" s="61">
        <f t="shared" si="68"/>
        <v>0.39200000000000029</v>
      </c>
      <c r="P397" s="61">
        <f t="shared" si="64"/>
        <v>0.52</v>
      </c>
      <c r="Q397" s="61">
        <f t="shared" si="65"/>
        <v>4.1666666666666664E-2</v>
      </c>
      <c r="R397" s="61">
        <f t="shared" si="66"/>
        <v>0.52</v>
      </c>
      <c r="S397" s="61">
        <f t="shared" si="67"/>
        <v>0</v>
      </c>
    </row>
    <row r="398" spans="15:19" x14ac:dyDescent="0.2">
      <c r="O398" s="61">
        <f t="shared" si="68"/>
        <v>0.39300000000000029</v>
      </c>
      <c r="P398" s="61">
        <f t="shared" si="64"/>
        <v>0.52</v>
      </c>
      <c r="Q398" s="61">
        <f t="shared" si="65"/>
        <v>4.1666666666666664E-2</v>
      </c>
      <c r="R398" s="61">
        <f t="shared" si="66"/>
        <v>0.52</v>
      </c>
      <c r="S398" s="61">
        <f t="shared" si="67"/>
        <v>0</v>
      </c>
    </row>
    <row r="399" spans="15:19" x14ac:dyDescent="0.2">
      <c r="O399" s="61">
        <f t="shared" si="68"/>
        <v>0.39400000000000029</v>
      </c>
      <c r="P399" s="61">
        <f t="shared" si="64"/>
        <v>0.52</v>
      </c>
      <c r="Q399" s="61">
        <f t="shared" si="65"/>
        <v>4.1666666666666664E-2</v>
      </c>
      <c r="R399" s="61">
        <f t="shared" si="66"/>
        <v>0.52</v>
      </c>
      <c r="S399" s="61">
        <f t="shared" si="67"/>
        <v>0</v>
      </c>
    </row>
    <row r="400" spans="15:19" x14ac:dyDescent="0.2">
      <c r="O400" s="61">
        <f t="shared" si="68"/>
        <v>0.3950000000000003</v>
      </c>
      <c r="P400" s="61">
        <f t="shared" si="64"/>
        <v>0.52</v>
      </c>
      <c r="Q400" s="61">
        <f t="shared" si="65"/>
        <v>4.1666666666666664E-2</v>
      </c>
      <c r="R400" s="61">
        <f t="shared" si="66"/>
        <v>0.52</v>
      </c>
      <c r="S400" s="61">
        <f t="shared" si="67"/>
        <v>0</v>
      </c>
    </row>
    <row r="401" spans="15:19" x14ac:dyDescent="0.2">
      <c r="O401" s="61">
        <f t="shared" si="68"/>
        <v>0.3960000000000003</v>
      </c>
      <c r="P401" s="61">
        <f t="shared" si="64"/>
        <v>0.52</v>
      </c>
      <c r="Q401" s="61">
        <f t="shared" si="65"/>
        <v>4.1666666666666664E-2</v>
      </c>
      <c r="R401" s="61">
        <f t="shared" si="66"/>
        <v>0.52</v>
      </c>
      <c r="S401" s="61">
        <f t="shared" si="67"/>
        <v>0</v>
      </c>
    </row>
    <row r="402" spans="15:19" x14ac:dyDescent="0.2">
      <c r="O402" s="61">
        <f t="shared" si="68"/>
        <v>0.3970000000000003</v>
      </c>
      <c r="P402" s="61">
        <f t="shared" si="64"/>
        <v>0.52</v>
      </c>
      <c r="Q402" s="61">
        <f t="shared" si="65"/>
        <v>4.1666666666666664E-2</v>
      </c>
      <c r="R402" s="61">
        <f t="shared" si="66"/>
        <v>0.52</v>
      </c>
      <c r="S402" s="61">
        <f t="shared" si="67"/>
        <v>0</v>
      </c>
    </row>
    <row r="403" spans="15:19" x14ac:dyDescent="0.2">
      <c r="O403" s="61">
        <f t="shared" si="68"/>
        <v>0.3980000000000003</v>
      </c>
      <c r="P403" s="61">
        <f t="shared" si="64"/>
        <v>0.52</v>
      </c>
      <c r="Q403" s="61">
        <f t="shared" si="65"/>
        <v>4.1666666666666664E-2</v>
      </c>
      <c r="R403" s="61">
        <f t="shared" si="66"/>
        <v>0.5</v>
      </c>
      <c r="S403" s="61">
        <f t="shared" si="67"/>
        <v>1.3888888888888888E-2</v>
      </c>
    </row>
    <row r="404" spans="15:19" x14ac:dyDescent="0.2">
      <c r="O404" s="61">
        <f t="shared" si="68"/>
        <v>0.3990000000000003</v>
      </c>
      <c r="P404" s="61">
        <f t="shared" si="64"/>
        <v>0.48</v>
      </c>
      <c r="Q404" s="61">
        <f t="shared" si="65"/>
        <v>2.7777777777777776E-2</v>
      </c>
      <c r="R404" s="61">
        <f t="shared" si="66"/>
        <v>0.48</v>
      </c>
      <c r="S404" s="61">
        <f t="shared" si="67"/>
        <v>0</v>
      </c>
    </row>
    <row r="405" spans="15:19" x14ac:dyDescent="0.2">
      <c r="O405" s="61">
        <f t="shared" si="68"/>
        <v>0.4000000000000003</v>
      </c>
      <c r="P405" s="61">
        <f t="shared" si="64"/>
        <v>0.48</v>
      </c>
      <c r="Q405" s="61">
        <f t="shared" si="65"/>
        <v>2.7777777777777776E-2</v>
      </c>
      <c r="R405" s="61">
        <f t="shared" si="66"/>
        <v>0.48</v>
      </c>
      <c r="S405" s="61">
        <f t="shared" si="67"/>
        <v>0</v>
      </c>
    </row>
    <row r="406" spans="15:19" x14ac:dyDescent="0.2">
      <c r="O406" s="61">
        <f t="shared" si="68"/>
        <v>0.4010000000000003</v>
      </c>
      <c r="P406" s="61">
        <f t="shared" si="64"/>
        <v>0.48</v>
      </c>
      <c r="Q406" s="61">
        <f t="shared" si="65"/>
        <v>2.7777777777777776E-2</v>
      </c>
      <c r="R406" s="61">
        <f t="shared" si="66"/>
        <v>0.48</v>
      </c>
      <c r="S406" s="61">
        <f t="shared" si="67"/>
        <v>0</v>
      </c>
    </row>
    <row r="407" spans="15:19" x14ac:dyDescent="0.2">
      <c r="O407" s="61">
        <f t="shared" si="68"/>
        <v>0.4020000000000003</v>
      </c>
      <c r="P407" s="61">
        <f t="shared" si="64"/>
        <v>0.48</v>
      </c>
      <c r="Q407" s="61">
        <f t="shared" si="65"/>
        <v>2.7777777777777776E-2</v>
      </c>
      <c r="R407" s="61">
        <f t="shared" si="66"/>
        <v>0.48</v>
      </c>
      <c r="S407" s="61">
        <f t="shared" si="67"/>
        <v>0</v>
      </c>
    </row>
    <row r="408" spans="15:19" x14ac:dyDescent="0.2">
      <c r="O408" s="61">
        <f t="shared" si="68"/>
        <v>0.4030000000000003</v>
      </c>
      <c r="P408" s="61">
        <f t="shared" si="64"/>
        <v>0.48</v>
      </c>
      <c r="Q408" s="61">
        <f t="shared" si="65"/>
        <v>2.7777777777777776E-2</v>
      </c>
      <c r="R408" s="61">
        <f t="shared" si="66"/>
        <v>0.48</v>
      </c>
      <c r="S408" s="61">
        <f t="shared" si="67"/>
        <v>0</v>
      </c>
    </row>
    <row r="409" spans="15:19" x14ac:dyDescent="0.2">
      <c r="O409" s="61">
        <f t="shared" si="68"/>
        <v>0.4040000000000003</v>
      </c>
      <c r="P409" s="61">
        <f t="shared" si="64"/>
        <v>0.48</v>
      </c>
      <c r="Q409" s="61">
        <f t="shared" si="65"/>
        <v>2.7777777777777776E-2</v>
      </c>
      <c r="R409" s="61">
        <f t="shared" si="66"/>
        <v>0.48</v>
      </c>
      <c r="S409" s="61">
        <f t="shared" si="67"/>
        <v>0</v>
      </c>
    </row>
    <row r="410" spans="15:19" x14ac:dyDescent="0.2">
      <c r="O410" s="61">
        <f t="shared" si="68"/>
        <v>0.4050000000000003</v>
      </c>
      <c r="P410" s="61">
        <f t="shared" si="64"/>
        <v>0.48</v>
      </c>
      <c r="Q410" s="61">
        <f t="shared" si="65"/>
        <v>2.7777777777777776E-2</v>
      </c>
      <c r="R410" s="61">
        <f t="shared" si="66"/>
        <v>0.48</v>
      </c>
      <c r="S410" s="61">
        <f t="shared" si="67"/>
        <v>0</v>
      </c>
    </row>
    <row r="411" spans="15:19" x14ac:dyDescent="0.2">
      <c r="O411" s="61">
        <f t="shared" si="68"/>
        <v>0.40600000000000031</v>
      </c>
      <c r="P411" s="61">
        <f t="shared" si="64"/>
        <v>0.48</v>
      </c>
      <c r="Q411" s="61">
        <f t="shared" si="65"/>
        <v>2.7777777777777776E-2</v>
      </c>
      <c r="R411" s="61">
        <f t="shared" si="66"/>
        <v>0.48</v>
      </c>
      <c r="S411" s="61">
        <f t="shared" si="67"/>
        <v>0</v>
      </c>
    </row>
    <row r="412" spans="15:19" x14ac:dyDescent="0.2">
      <c r="O412" s="61">
        <f t="shared" si="68"/>
        <v>0.40700000000000031</v>
      </c>
      <c r="P412" s="61">
        <f t="shared" si="64"/>
        <v>0.48</v>
      </c>
      <c r="Q412" s="61">
        <f t="shared" si="65"/>
        <v>2.7777777777777776E-2</v>
      </c>
      <c r="R412" s="61">
        <f t="shared" si="66"/>
        <v>0.48</v>
      </c>
      <c r="S412" s="61">
        <f t="shared" si="67"/>
        <v>0</v>
      </c>
    </row>
    <row r="413" spans="15:19" x14ac:dyDescent="0.2">
      <c r="O413" s="61">
        <f t="shared" si="68"/>
        <v>0.40800000000000031</v>
      </c>
      <c r="P413" s="61">
        <f t="shared" si="64"/>
        <v>0.48</v>
      </c>
      <c r="Q413" s="61">
        <f t="shared" si="65"/>
        <v>2.7777777777777776E-2</v>
      </c>
      <c r="R413" s="61">
        <f t="shared" si="66"/>
        <v>0.48</v>
      </c>
      <c r="S413" s="61">
        <f t="shared" si="67"/>
        <v>0</v>
      </c>
    </row>
    <row r="414" spans="15:19" x14ac:dyDescent="0.2">
      <c r="O414" s="61">
        <f t="shared" si="68"/>
        <v>0.40900000000000031</v>
      </c>
      <c r="P414" s="61">
        <f t="shared" si="64"/>
        <v>0.48</v>
      </c>
      <c r="Q414" s="61">
        <f t="shared" si="65"/>
        <v>2.7777777777777776E-2</v>
      </c>
      <c r="R414" s="61">
        <f t="shared" si="66"/>
        <v>0.48</v>
      </c>
      <c r="S414" s="61">
        <f t="shared" si="67"/>
        <v>0</v>
      </c>
    </row>
    <row r="415" spans="15:19" x14ac:dyDescent="0.2">
      <c r="O415" s="61">
        <f t="shared" si="68"/>
        <v>0.41000000000000031</v>
      </c>
      <c r="P415" s="61">
        <f t="shared" si="64"/>
        <v>0.48</v>
      </c>
      <c r="Q415" s="61">
        <f t="shared" si="65"/>
        <v>2.7777777777777776E-2</v>
      </c>
      <c r="R415" s="61">
        <f t="shared" si="66"/>
        <v>0.48</v>
      </c>
      <c r="S415" s="61">
        <f t="shared" si="67"/>
        <v>0</v>
      </c>
    </row>
    <row r="416" spans="15:19" x14ac:dyDescent="0.2">
      <c r="O416" s="61">
        <f t="shared" si="68"/>
        <v>0.41100000000000031</v>
      </c>
      <c r="P416" s="61">
        <f t="shared" si="64"/>
        <v>0.48</v>
      </c>
      <c r="Q416" s="61">
        <f t="shared" si="65"/>
        <v>2.7777777777777776E-2</v>
      </c>
      <c r="R416" s="61">
        <f t="shared" si="66"/>
        <v>0.48</v>
      </c>
      <c r="S416" s="61">
        <f t="shared" si="67"/>
        <v>0</v>
      </c>
    </row>
    <row r="417" spans="15:19" x14ac:dyDescent="0.2">
      <c r="O417" s="61">
        <f t="shared" si="68"/>
        <v>0.41200000000000031</v>
      </c>
      <c r="P417" s="61">
        <f t="shared" si="64"/>
        <v>0.48</v>
      </c>
      <c r="Q417" s="61">
        <f t="shared" si="65"/>
        <v>2.7777777777777776E-2</v>
      </c>
      <c r="R417" s="61">
        <f t="shared" si="66"/>
        <v>0.48</v>
      </c>
      <c r="S417" s="61">
        <f t="shared" si="67"/>
        <v>0</v>
      </c>
    </row>
    <row r="418" spans="15:19" x14ac:dyDescent="0.2">
      <c r="O418" s="61">
        <f t="shared" si="68"/>
        <v>0.41300000000000031</v>
      </c>
      <c r="P418" s="61">
        <f t="shared" si="64"/>
        <v>0.48</v>
      </c>
      <c r="Q418" s="61">
        <f t="shared" si="65"/>
        <v>2.7777777777777776E-2</v>
      </c>
      <c r="R418" s="61">
        <f t="shared" si="66"/>
        <v>0.48</v>
      </c>
      <c r="S418" s="61">
        <f t="shared" si="67"/>
        <v>0</v>
      </c>
    </row>
    <row r="419" spans="15:19" x14ac:dyDescent="0.2">
      <c r="O419" s="61">
        <f t="shared" si="68"/>
        <v>0.41400000000000031</v>
      </c>
      <c r="P419" s="61">
        <f t="shared" si="64"/>
        <v>0.48</v>
      </c>
      <c r="Q419" s="61">
        <f t="shared" si="65"/>
        <v>2.7777777777777776E-2</v>
      </c>
      <c r="R419" s="61">
        <f t="shared" si="66"/>
        <v>0.48</v>
      </c>
      <c r="S419" s="61">
        <f t="shared" si="67"/>
        <v>0</v>
      </c>
    </row>
    <row r="420" spans="15:19" x14ac:dyDescent="0.2">
      <c r="O420" s="61">
        <f t="shared" si="68"/>
        <v>0.41500000000000031</v>
      </c>
      <c r="P420" s="61">
        <f t="shared" si="64"/>
        <v>0.48</v>
      </c>
      <c r="Q420" s="61">
        <f t="shared" si="65"/>
        <v>2.7777777777777776E-2</v>
      </c>
      <c r="R420" s="61">
        <f t="shared" si="66"/>
        <v>0.48</v>
      </c>
      <c r="S420" s="61">
        <f t="shared" si="67"/>
        <v>0</v>
      </c>
    </row>
    <row r="421" spans="15:19" x14ac:dyDescent="0.2">
      <c r="O421" s="61">
        <f t="shared" si="68"/>
        <v>0.41600000000000031</v>
      </c>
      <c r="P421" s="61">
        <f t="shared" si="64"/>
        <v>0.48</v>
      </c>
      <c r="Q421" s="61">
        <f t="shared" si="65"/>
        <v>2.7777777777777776E-2</v>
      </c>
      <c r="R421" s="61">
        <f t="shared" si="66"/>
        <v>0.48</v>
      </c>
      <c r="S421" s="61">
        <f t="shared" si="67"/>
        <v>0</v>
      </c>
    </row>
    <row r="422" spans="15:19" x14ac:dyDescent="0.2">
      <c r="O422" s="61">
        <f t="shared" si="68"/>
        <v>0.41700000000000031</v>
      </c>
      <c r="P422" s="61">
        <f t="shared" si="64"/>
        <v>0.48</v>
      </c>
      <c r="Q422" s="61">
        <f t="shared" si="65"/>
        <v>2.7777777777777776E-2</v>
      </c>
      <c r="R422" s="61">
        <f t="shared" si="66"/>
        <v>0.48</v>
      </c>
      <c r="S422" s="61">
        <f t="shared" si="67"/>
        <v>0</v>
      </c>
    </row>
    <row r="423" spans="15:19" x14ac:dyDescent="0.2">
      <c r="O423" s="61">
        <f t="shared" si="68"/>
        <v>0.41800000000000032</v>
      </c>
      <c r="P423" s="61">
        <f t="shared" si="64"/>
        <v>0.48</v>
      </c>
      <c r="Q423" s="61">
        <f t="shared" si="65"/>
        <v>2.7777777777777776E-2</v>
      </c>
      <c r="R423" s="61">
        <f t="shared" si="66"/>
        <v>0.48</v>
      </c>
      <c r="S423" s="61">
        <f t="shared" si="67"/>
        <v>0</v>
      </c>
    </row>
    <row r="424" spans="15:19" x14ac:dyDescent="0.2">
      <c r="O424" s="61">
        <f t="shared" si="68"/>
        <v>0.41900000000000032</v>
      </c>
      <c r="P424" s="61">
        <f t="shared" si="64"/>
        <v>0.48</v>
      </c>
      <c r="Q424" s="61">
        <f t="shared" si="65"/>
        <v>2.7777777777777776E-2</v>
      </c>
      <c r="R424" s="61">
        <f t="shared" si="66"/>
        <v>0.48</v>
      </c>
      <c r="S424" s="61">
        <f t="shared" si="67"/>
        <v>0</v>
      </c>
    </row>
    <row r="425" spans="15:19" x14ac:dyDescent="0.2">
      <c r="O425" s="61">
        <f t="shared" si="68"/>
        <v>0.42000000000000032</v>
      </c>
      <c r="P425" s="61">
        <f t="shared" si="64"/>
        <v>0.48</v>
      </c>
      <c r="Q425" s="61">
        <f t="shared" si="65"/>
        <v>2.7777777777777776E-2</v>
      </c>
      <c r="R425" s="61">
        <f t="shared" si="66"/>
        <v>0.48</v>
      </c>
      <c r="S425" s="61">
        <f t="shared" si="67"/>
        <v>0</v>
      </c>
    </row>
    <row r="426" spans="15:19" x14ac:dyDescent="0.2">
      <c r="O426" s="61">
        <f t="shared" si="68"/>
        <v>0.42100000000000032</v>
      </c>
      <c r="P426" s="61">
        <f t="shared" si="64"/>
        <v>0.48</v>
      </c>
      <c r="Q426" s="61">
        <f t="shared" si="65"/>
        <v>2.7777777777777776E-2</v>
      </c>
      <c r="R426" s="61">
        <f t="shared" si="66"/>
        <v>0.48</v>
      </c>
      <c r="S426" s="61">
        <f t="shared" si="67"/>
        <v>0</v>
      </c>
    </row>
    <row r="427" spans="15:19" x14ac:dyDescent="0.2">
      <c r="O427" s="61">
        <f t="shared" si="68"/>
        <v>0.42200000000000032</v>
      </c>
      <c r="P427" s="61">
        <f t="shared" si="64"/>
        <v>0.48</v>
      </c>
      <c r="Q427" s="61">
        <f t="shared" si="65"/>
        <v>2.7777777777777776E-2</v>
      </c>
      <c r="R427" s="61">
        <f t="shared" si="66"/>
        <v>0.48</v>
      </c>
      <c r="S427" s="61">
        <f t="shared" si="67"/>
        <v>0</v>
      </c>
    </row>
    <row r="428" spans="15:19" x14ac:dyDescent="0.2">
      <c r="O428" s="61">
        <f t="shared" si="68"/>
        <v>0.42300000000000032</v>
      </c>
      <c r="P428" s="61">
        <f t="shared" si="64"/>
        <v>0.48</v>
      </c>
      <c r="Q428" s="61">
        <f t="shared" si="65"/>
        <v>2.7777777777777776E-2</v>
      </c>
      <c r="R428" s="61">
        <f t="shared" si="66"/>
        <v>0.48</v>
      </c>
      <c r="S428" s="61">
        <f t="shared" si="67"/>
        <v>0</v>
      </c>
    </row>
    <row r="429" spans="15:19" x14ac:dyDescent="0.2">
      <c r="O429" s="61">
        <f t="shared" si="68"/>
        <v>0.42400000000000032</v>
      </c>
      <c r="P429" s="61">
        <f t="shared" si="64"/>
        <v>0.48</v>
      </c>
      <c r="Q429" s="61">
        <f t="shared" si="65"/>
        <v>2.7777777777777776E-2</v>
      </c>
      <c r="R429" s="61">
        <f t="shared" si="66"/>
        <v>0.48</v>
      </c>
      <c r="S429" s="61">
        <f t="shared" si="67"/>
        <v>0</v>
      </c>
    </row>
    <row r="430" spans="15:19" x14ac:dyDescent="0.2">
      <c r="O430" s="61">
        <f t="shared" si="68"/>
        <v>0.42500000000000032</v>
      </c>
      <c r="P430" s="61">
        <f t="shared" si="64"/>
        <v>0.48</v>
      </c>
      <c r="Q430" s="61">
        <f t="shared" si="65"/>
        <v>2.7777777777777776E-2</v>
      </c>
      <c r="R430" s="61">
        <f t="shared" si="66"/>
        <v>0.48</v>
      </c>
      <c r="S430" s="61">
        <f t="shared" si="67"/>
        <v>0</v>
      </c>
    </row>
    <row r="431" spans="15:19" x14ac:dyDescent="0.2">
      <c r="O431" s="61">
        <f t="shared" si="68"/>
        <v>0.42600000000000032</v>
      </c>
      <c r="P431" s="61">
        <f t="shared" si="64"/>
        <v>0.48</v>
      </c>
      <c r="Q431" s="61">
        <f t="shared" si="65"/>
        <v>2.7777777777777776E-2</v>
      </c>
      <c r="R431" s="61">
        <f t="shared" si="66"/>
        <v>0.48</v>
      </c>
      <c r="S431" s="61">
        <f t="shared" si="67"/>
        <v>0</v>
      </c>
    </row>
    <row r="432" spans="15:19" x14ac:dyDescent="0.2">
      <c r="O432" s="61">
        <f t="shared" si="68"/>
        <v>0.42700000000000032</v>
      </c>
      <c r="P432" s="61">
        <f t="shared" si="64"/>
        <v>0.48</v>
      </c>
      <c r="Q432" s="61">
        <f t="shared" si="65"/>
        <v>2.7777777777777776E-2</v>
      </c>
      <c r="R432" s="61">
        <f t="shared" si="66"/>
        <v>0.48</v>
      </c>
      <c r="S432" s="61">
        <f t="shared" si="67"/>
        <v>0</v>
      </c>
    </row>
    <row r="433" spans="15:19" x14ac:dyDescent="0.2">
      <c r="O433" s="61">
        <f t="shared" si="68"/>
        <v>0.42800000000000032</v>
      </c>
      <c r="P433" s="61">
        <f t="shared" si="64"/>
        <v>0.48</v>
      </c>
      <c r="Q433" s="61">
        <f t="shared" si="65"/>
        <v>2.7777777777777776E-2</v>
      </c>
      <c r="R433" s="61">
        <f t="shared" si="66"/>
        <v>0.48</v>
      </c>
      <c r="S433" s="61">
        <f t="shared" si="67"/>
        <v>0</v>
      </c>
    </row>
    <row r="434" spans="15:19" x14ac:dyDescent="0.2">
      <c r="O434" s="61">
        <f t="shared" si="68"/>
        <v>0.42900000000000033</v>
      </c>
      <c r="P434" s="61">
        <f t="shared" si="64"/>
        <v>0.48</v>
      </c>
      <c r="Q434" s="61">
        <f t="shared" si="65"/>
        <v>2.7777777777777776E-2</v>
      </c>
      <c r="R434" s="61">
        <f t="shared" si="66"/>
        <v>0.48</v>
      </c>
      <c r="S434" s="61">
        <f t="shared" si="67"/>
        <v>0</v>
      </c>
    </row>
    <row r="435" spans="15:19" x14ac:dyDescent="0.2">
      <c r="O435" s="61">
        <f t="shared" si="68"/>
        <v>0.43000000000000033</v>
      </c>
      <c r="P435" s="61">
        <f t="shared" si="64"/>
        <v>0.48</v>
      </c>
      <c r="Q435" s="61">
        <f t="shared" si="65"/>
        <v>2.7777777777777776E-2</v>
      </c>
      <c r="R435" s="61">
        <f t="shared" si="66"/>
        <v>0.48</v>
      </c>
      <c r="S435" s="61">
        <f t="shared" si="67"/>
        <v>0</v>
      </c>
    </row>
    <row r="436" spans="15:19" x14ac:dyDescent="0.2">
      <c r="O436" s="61">
        <f t="shared" si="68"/>
        <v>0.43100000000000033</v>
      </c>
      <c r="P436" s="61">
        <f t="shared" si="64"/>
        <v>0.48</v>
      </c>
      <c r="Q436" s="61">
        <f t="shared" si="65"/>
        <v>2.7777777777777776E-2</v>
      </c>
      <c r="R436" s="61">
        <f t="shared" si="66"/>
        <v>0.48</v>
      </c>
      <c r="S436" s="61">
        <f t="shared" si="67"/>
        <v>0</v>
      </c>
    </row>
    <row r="437" spans="15:19" x14ac:dyDescent="0.2">
      <c r="O437" s="61">
        <f t="shared" si="68"/>
        <v>0.43200000000000033</v>
      </c>
      <c r="P437" s="61">
        <f t="shared" si="64"/>
        <v>0.48</v>
      </c>
      <c r="Q437" s="61">
        <f t="shared" si="65"/>
        <v>2.7777777777777776E-2</v>
      </c>
      <c r="R437" s="61">
        <f t="shared" si="66"/>
        <v>0.48</v>
      </c>
      <c r="S437" s="61">
        <f t="shared" si="67"/>
        <v>0</v>
      </c>
    </row>
    <row r="438" spans="15:19" x14ac:dyDescent="0.2">
      <c r="O438" s="61">
        <f t="shared" si="68"/>
        <v>0.43300000000000033</v>
      </c>
      <c r="P438" s="61">
        <f t="shared" si="64"/>
        <v>0.48</v>
      </c>
      <c r="Q438" s="61">
        <f t="shared" si="65"/>
        <v>2.7777777777777776E-2</v>
      </c>
      <c r="R438" s="61">
        <f t="shared" si="66"/>
        <v>0.48</v>
      </c>
      <c r="S438" s="61">
        <f t="shared" si="67"/>
        <v>0</v>
      </c>
    </row>
    <row r="439" spans="15:19" x14ac:dyDescent="0.2">
      <c r="O439" s="61">
        <f t="shared" si="68"/>
        <v>0.43400000000000033</v>
      </c>
      <c r="P439" s="61">
        <f t="shared" si="64"/>
        <v>0.48</v>
      </c>
      <c r="Q439" s="61">
        <f t="shared" si="65"/>
        <v>2.7777777777777776E-2</v>
      </c>
      <c r="R439" s="61">
        <f t="shared" si="66"/>
        <v>0.48</v>
      </c>
      <c r="S439" s="61">
        <f t="shared" si="67"/>
        <v>0</v>
      </c>
    </row>
    <row r="440" spans="15:19" x14ac:dyDescent="0.2">
      <c r="O440" s="61">
        <f t="shared" si="68"/>
        <v>0.43500000000000033</v>
      </c>
      <c r="P440" s="61">
        <f t="shared" si="64"/>
        <v>0.48</v>
      </c>
      <c r="Q440" s="61">
        <f t="shared" si="65"/>
        <v>2.7777777777777776E-2</v>
      </c>
      <c r="R440" s="61">
        <f t="shared" si="66"/>
        <v>0.48</v>
      </c>
      <c r="S440" s="61">
        <f t="shared" si="67"/>
        <v>0</v>
      </c>
    </row>
    <row r="441" spans="15:19" x14ac:dyDescent="0.2">
      <c r="O441" s="61">
        <f t="shared" si="68"/>
        <v>0.43600000000000033</v>
      </c>
      <c r="P441" s="61">
        <f t="shared" si="64"/>
        <v>0.48</v>
      </c>
      <c r="Q441" s="61">
        <f t="shared" si="65"/>
        <v>2.7777777777777776E-2</v>
      </c>
      <c r="R441" s="61">
        <f t="shared" si="66"/>
        <v>0.48</v>
      </c>
      <c r="S441" s="61">
        <f t="shared" si="67"/>
        <v>0</v>
      </c>
    </row>
    <row r="442" spans="15:19" x14ac:dyDescent="0.2">
      <c r="O442" s="61">
        <f t="shared" si="68"/>
        <v>0.43700000000000033</v>
      </c>
      <c r="P442" s="61">
        <f t="shared" si="64"/>
        <v>0.48</v>
      </c>
      <c r="Q442" s="61">
        <f t="shared" si="65"/>
        <v>2.7777777777777776E-2</v>
      </c>
      <c r="R442" s="61">
        <f t="shared" si="66"/>
        <v>0.48</v>
      </c>
      <c r="S442" s="61">
        <f t="shared" si="67"/>
        <v>0</v>
      </c>
    </row>
    <row r="443" spans="15:19" x14ac:dyDescent="0.2">
      <c r="O443" s="61">
        <f t="shared" si="68"/>
        <v>0.43800000000000033</v>
      </c>
      <c r="P443" s="61">
        <f t="shared" si="64"/>
        <v>0.48</v>
      </c>
      <c r="Q443" s="61">
        <f t="shared" si="65"/>
        <v>2.7777777777777776E-2</v>
      </c>
      <c r="R443" s="61">
        <f t="shared" si="66"/>
        <v>0.48</v>
      </c>
      <c r="S443" s="61">
        <f t="shared" si="67"/>
        <v>0</v>
      </c>
    </row>
    <row r="444" spans="15:19" x14ac:dyDescent="0.2">
      <c r="O444" s="61">
        <f t="shared" si="68"/>
        <v>0.43900000000000033</v>
      </c>
      <c r="P444" s="61">
        <f t="shared" si="64"/>
        <v>0.48</v>
      </c>
      <c r="Q444" s="61">
        <f t="shared" si="65"/>
        <v>2.7777777777777776E-2</v>
      </c>
      <c r="R444" s="61">
        <f t="shared" si="66"/>
        <v>0.48</v>
      </c>
      <c r="S444" s="61">
        <f t="shared" si="67"/>
        <v>0</v>
      </c>
    </row>
    <row r="445" spans="15:19" x14ac:dyDescent="0.2">
      <c r="O445" s="61">
        <f t="shared" si="68"/>
        <v>0.44000000000000034</v>
      </c>
      <c r="P445" s="61">
        <f t="shared" si="64"/>
        <v>0.48</v>
      </c>
      <c r="Q445" s="61">
        <f t="shared" si="65"/>
        <v>2.7777777777777776E-2</v>
      </c>
      <c r="R445" s="61">
        <f t="shared" si="66"/>
        <v>0.48</v>
      </c>
      <c r="S445" s="61">
        <f t="shared" si="67"/>
        <v>0</v>
      </c>
    </row>
    <row r="446" spans="15:19" x14ac:dyDescent="0.2">
      <c r="O446" s="61">
        <f t="shared" si="68"/>
        <v>0.44100000000000034</v>
      </c>
      <c r="P446" s="61">
        <f t="shared" si="64"/>
        <v>0.48</v>
      </c>
      <c r="Q446" s="61">
        <f t="shared" si="65"/>
        <v>2.7777777777777776E-2</v>
      </c>
      <c r="R446" s="61">
        <f t="shared" si="66"/>
        <v>0.48</v>
      </c>
      <c r="S446" s="61">
        <f t="shared" si="67"/>
        <v>0</v>
      </c>
    </row>
    <row r="447" spans="15:19" x14ac:dyDescent="0.2">
      <c r="O447" s="61">
        <f t="shared" si="68"/>
        <v>0.44200000000000034</v>
      </c>
      <c r="P447" s="61">
        <f t="shared" si="64"/>
        <v>0.48</v>
      </c>
      <c r="Q447" s="61">
        <f t="shared" si="65"/>
        <v>2.7777777777777776E-2</v>
      </c>
      <c r="R447" s="61">
        <f t="shared" si="66"/>
        <v>0.48</v>
      </c>
      <c r="S447" s="61">
        <f t="shared" si="67"/>
        <v>0</v>
      </c>
    </row>
    <row r="448" spans="15:19" x14ac:dyDescent="0.2">
      <c r="O448" s="61">
        <f t="shared" si="68"/>
        <v>0.44300000000000034</v>
      </c>
      <c r="P448" s="61">
        <f t="shared" si="64"/>
        <v>0.48</v>
      </c>
      <c r="Q448" s="61">
        <f t="shared" si="65"/>
        <v>2.7777777777777776E-2</v>
      </c>
      <c r="R448" s="61">
        <f t="shared" si="66"/>
        <v>0.48</v>
      </c>
      <c r="S448" s="61">
        <f t="shared" si="67"/>
        <v>0</v>
      </c>
    </row>
    <row r="449" spans="15:19" x14ac:dyDescent="0.2">
      <c r="O449" s="61">
        <f t="shared" si="68"/>
        <v>0.44400000000000034</v>
      </c>
      <c r="P449" s="61">
        <f t="shared" si="64"/>
        <v>0.48</v>
      </c>
      <c r="Q449" s="61">
        <f t="shared" si="65"/>
        <v>2.7777777777777776E-2</v>
      </c>
      <c r="R449" s="61">
        <f t="shared" si="66"/>
        <v>0.48</v>
      </c>
      <c r="S449" s="61">
        <f t="shared" si="67"/>
        <v>0</v>
      </c>
    </row>
    <row r="450" spans="15:19" x14ac:dyDescent="0.2">
      <c r="O450" s="61">
        <f t="shared" si="68"/>
        <v>0.44500000000000034</v>
      </c>
      <c r="P450" s="61">
        <f t="shared" si="64"/>
        <v>0.48</v>
      </c>
      <c r="Q450" s="61">
        <f t="shared" si="65"/>
        <v>2.7777777777777776E-2</v>
      </c>
      <c r="R450" s="61">
        <f t="shared" si="66"/>
        <v>0.48</v>
      </c>
      <c r="S450" s="61">
        <f t="shared" si="67"/>
        <v>0</v>
      </c>
    </row>
    <row r="451" spans="15:19" x14ac:dyDescent="0.2">
      <c r="O451" s="61">
        <f t="shared" si="68"/>
        <v>0.44600000000000034</v>
      </c>
      <c r="P451" s="61">
        <f t="shared" si="64"/>
        <v>0.48</v>
      </c>
      <c r="Q451" s="61">
        <f t="shared" si="65"/>
        <v>2.7777777777777776E-2</v>
      </c>
      <c r="R451" s="61">
        <f t="shared" si="66"/>
        <v>0.48</v>
      </c>
      <c r="S451" s="61">
        <f t="shared" si="67"/>
        <v>0</v>
      </c>
    </row>
    <row r="452" spans="15:19" x14ac:dyDescent="0.2">
      <c r="O452" s="61">
        <f t="shared" si="68"/>
        <v>0.44700000000000034</v>
      </c>
      <c r="P452" s="61">
        <f t="shared" si="64"/>
        <v>0.48</v>
      </c>
      <c r="Q452" s="61">
        <f t="shared" si="65"/>
        <v>2.7777777777777776E-2</v>
      </c>
      <c r="R452" s="61">
        <f t="shared" si="66"/>
        <v>0.48</v>
      </c>
      <c r="S452" s="61">
        <f t="shared" si="67"/>
        <v>0</v>
      </c>
    </row>
    <row r="453" spans="15:19" x14ac:dyDescent="0.2">
      <c r="O453" s="61">
        <f t="shared" si="68"/>
        <v>0.44800000000000034</v>
      </c>
      <c r="P453" s="61">
        <f t="shared" si="64"/>
        <v>0.48</v>
      </c>
      <c r="Q453" s="61">
        <f t="shared" si="65"/>
        <v>2.7777777777777776E-2</v>
      </c>
      <c r="R453" s="61">
        <f t="shared" si="66"/>
        <v>0.48</v>
      </c>
      <c r="S453" s="61">
        <f t="shared" si="67"/>
        <v>0</v>
      </c>
    </row>
    <row r="454" spans="15:19" x14ac:dyDescent="0.2">
      <c r="O454" s="61">
        <f t="shared" si="68"/>
        <v>0.44900000000000034</v>
      </c>
      <c r="P454" s="61">
        <f t="shared" ref="P454:P517" si="69">COUNTIFS($D$6:$D$176,"CF",$G$6:$G$176,"&gt;="&amp;$O454)/CF_D</f>
        <v>0.48</v>
      </c>
      <c r="Q454" s="61">
        <f t="shared" ref="Q454:Q517" si="70">COUNTIFS($D$6:$D$176,"CONT",$G$6:$G$176,"&gt;="&amp;$O454)/CFNT_D</f>
        <v>2.7777777777777776E-2</v>
      </c>
      <c r="R454" s="61">
        <f t="shared" si="66"/>
        <v>0.48</v>
      </c>
      <c r="S454" s="61">
        <f t="shared" si="67"/>
        <v>0</v>
      </c>
    </row>
    <row r="455" spans="15:19" x14ac:dyDescent="0.2">
      <c r="O455" s="61">
        <f t="shared" si="68"/>
        <v>0.45000000000000034</v>
      </c>
      <c r="P455" s="61">
        <f t="shared" si="69"/>
        <v>0.48</v>
      </c>
      <c r="Q455" s="61">
        <f t="shared" si="70"/>
        <v>2.7777777777777776E-2</v>
      </c>
      <c r="R455" s="61">
        <f t="shared" ref="R455:R518" si="71">(P455+P456)/2</f>
        <v>0.48</v>
      </c>
      <c r="S455" s="61">
        <f t="shared" ref="S455:S518" si="72">-(Q456-Q455)</f>
        <v>0</v>
      </c>
    </row>
    <row r="456" spans="15:19" x14ac:dyDescent="0.2">
      <c r="O456" s="61">
        <f t="shared" ref="O456:O519" si="73">O455+0.001</f>
        <v>0.45100000000000035</v>
      </c>
      <c r="P456" s="61">
        <f t="shared" si="69"/>
        <v>0.48</v>
      </c>
      <c r="Q456" s="61">
        <f t="shared" si="70"/>
        <v>2.7777777777777776E-2</v>
      </c>
      <c r="R456" s="61">
        <f t="shared" si="71"/>
        <v>0.48</v>
      </c>
      <c r="S456" s="61">
        <f t="shared" si="72"/>
        <v>0</v>
      </c>
    </row>
    <row r="457" spans="15:19" x14ac:dyDescent="0.2">
      <c r="O457" s="61">
        <f t="shared" si="73"/>
        <v>0.45200000000000035</v>
      </c>
      <c r="P457" s="61">
        <f t="shared" si="69"/>
        <v>0.48</v>
      </c>
      <c r="Q457" s="61">
        <f t="shared" si="70"/>
        <v>2.7777777777777776E-2</v>
      </c>
      <c r="R457" s="61">
        <f t="shared" si="71"/>
        <v>0.48</v>
      </c>
      <c r="S457" s="61">
        <f t="shared" si="72"/>
        <v>0</v>
      </c>
    </row>
    <row r="458" spans="15:19" x14ac:dyDescent="0.2">
      <c r="O458" s="61">
        <f t="shared" si="73"/>
        <v>0.45300000000000035</v>
      </c>
      <c r="P458" s="61">
        <f t="shared" si="69"/>
        <v>0.48</v>
      </c>
      <c r="Q458" s="61">
        <f t="shared" si="70"/>
        <v>2.7777777777777776E-2</v>
      </c>
      <c r="R458" s="61">
        <f t="shared" si="71"/>
        <v>0.48</v>
      </c>
      <c r="S458" s="61">
        <f t="shared" si="72"/>
        <v>0</v>
      </c>
    </row>
    <row r="459" spans="15:19" x14ac:dyDescent="0.2">
      <c r="O459" s="61">
        <f t="shared" si="73"/>
        <v>0.45400000000000035</v>
      </c>
      <c r="P459" s="61">
        <f t="shared" si="69"/>
        <v>0.48</v>
      </c>
      <c r="Q459" s="61">
        <f t="shared" si="70"/>
        <v>2.7777777777777776E-2</v>
      </c>
      <c r="R459" s="61">
        <f t="shared" si="71"/>
        <v>0.48</v>
      </c>
      <c r="S459" s="61">
        <f t="shared" si="72"/>
        <v>0</v>
      </c>
    </row>
    <row r="460" spans="15:19" x14ac:dyDescent="0.2">
      <c r="O460" s="61">
        <f t="shared" si="73"/>
        <v>0.45500000000000035</v>
      </c>
      <c r="P460" s="61">
        <f t="shared" si="69"/>
        <v>0.48</v>
      </c>
      <c r="Q460" s="61">
        <f t="shared" si="70"/>
        <v>2.7777777777777776E-2</v>
      </c>
      <c r="R460" s="61">
        <f t="shared" si="71"/>
        <v>0.48</v>
      </c>
      <c r="S460" s="61">
        <f t="shared" si="72"/>
        <v>0</v>
      </c>
    </row>
    <row r="461" spans="15:19" x14ac:dyDescent="0.2">
      <c r="O461" s="61">
        <f t="shared" si="73"/>
        <v>0.45600000000000035</v>
      </c>
      <c r="P461" s="61">
        <f t="shared" si="69"/>
        <v>0.48</v>
      </c>
      <c r="Q461" s="61">
        <f t="shared" si="70"/>
        <v>2.7777777777777776E-2</v>
      </c>
      <c r="R461" s="61">
        <f t="shared" si="71"/>
        <v>0.48</v>
      </c>
      <c r="S461" s="61">
        <f t="shared" si="72"/>
        <v>0</v>
      </c>
    </row>
    <row r="462" spans="15:19" x14ac:dyDescent="0.2">
      <c r="O462" s="61">
        <f t="shared" si="73"/>
        <v>0.45700000000000035</v>
      </c>
      <c r="P462" s="61">
        <f t="shared" si="69"/>
        <v>0.48</v>
      </c>
      <c r="Q462" s="61">
        <f t="shared" si="70"/>
        <v>2.7777777777777776E-2</v>
      </c>
      <c r="R462" s="61">
        <f t="shared" si="71"/>
        <v>0.48</v>
      </c>
      <c r="S462" s="61">
        <f t="shared" si="72"/>
        <v>0</v>
      </c>
    </row>
    <row r="463" spans="15:19" x14ac:dyDescent="0.2">
      <c r="O463" s="61">
        <f t="shared" si="73"/>
        <v>0.45800000000000035</v>
      </c>
      <c r="P463" s="61">
        <f t="shared" si="69"/>
        <v>0.48</v>
      </c>
      <c r="Q463" s="61">
        <f t="shared" si="70"/>
        <v>2.7777777777777776E-2</v>
      </c>
      <c r="R463" s="61">
        <f t="shared" si="71"/>
        <v>0.48</v>
      </c>
      <c r="S463" s="61">
        <f t="shared" si="72"/>
        <v>0</v>
      </c>
    </row>
    <row r="464" spans="15:19" x14ac:dyDescent="0.2">
      <c r="O464" s="61">
        <f t="shared" si="73"/>
        <v>0.45900000000000035</v>
      </c>
      <c r="P464" s="61">
        <f t="shared" si="69"/>
        <v>0.48</v>
      </c>
      <c r="Q464" s="61">
        <f t="shared" si="70"/>
        <v>2.7777777777777776E-2</v>
      </c>
      <c r="R464" s="61">
        <f t="shared" si="71"/>
        <v>0.48</v>
      </c>
      <c r="S464" s="61">
        <f t="shared" si="72"/>
        <v>0</v>
      </c>
    </row>
    <row r="465" spans="15:19" x14ac:dyDescent="0.2">
      <c r="O465" s="61">
        <f t="shared" si="73"/>
        <v>0.46000000000000035</v>
      </c>
      <c r="P465" s="61">
        <f t="shared" si="69"/>
        <v>0.48</v>
      </c>
      <c r="Q465" s="61">
        <f t="shared" si="70"/>
        <v>2.7777777777777776E-2</v>
      </c>
      <c r="R465" s="61">
        <f t="shared" si="71"/>
        <v>0.48</v>
      </c>
      <c r="S465" s="61">
        <f t="shared" si="72"/>
        <v>0</v>
      </c>
    </row>
    <row r="466" spans="15:19" x14ac:dyDescent="0.2">
      <c r="O466" s="61">
        <f t="shared" si="73"/>
        <v>0.46100000000000035</v>
      </c>
      <c r="P466" s="61">
        <f t="shared" si="69"/>
        <v>0.48</v>
      </c>
      <c r="Q466" s="61">
        <f t="shared" si="70"/>
        <v>2.7777777777777776E-2</v>
      </c>
      <c r="R466" s="61">
        <f t="shared" si="71"/>
        <v>0.48</v>
      </c>
      <c r="S466" s="61">
        <f t="shared" si="72"/>
        <v>0</v>
      </c>
    </row>
    <row r="467" spans="15:19" x14ac:dyDescent="0.2">
      <c r="O467" s="61">
        <f t="shared" si="73"/>
        <v>0.46200000000000035</v>
      </c>
      <c r="P467" s="61">
        <f t="shared" si="69"/>
        <v>0.48</v>
      </c>
      <c r="Q467" s="61">
        <f t="shared" si="70"/>
        <v>2.7777777777777776E-2</v>
      </c>
      <c r="R467" s="61">
        <f t="shared" si="71"/>
        <v>0.48</v>
      </c>
      <c r="S467" s="61">
        <f t="shared" si="72"/>
        <v>0</v>
      </c>
    </row>
    <row r="468" spans="15:19" x14ac:dyDescent="0.2">
      <c r="O468" s="61">
        <f t="shared" si="73"/>
        <v>0.46300000000000036</v>
      </c>
      <c r="P468" s="61">
        <f t="shared" si="69"/>
        <v>0.48</v>
      </c>
      <c r="Q468" s="61">
        <f t="shared" si="70"/>
        <v>2.7777777777777776E-2</v>
      </c>
      <c r="R468" s="61">
        <f t="shared" si="71"/>
        <v>0.48</v>
      </c>
      <c r="S468" s="61">
        <f t="shared" si="72"/>
        <v>0</v>
      </c>
    </row>
    <row r="469" spans="15:19" x14ac:dyDescent="0.2">
      <c r="O469" s="61">
        <f t="shared" si="73"/>
        <v>0.46400000000000036</v>
      </c>
      <c r="P469" s="61">
        <f t="shared" si="69"/>
        <v>0.48</v>
      </c>
      <c r="Q469" s="61">
        <f t="shared" si="70"/>
        <v>2.7777777777777776E-2</v>
      </c>
      <c r="R469" s="61">
        <f t="shared" si="71"/>
        <v>0.45999999999999996</v>
      </c>
      <c r="S469" s="61">
        <f t="shared" si="72"/>
        <v>0</v>
      </c>
    </row>
    <row r="470" spans="15:19" x14ac:dyDescent="0.2">
      <c r="O470" s="61">
        <f t="shared" si="73"/>
        <v>0.46500000000000036</v>
      </c>
      <c r="P470" s="61">
        <f t="shared" si="69"/>
        <v>0.44</v>
      </c>
      <c r="Q470" s="61">
        <f t="shared" si="70"/>
        <v>2.7777777777777776E-2</v>
      </c>
      <c r="R470" s="61">
        <f t="shared" si="71"/>
        <v>0.44</v>
      </c>
      <c r="S470" s="61">
        <f t="shared" si="72"/>
        <v>0</v>
      </c>
    </row>
    <row r="471" spans="15:19" x14ac:dyDescent="0.2">
      <c r="O471" s="61">
        <f t="shared" si="73"/>
        <v>0.46600000000000036</v>
      </c>
      <c r="P471" s="61">
        <f t="shared" si="69"/>
        <v>0.44</v>
      </c>
      <c r="Q471" s="61">
        <f t="shared" si="70"/>
        <v>2.7777777777777776E-2</v>
      </c>
      <c r="R471" s="61">
        <f t="shared" si="71"/>
        <v>0.44</v>
      </c>
      <c r="S471" s="61">
        <f t="shared" si="72"/>
        <v>0</v>
      </c>
    </row>
    <row r="472" spans="15:19" x14ac:dyDescent="0.2">
      <c r="O472" s="61">
        <f t="shared" si="73"/>
        <v>0.46700000000000036</v>
      </c>
      <c r="P472" s="61">
        <f t="shared" si="69"/>
        <v>0.44</v>
      </c>
      <c r="Q472" s="61">
        <f t="shared" si="70"/>
        <v>2.7777777777777776E-2</v>
      </c>
      <c r="R472" s="61">
        <f t="shared" si="71"/>
        <v>0.44</v>
      </c>
      <c r="S472" s="61">
        <f t="shared" si="72"/>
        <v>0</v>
      </c>
    </row>
    <row r="473" spans="15:19" x14ac:dyDescent="0.2">
      <c r="O473" s="61">
        <f t="shared" si="73"/>
        <v>0.46800000000000036</v>
      </c>
      <c r="P473" s="61">
        <f t="shared" si="69"/>
        <v>0.44</v>
      </c>
      <c r="Q473" s="61">
        <f t="shared" si="70"/>
        <v>2.7777777777777776E-2</v>
      </c>
      <c r="R473" s="61">
        <f t="shared" si="71"/>
        <v>0.44</v>
      </c>
      <c r="S473" s="61">
        <f t="shared" si="72"/>
        <v>0</v>
      </c>
    </row>
    <row r="474" spans="15:19" x14ac:dyDescent="0.2">
      <c r="O474" s="61">
        <f t="shared" si="73"/>
        <v>0.46900000000000036</v>
      </c>
      <c r="P474" s="61">
        <f t="shared" si="69"/>
        <v>0.44</v>
      </c>
      <c r="Q474" s="61">
        <f t="shared" si="70"/>
        <v>2.7777777777777776E-2</v>
      </c>
      <c r="R474" s="61">
        <f t="shared" si="71"/>
        <v>0.44</v>
      </c>
      <c r="S474" s="61">
        <f t="shared" si="72"/>
        <v>0</v>
      </c>
    </row>
    <row r="475" spans="15:19" x14ac:dyDescent="0.2">
      <c r="O475" s="61">
        <f t="shared" si="73"/>
        <v>0.47000000000000036</v>
      </c>
      <c r="P475" s="61">
        <f t="shared" si="69"/>
        <v>0.44</v>
      </c>
      <c r="Q475" s="61">
        <f t="shared" si="70"/>
        <v>2.7777777777777776E-2</v>
      </c>
      <c r="R475" s="61">
        <f t="shared" si="71"/>
        <v>0.44</v>
      </c>
      <c r="S475" s="61">
        <f t="shared" si="72"/>
        <v>0</v>
      </c>
    </row>
    <row r="476" spans="15:19" x14ac:dyDescent="0.2">
      <c r="O476" s="61">
        <f t="shared" si="73"/>
        <v>0.47100000000000036</v>
      </c>
      <c r="P476" s="61">
        <f t="shared" si="69"/>
        <v>0.44</v>
      </c>
      <c r="Q476" s="61">
        <f t="shared" si="70"/>
        <v>2.7777777777777776E-2</v>
      </c>
      <c r="R476" s="61">
        <f t="shared" si="71"/>
        <v>0.44</v>
      </c>
      <c r="S476" s="61">
        <f t="shared" si="72"/>
        <v>0</v>
      </c>
    </row>
    <row r="477" spans="15:19" x14ac:dyDescent="0.2">
      <c r="O477" s="61">
        <f t="shared" si="73"/>
        <v>0.47200000000000036</v>
      </c>
      <c r="P477" s="61">
        <f t="shared" si="69"/>
        <v>0.44</v>
      </c>
      <c r="Q477" s="61">
        <f t="shared" si="70"/>
        <v>2.7777777777777776E-2</v>
      </c>
      <c r="R477" s="61">
        <f t="shared" si="71"/>
        <v>0.44</v>
      </c>
      <c r="S477" s="61">
        <f t="shared" si="72"/>
        <v>0</v>
      </c>
    </row>
    <row r="478" spans="15:19" x14ac:dyDescent="0.2">
      <c r="O478" s="61">
        <f t="shared" si="73"/>
        <v>0.47300000000000036</v>
      </c>
      <c r="P478" s="61">
        <f t="shared" si="69"/>
        <v>0.44</v>
      </c>
      <c r="Q478" s="61">
        <f t="shared" si="70"/>
        <v>2.7777777777777776E-2</v>
      </c>
      <c r="R478" s="61">
        <f t="shared" si="71"/>
        <v>0.44</v>
      </c>
      <c r="S478" s="61">
        <f t="shared" si="72"/>
        <v>0</v>
      </c>
    </row>
    <row r="479" spans="15:19" x14ac:dyDescent="0.2">
      <c r="O479" s="61">
        <f t="shared" si="73"/>
        <v>0.47400000000000037</v>
      </c>
      <c r="P479" s="61">
        <f t="shared" si="69"/>
        <v>0.44</v>
      </c>
      <c r="Q479" s="61">
        <f t="shared" si="70"/>
        <v>2.7777777777777776E-2</v>
      </c>
      <c r="R479" s="61">
        <f t="shared" si="71"/>
        <v>0.44</v>
      </c>
      <c r="S479" s="61">
        <f t="shared" si="72"/>
        <v>0</v>
      </c>
    </row>
    <row r="480" spans="15:19" x14ac:dyDescent="0.2">
      <c r="O480" s="61">
        <f t="shared" si="73"/>
        <v>0.47500000000000037</v>
      </c>
      <c r="P480" s="61">
        <f t="shared" si="69"/>
        <v>0.44</v>
      </c>
      <c r="Q480" s="61">
        <f t="shared" si="70"/>
        <v>2.7777777777777776E-2</v>
      </c>
      <c r="R480" s="61">
        <f t="shared" si="71"/>
        <v>0.44</v>
      </c>
      <c r="S480" s="61">
        <f t="shared" si="72"/>
        <v>0</v>
      </c>
    </row>
    <row r="481" spans="15:19" x14ac:dyDescent="0.2">
      <c r="O481" s="61">
        <f t="shared" si="73"/>
        <v>0.47600000000000037</v>
      </c>
      <c r="P481" s="61">
        <f t="shared" si="69"/>
        <v>0.44</v>
      </c>
      <c r="Q481" s="61">
        <f t="shared" si="70"/>
        <v>2.7777777777777776E-2</v>
      </c>
      <c r="R481" s="61">
        <f t="shared" si="71"/>
        <v>0.44</v>
      </c>
      <c r="S481" s="61">
        <f t="shared" si="72"/>
        <v>0</v>
      </c>
    </row>
    <row r="482" spans="15:19" x14ac:dyDescent="0.2">
      <c r="O482" s="61">
        <f t="shared" si="73"/>
        <v>0.47700000000000037</v>
      </c>
      <c r="P482" s="61">
        <f t="shared" si="69"/>
        <v>0.44</v>
      </c>
      <c r="Q482" s="61">
        <f t="shared" si="70"/>
        <v>2.7777777777777776E-2</v>
      </c>
      <c r="R482" s="61">
        <f t="shared" si="71"/>
        <v>0.44</v>
      </c>
      <c r="S482" s="61">
        <f t="shared" si="72"/>
        <v>0</v>
      </c>
    </row>
    <row r="483" spans="15:19" x14ac:dyDescent="0.2">
      <c r="O483" s="61">
        <f t="shared" si="73"/>
        <v>0.47800000000000037</v>
      </c>
      <c r="P483" s="61">
        <f t="shared" si="69"/>
        <v>0.44</v>
      </c>
      <c r="Q483" s="61">
        <f t="shared" si="70"/>
        <v>2.7777777777777776E-2</v>
      </c>
      <c r="R483" s="61">
        <f t="shared" si="71"/>
        <v>0.44</v>
      </c>
      <c r="S483" s="61">
        <f t="shared" si="72"/>
        <v>0</v>
      </c>
    </row>
    <row r="484" spans="15:19" x14ac:dyDescent="0.2">
      <c r="O484" s="61">
        <f t="shared" si="73"/>
        <v>0.47900000000000037</v>
      </c>
      <c r="P484" s="61">
        <f t="shared" si="69"/>
        <v>0.44</v>
      </c>
      <c r="Q484" s="61">
        <f t="shared" si="70"/>
        <v>2.7777777777777776E-2</v>
      </c>
      <c r="R484" s="61">
        <f t="shared" si="71"/>
        <v>0.44</v>
      </c>
      <c r="S484" s="61">
        <f t="shared" si="72"/>
        <v>0</v>
      </c>
    </row>
    <row r="485" spans="15:19" x14ac:dyDescent="0.2">
      <c r="O485" s="61">
        <f t="shared" si="73"/>
        <v>0.48000000000000037</v>
      </c>
      <c r="P485" s="61">
        <f t="shared" si="69"/>
        <v>0.44</v>
      </c>
      <c r="Q485" s="61">
        <f t="shared" si="70"/>
        <v>2.7777777777777776E-2</v>
      </c>
      <c r="R485" s="61">
        <f t="shared" si="71"/>
        <v>0.44</v>
      </c>
      <c r="S485" s="61">
        <f t="shared" si="72"/>
        <v>0</v>
      </c>
    </row>
    <row r="486" spans="15:19" x14ac:dyDescent="0.2">
      <c r="O486" s="61">
        <f t="shared" si="73"/>
        <v>0.48100000000000037</v>
      </c>
      <c r="P486" s="61">
        <f t="shared" si="69"/>
        <v>0.44</v>
      </c>
      <c r="Q486" s="61">
        <f t="shared" si="70"/>
        <v>2.7777777777777776E-2</v>
      </c>
      <c r="R486" s="61">
        <f t="shared" si="71"/>
        <v>0.44</v>
      </c>
      <c r="S486" s="61">
        <f t="shared" si="72"/>
        <v>0</v>
      </c>
    </row>
    <row r="487" spans="15:19" x14ac:dyDescent="0.2">
      <c r="O487" s="61">
        <f t="shared" si="73"/>
        <v>0.48200000000000037</v>
      </c>
      <c r="P487" s="61">
        <f t="shared" si="69"/>
        <v>0.44</v>
      </c>
      <c r="Q487" s="61">
        <f t="shared" si="70"/>
        <v>2.7777777777777776E-2</v>
      </c>
      <c r="R487" s="61">
        <f t="shared" si="71"/>
        <v>0.44</v>
      </c>
      <c r="S487" s="61">
        <f t="shared" si="72"/>
        <v>0</v>
      </c>
    </row>
    <row r="488" spans="15:19" x14ac:dyDescent="0.2">
      <c r="O488" s="61">
        <f t="shared" si="73"/>
        <v>0.48300000000000037</v>
      </c>
      <c r="P488" s="61">
        <f t="shared" si="69"/>
        <v>0.44</v>
      </c>
      <c r="Q488" s="61">
        <f t="shared" si="70"/>
        <v>2.7777777777777776E-2</v>
      </c>
      <c r="R488" s="61">
        <f t="shared" si="71"/>
        <v>0.44</v>
      </c>
      <c r="S488" s="61">
        <f t="shared" si="72"/>
        <v>0</v>
      </c>
    </row>
    <row r="489" spans="15:19" x14ac:dyDescent="0.2">
      <c r="O489" s="61">
        <f t="shared" si="73"/>
        <v>0.48400000000000037</v>
      </c>
      <c r="P489" s="61">
        <f t="shared" si="69"/>
        <v>0.44</v>
      </c>
      <c r="Q489" s="61">
        <f t="shared" si="70"/>
        <v>2.7777777777777776E-2</v>
      </c>
      <c r="R489" s="61">
        <f t="shared" si="71"/>
        <v>0.44</v>
      </c>
      <c r="S489" s="61">
        <f t="shared" si="72"/>
        <v>0</v>
      </c>
    </row>
    <row r="490" spans="15:19" x14ac:dyDescent="0.2">
      <c r="O490" s="61">
        <f t="shared" si="73"/>
        <v>0.48500000000000038</v>
      </c>
      <c r="P490" s="61">
        <f t="shared" si="69"/>
        <v>0.44</v>
      </c>
      <c r="Q490" s="61">
        <f t="shared" si="70"/>
        <v>2.7777777777777776E-2</v>
      </c>
      <c r="R490" s="61">
        <f t="shared" si="71"/>
        <v>0.44</v>
      </c>
      <c r="S490" s="61">
        <f t="shared" si="72"/>
        <v>0</v>
      </c>
    </row>
    <row r="491" spans="15:19" x14ac:dyDescent="0.2">
      <c r="O491" s="61">
        <f t="shared" si="73"/>
        <v>0.48600000000000038</v>
      </c>
      <c r="P491" s="61">
        <f t="shared" si="69"/>
        <v>0.44</v>
      </c>
      <c r="Q491" s="61">
        <f t="shared" si="70"/>
        <v>2.7777777777777776E-2</v>
      </c>
      <c r="R491" s="61">
        <f t="shared" si="71"/>
        <v>0.44</v>
      </c>
      <c r="S491" s="61">
        <f t="shared" si="72"/>
        <v>0</v>
      </c>
    </row>
    <row r="492" spans="15:19" x14ac:dyDescent="0.2">
      <c r="O492" s="61">
        <f t="shared" si="73"/>
        <v>0.48700000000000038</v>
      </c>
      <c r="P492" s="61">
        <f t="shared" si="69"/>
        <v>0.44</v>
      </c>
      <c r="Q492" s="61">
        <f t="shared" si="70"/>
        <v>2.7777777777777776E-2</v>
      </c>
      <c r="R492" s="61">
        <f t="shared" si="71"/>
        <v>0.44</v>
      </c>
      <c r="S492" s="61">
        <f t="shared" si="72"/>
        <v>0</v>
      </c>
    </row>
    <row r="493" spans="15:19" x14ac:dyDescent="0.2">
      <c r="O493" s="61">
        <f t="shared" si="73"/>
        <v>0.48800000000000038</v>
      </c>
      <c r="P493" s="61">
        <f t="shared" si="69"/>
        <v>0.44</v>
      </c>
      <c r="Q493" s="61">
        <f t="shared" si="70"/>
        <v>2.7777777777777776E-2</v>
      </c>
      <c r="R493" s="61">
        <f t="shared" si="71"/>
        <v>0.44</v>
      </c>
      <c r="S493" s="61">
        <f t="shared" si="72"/>
        <v>0</v>
      </c>
    </row>
    <row r="494" spans="15:19" x14ac:dyDescent="0.2">
      <c r="O494" s="61">
        <f t="shared" si="73"/>
        <v>0.48900000000000038</v>
      </c>
      <c r="P494" s="61">
        <f t="shared" si="69"/>
        <v>0.44</v>
      </c>
      <c r="Q494" s="61">
        <f t="shared" si="70"/>
        <v>2.7777777777777776E-2</v>
      </c>
      <c r="R494" s="61">
        <f t="shared" si="71"/>
        <v>0.44</v>
      </c>
      <c r="S494" s="61">
        <f t="shared" si="72"/>
        <v>0</v>
      </c>
    </row>
    <row r="495" spans="15:19" x14ac:dyDescent="0.2">
      <c r="O495" s="61">
        <f t="shared" si="73"/>
        <v>0.49000000000000038</v>
      </c>
      <c r="P495" s="61">
        <f t="shared" si="69"/>
        <v>0.44</v>
      </c>
      <c r="Q495" s="61">
        <f t="shared" si="70"/>
        <v>2.7777777777777776E-2</v>
      </c>
      <c r="R495" s="61">
        <f t="shared" si="71"/>
        <v>0.44</v>
      </c>
      <c r="S495" s="61">
        <f t="shared" si="72"/>
        <v>0</v>
      </c>
    </row>
    <row r="496" spans="15:19" x14ac:dyDescent="0.2">
      <c r="O496" s="61">
        <f t="shared" si="73"/>
        <v>0.49100000000000038</v>
      </c>
      <c r="P496" s="61">
        <f t="shared" si="69"/>
        <v>0.44</v>
      </c>
      <c r="Q496" s="61">
        <f t="shared" si="70"/>
        <v>2.7777777777777776E-2</v>
      </c>
      <c r="R496" s="61">
        <f t="shared" si="71"/>
        <v>0.44</v>
      </c>
      <c r="S496" s="61">
        <f t="shared" si="72"/>
        <v>0</v>
      </c>
    </row>
    <row r="497" spans="15:19" x14ac:dyDescent="0.2">
      <c r="O497" s="61">
        <f t="shared" si="73"/>
        <v>0.49200000000000038</v>
      </c>
      <c r="P497" s="61">
        <f t="shared" si="69"/>
        <v>0.44</v>
      </c>
      <c r="Q497" s="61">
        <f t="shared" si="70"/>
        <v>2.7777777777777776E-2</v>
      </c>
      <c r="R497" s="61">
        <f t="shared" si="71"/>
        <v>0.44</v>
      </c>
      <c r="S497" s="61">
        <f t="shared" si="72"/>
        <v>0</v>
      </c>
    </row>
    <row r="498" spans="15:19" x14ac:dyDescent="0.2">
      <c r="O498" s="61">
        <f t="shared" si="73"/>
        <v>0.49300000000000038</v>
      </c>
      <c r="P498" s="61">
        <f t="shared" si="69"/>
        <v>0.44</v>
      </c>
      <c r="Q498" s="61">
        <f t="shared" si="70"/>
        <v>2.7777777777777776E-2</v>
      </c>
      <c r="R498" s="61">
        <f t="shared" si="71"/>
        <v>0.44</v>
      </c>
      <c r="S498" s="61">
        <f t="shared" si="72"/>
        <v>0</v>
      </c>
    </row>
    <row r="499" spans="15:19" x14ac:dyDescent="0.2">
      <c r="O499" s="61">
        <f t="shared" si="73"/>
        <v>0.49400000000000038</v>
      </c>
      <c r="P499" s="61">
        <f t="shared" si="69"/>
        <v>0.44</v>
      </c>
      <c r="Q499" s="61">
        <f t="shared" si="70"/>
        <v>2.7777777777777776E-2</v>
      </c>
      <c r="R499" s="61">
        <f t="shared" si="71"/>
        <v>0.44</v>
      </c>
      <c r="S499" s="61">
        <f t="shared" si="72"/>
        <v>0</v>
      </c>
    </row>
    <row r="500" spans="15:19" x14ac:dyDescent="0.2">
      <c r="O500" s="61">
        <f t="shared" si="73"/>
        <v>0.49500000000000038</v>
      </c>
      <c r="P500" s="61">
        <f t="shared" si="69"/>
        <v>0.44</v>
      </c>
      <c r="Q500" s="61">
        <f t="shared" si="70"/>
        <v>2.7777777777777776E-2</v>
      </c>
      <c r="R500" s="61">
        <f t="shared" si="71"/>
        <v>0.44</v>
      </c>
      <c r="S500" s="61">
        <f t="shared" si="72"/>
        <v>0</v>
      </c>
    </row>
    <row r="501" spans="15:19" x14ac:dyDescent="0.2">
      <c r="O501" s="61">
        <f t="shared" si="73"/>
        <v>0.49600000000000039</v>
      </c>
      <c r="P501" s="61">
        <f t="shared" si="69"/>
        <v>0.44</v>
      </c>
      <c r="Q501" s="61">
        <f t="shared" si="70"/>
        <v>2.7777777777777776E-2</v>
      </c>
      <c r="R501" s="61">
        <f t="shared" si="71"/>
        <v>0.44</v>
      </c>
      <c r="S501" s="61">
        <f t="shared" si="72"/>
        <v>0</v>
      </c>
    </row>
    <row r="502" spans="15:19" x14ac:dyDescent="0.2">
      <c r="O502" s="61">
        <f t="shared" si="73"/>
        <v>0.49700000000000039</v>
      </c>
      <c r="P502" s="61">
        <f t="shared" si="69"/>
        <v>0.44</v>
      </c>
      <c r="Q502" s="61">
        <f t="shared" si="70"/>
        <v>2.7777777777777776E-2</v>
      </c>
      <c r="R502" s="61">
        <f t="shared" si="71"/>
        <v>0.44</v>
      </c>
      <c r="S502" s="61">
        <f t="shared" si="72"/>
        <v>0</v>
      </c>
    </row>
    <row r="503" spans="15:19" x14ac:dyDescent="0.2">
      <c r="O503" s="61">
        <f t="shared" si="73"/>
        <v>0.49800000000000039</v>
      </c>
      <c r="P503" s="61">
        <f t="shared" si="69"/>
        <v>0.44</v>
      </c>
      <c r="Q503" s="61">
        <f t="shared" si="70"/>
        <v>2.7777777777777776E-2</v>
      </c>
      <c r="R503" s="61">
        <f t="shared" si="71"/>
        <v>0.44</v>
      </c>
      <c r="S503" s="61">
        <f t="shared" si="72"/>
        <v>0</v>
      </c>
    </row>
    <row r="504" spans="15:19" x14ac:dyDescent="0.2">
      <c r="O504" s="61">
        <f t="shared" si="73"/>
        <v>0.49900000000000039</v>
      </c>
      <c r="P504" s="61">
        <f t="shared" si="69"/>
        <v>0.44</v>
      </c>
      <c r="Q504" s="61">
        <f t="shared" si="70"/>
        <v>2.7777777777777776E-2</v>
      </c>
      <c r="R504" s="61">
        <f t="shared" si="71"/>
        <v>0.44</v>
      </c>
      <c r="S504" s="61">
        <f t="shared" si="72"/>
        <v>0</v>
      </c>
    </row>
    <row r="505" spans="15:19" x14ac:dyDescent="0.2">
      <c r="O505" s="61">
        <f t="shared" si="73"/>
        <v>0.50000000000000033</v>
      </c>
      <c r="P505" s="61">
        <f t="shared" si="69"/>
        <v>0.44</v>
      </c>
      <c r="Q505" s="61">
        <f t="shared" si="70"/>
        <v>2.7777777777777776E-2</v>
      </c>
      <c r="R505" s="61">
        <f t="shared" si="71"/>
        <v>0.44</v>
      </c>
      <c r="S505" s="61">
        <f t="shared" si="72"/>
        <v>0</v>
      </c>
    </row>
    <row r="506" spans="15:19" x14ac:dyDescent="0.2">
      <c r="O506" s="61">
        <f t="shared" si="73"/>
        <v>0.50100000000000033</v>
      </c>
      <c r="P506" s="61">
        <f t="shared" si="69"/>
        <v>0.44</v>
      </c>
      <c r="Q506" s="61">
        <f t="shared" si="70"/>
        <v>2.7777777777777776E-2</v>
      </c>
      <c r="R506" s="61">
        <f t="shared" si="71"/>
        <v>0.42000000000000004</v>
      </c>
      <c r="S506" s="61">
        <f t="shared" si="72"/>
        <v>0</v>
      </c>
    </row>
    <row r="507" spans="15:19" x14ac:dyDescent="0.2">
      <c r="O507" s="61">
        <f t="shared" si="73"/>
        <v>0.50200000000000033</v>
      </c>
      <c r="P507" s="61">
        <f t="shared" si="69"/>
        <v>0.4</v>
      </c>
      <c r="Q507" s="61">
        <f t="shared" si="70"/>
        <v>2.7777777777777776E-2</v>
      </c>
      <c r="R507" s="61">
        <f t="shared" si="71"/>
        <v>0.4</v>
      </c>
      <c r="S507" s="61">
        <f t="shared" si="72"/>
        <v>0</v>
      </c>
    </row>
    <row r="508" spans="15:19" x14ac:dyDescent="0.2">
      <c r="O508" s="61">
        <f t="shared" si="73"/>
        <v>0.50300000000000034</v>
      </c>
      <c r="P508" s="61">
        <f t="shared" si="69"/>
        <v>0.4</v>
      </c>
      <c r="Q508" s="61">
        <f t="shared" si="70"/>
        <v>2.7777777777777776E-2</v>
      </c>
      <c r="R508" s="61">
        <f t="shared" si="71"/>
        <v>0.4</v>
      </c>
      <c r="S508" s="61">
        <f t="shared" si="72"/>
        <v>0</v>
      </c>
    </row>
    <row r="509" spans="15:19" x14ac:dyDescent="0.2">
      <c r="O509" s="61">
        <f t="shared" si="73"/>
        <v>0.50400000000000034</v>
      </c>
      <c r="P509" s="61">
        <f t="shared" si="69"/>
        <v>0.4</v>
      </c>
      <c r="Q509" s="61">
        <f t="shared" si="70"/>
        <v>2.7777777777777776E-2</v>
      </c>
      <c r="R509" s="61">
        <f t="shared" si="71"/>
        <v>0.4</v>
      </c>
      <c r="S509" s="61">
        <f t="shared" si="72"/>
        <v>0</v>
      </c>
    </row>
    <row r="510" spans="15:19" x14ac:dyDescent="0.2">
      <c r="O510" s="61">
        <f t="shared" si="73"/>
        <v>0.50500000000000034</v>
      </c>
      <c r="P510" s="61">
        <f t="shared" si="69"/>
        <v>0.4</v>
      </c>
      <c r="Q510" s="61">
        <f t="shared" si="70"/>
        <v>2.7777777777777776E-2</v>
      </c>
      <c r="R510" s="61">
        <f t="shared" si="71"/>
        <v>0.4</v>
      </c>
      <c r="S510" s="61">
        <f t="shared" si="72"/>
        <v>0</v>
      </c>
    </row>
    <row r="511" spans="15:19" x14ac:dyDescent="0.2">
      <c r="O511" s="61">
        <f t="shared" si="73"/>
        <v>0.50600000000000034</v>
      </c>
      <c r="P511" s="61">
        <f t="shared" si="69"/>
        <v>0.4</v>
      </c>
      <c r="Q511" s="61">
        <f t="shared" si="70"/>
        <v>2.7777777777777776E-2</v>
      </c>
      <c r="R511" s="61">
        <f t="shared" si="71"/>
        <v>0.4</v>
      </c>
      <c r="S511" s="61">
        <f t="shared" si="72"/>
        <v>0</v>
      </c>
    </row>
    <row r="512" spans="15:19" x14ac:dyDescent="0.2">
      <c r="O512" s="61">
        <f t="shared" si="73"/>
        <v>0.50700000000000034</v>
      </c>
      <c r="P512" s="61">
        <f t="shared" si="69"/>
        <v>0.4</v>
      </c>
      <c r="Q512" s="61">
        <f t="shared" si="70"/>
        <v>2.7777777777777776E-2</v>
      </c>
      <c r="R512" s="61">
        <f t="shared" si="71"/>
        <v>0.4</v>
      </c>
      <c r="S512" s="61">
        <f t="shared" si="72"/>
        <v>0</v>
      </c>
    </row>
    <row r="513" spans="15:19" x14ac:dyDescent="0.2">
      <c r="O513" s="61">
        <f t="shared" si="73"/>
        <v>0.50800000000000034</v>
      </c>
      <c r="P513" s="61">
        <f t="shared" si="69"/>
        <v>0.4</v>
      </c>
      <c r="Q513" s="61">
        <f t="shared" si="70"/>
        <v>2.7777777777777776E-2</v>
      </c>
      <c r="R513" s="61">
        <f t="shared" si="71"/>
        <v>0.4</v>
      </c>
      <c r="S513" s="61">
        <f t="shared" si="72"/>
        <v>0</v>
      </c>
    </row>
    <row r="514" spans="15:19" x14ac:dyDescent="0.2">
      <c r="O514" s="61">
        <f t="shared" si="73"/>
        <v>0.50900000000000034</v>
      </c>
      <c r="P514" s="61">
        <f t="shared" si="69"/>
        <v>0.4</v>
      </c>
      <c r="Q514" s="61">
        <f t="shared" si="70"/>
        <v>2.7777777777777776E-2</v>
      </c>
      <c r="R514" s="61">
        <f t="shared" si="71"/>
        <v>0.4</v>
      </c>
      <c r="S514" s="61">
        <f t="shared" si="72"/>
        <v>0</v>
      </c>
    </row>
    <row r="515" spans="15:19" x14ac:dyDescent="0.2">
      <c r="O515" s="61">
        <f t="shared" si="73"/>
        <v>0.51000000000000034</v>
      </c>
      <c r="P515" s="61">
        <f t="shared" si="69"/>
        <v>0.4</v>
      </c>
      <c r="Q515" s="61">
        <f t="shared" si="70"/>
        <v>2.7777777777777776E-2</v>
      </c>
      <c r="R515" s="61">
        <f t="shared" si="71"/>
        <v>0.38</v>
      </c>
      <c r="S515" s="61">
        <f t="shared" si="72"/>
        <v>0</v>
      </c>
    </row>
    <row r="516" spans="15:19" x14ac:dyDescent="0.2">
      <c r="O516" s="61">
        <f t="shared" si="73"/>
        <v>0.51100000000000034</v>
      </c>
      <c r="P516" s="61">
        <f t="shared" si="69"/>
        <v>0.36</v>
      </c>
      <c r="Q516" s="61">
        <f t="shared" si="70"/>
        <v>2.7777777777777776E-2</v>
      </c>
      <c r="R516" s="61">
        <f t="shared" si="71"/>
        <v>0.36</v>
      </c>
      <c r="S516" s="61">
        <f t="shared" si="72"/>
        <v>0</v>
      </c>
    </row>
    <row r="517" spans="15:19" x14ac:dyDescent="0.2">
      <c r="O517" s="61">
        <f t="shared" si="73"/>
        <v>0.51200000000000034</v>
      </c>
      <c r="P517" s="61">
        <f t="shared" si="69"/>
        <v>0.36</v>
      </c>
      <c r="Q517" s="61">
        <f t="shared" si="70"/>
        <v>2.7777777777777776E-2</v>
      </c>
      <c r="R517" s="61">
        <f t="shared" si="71"/>
        <v>0.36</v>
      </c>
      <c r="S517" s="61">
        <f t="shared" si="72"/>
        <v>0</v>
      </c>
    </row>
    <row r="518" spans="15:19" x14ac:dyDescent="0.2">
      <c r="O518" s="61">
        <f t="shared" si="73"/>
        <v>0.51300000000000034</v>
      </c>
      <c r="P518" s="61">
        <f t="shared" ref="P518:P581" si="74">COUNTIFS($D$6:$D$176,"CF",$G$6:$G$176,"&gt;="&amp;$O518)/CF_D</f>
        <v>0.36</v>
      </c>
      <c r="Q518" s="61">
        <f t="shared" ref="Q518:Q581" si="75">COUNTIFS($D$6:$D$176,"CONT",$G$6:$G$176,"&gt;="&amp;$O518)/CFNT_D</f>
        <v>2.7777777777777776E-2</v>
      </c>
      <c r="R518" s="61">
        <f t="shared" si="71"/>
        <v>0.36</v>
      </c>
      <c r="S518" s="61">
        <f t="shared" si="72"/>
        <v>0</v>
      </c>
    </row>
    <row r="519" spans="15:19" x14ac:dyDescent="0.2">
      <c r="O519" s="61">
        <f t="shared" si="73"/>
        <v>0.51400000000000035</v>
      </c>
      <c r="P519" s="61">
        <f t="shared" si="74"/>
        <v>0.36</v>
      </c>
      <c r="Q519" s="61">
        <f t="shared" si="75"/>
        <v>2.7777777777777776E-2</v>
      </c>
      <c r="R519" s="61">
        <f t="shared" ref="R519:R582" si="76">(P519+P520)/2</f>
        <v>0.36</v>
      </c>
      <c r="S519" s="61">
        <f t="shared" ref="S519:S582" si="77">-(Q520-Q519)</f>
        <v>0</v>
      </c>
    </row>
    <row r="520" spans="15:19" x14ac:dyDescent="0.2">
      <c r="O520" s="61">
        <f t="shared" ref="O520:O583" si="78">O519+0.001</f>
        <v>0.51500000000000035</v>
      </c>
      <c r="P520" s="61">
        <f t="shared" si="74"/>
        <v>0.36</v>
      </c>
      <c r="Q520" s="61">
        <f t="shared" si="75"/>
        <v>2.7777777777777776E-2</v>
      </c>
      <c r="R520" s="61">
        <f t="shared" si="76"/>
        <v>0.36</v>
      </c>
      <c r="S520" s="61">
        <f t="shared" si="77"/>
        <v>0</v>
      </c>
    </row>
    <row r="521" spans="15:19" x14ac:dyDescent="0.2">
      <c r="O521" s="61">
        <f t="shared" si="78"/>
        <v>0.51600000000000035</v>
      </c>
      <c r="P521" s="61">
        <f t="shared" si="74"/>
        <v>0.36</v>
      </c>
      <c r="Q521" s="61">
        <f t="shared" si="75"/>
        <v>2.7777777777777776E-2</v>
      </c>
      <c r="R521" s="61">
        <f t="shared" si="76"/>
        <v>0.36</v>
      </c>
      <c r="S521" s="61">
        <f t="shared" si="77"/>
        <v>0</v>
      </c>
    </row>
    <row r="522" spans="15:19" x14ac:dyDescent="0.2">
      <c r="O522" s="61">
        <f t="shared" si="78"/>
        <v>0.51700000000000035</v>
      </c>
      <c r="P522" s="61">
        <f t="shared" si="74"/>
        <v>0.36</v>
      </c>
      <c r="Q522" s="61">
        <f t="shared" si="75"/>
        <v>2.7777777777777776E-2</v>
      </c>
      <c r="R522" s="61">
        <f t="shared" si="76"/>
        <v>0.36</v>
      </c>
      <c r="S522" s="61">
        <f t="shared" si="77"/>
        <v>0</v>
      </c>
    </row>
    <row r="523" spans="15:19" x14ac:dyDescent="0.2">
      <c r="O523" s="61">
        <f t="shared" si="78"/>
        <v>0.51800000000000035</v>
      </c>
      <c r="P523" s="61">
        <f t="shared" si="74"/>
        <v>0.36</v>
      </c>
      <c r="Q523" s="61">
        <f t="shared" si="75"/>
        <v>2.7777777777777776E-2</v>
      </c>
      <c r="R523" s="61">
        <f t="shared" si="76"/>
        <v>0.36</v>
      </c>
      <c r="S523" s="61">
        <f t="shared" si="77"/>
        <v>0</v>
      </c>
    </row>
    <row r="524" spans="15:19" x14ac:dyDescent="0.2">
      <c r="O524" s="61">
        <f t="shared" si="78"/>
        <v>0.51900000000000035</v>
      </c>
      <c r="P524" s="61">
        <f t="shared" si="74"/>
        <v>0.36</v>
      </c>
      <c r="Q524" s="61">
        <f t="shared" si="75"/>
        <v>2.7777777777777776E-2</v>
      </c>
      <c r="R524" s="61">
        <f t="shared" si="76"/>
        <v>0.36</v>
      </c>
      <c r="S524" s="61">
        <f t="shared" si="77"/>
        <v>0</v>
      </c>
    </row>
    <row r="525" spans="15:19" x14ac:dyDescent="0.2">
      <c r="O525" s="61">
        <f t="shared" si="78"/>
        <v>0.52000000000000035</v>
      </c>
      <c r="P525" s="61">
        <f t="shared" si="74"/>
        <v>0.36</v>
      </c>
      <c r="Q525" s="61">
        <f t="shared" si="75"/>
        <v>2.7777777777777776E-2</v>
      </c>
      <c r="R525" s="61">
        <f t="shared" si="76"/>
        <v>0.36</v>
      </c>
      <c r="S525" s="61">
        <f t="shared" si="77"/>
        <v>0</v>
      </c>
    </row>
    <row r="526" spans="15:19" x14ac:dyDescent="0.2">
      <c r="O526" s="61">
        <f t="shared" si="78"/>
        <v>0.52100000000000035</v>
      </c>
      <c r="P526" s="61">
        <f t="shared" si="74"/>
        <v>0.36</v>
      </c>
      <c r="Q526" s="61">
        <f t="shared" si="75"/>
        <v>2.7777777777777776E-2</v>
      </c>
      <c r="R526" s="61">
        <f t="shared" si="76"/>
        <v>0.36</v>
      </c>
      <c r="S526" s="61">
        <f t="shared" si="77"/>
        <v>0</v>
      </c>
    </row>
    <row r="527" spans="15:19" x14ac:dyDescent="0.2">
      <c r="O527" s="61">
        <f t="shared" si="78"/>
        <v>0.52200000000000035</v>
      </c>
      <c r="P527" s="61">
        <f t="shared" si="74"/>
        <v>0.36</v>
      </c>
      <c r="Q527" s="61">
        <f t="shared" si="75"/>
        <v>2.7777777777777776E-2</v>
      </c>
      <c r="R527" s="61">
        <f t="shared" si="76"/>
        <v>0.36</v>
      </c>
      <c r="S527" s="61">
        <f t="shared" si="77"/>
        <v>0</v>
      </c>
    </row>
    <row r="528" spans="15:19" x14ac:dyDescent="0.2">
      <c r="O528" s="61">
        <f t="shared" si="78"/>
        <v>0.52300000000000035</v>
      </c>
      <c r="P528" s="61">
        <f t="shared" si="74"/>
        <v>0.36</v>
      </c>
      <c r="Q528" s="61">
        <f t="shared" si="75"/>
        <v>2.7777777777777776E-2</v>
      </c>
      <c r="R528" s="61">
        <f t="shared" si="76"/>
        <v>0.36</v>
      </c>
      <c r="S528" s="61">
        <f t="shared" si="77"/>
        <v>0</v>
      </c>
    </row>
    <row r="529" spans="15:19" x14ac:dyDescent="0.2">
      <c r="O529" s="61">
        <f t="shared" si="78"/>
        <v>0.52400000000000035</v>
      </c>
      <c r="P529" s="61">
        <f t="shared" si="74"/>
        <v>0.36</v>
      </c>
      <c r="Q529" s="61">
        <f t="shared" si="75"/>
        <v>2.7777777777777776E-2</v>
      </c>
      <c r="R529" s="61">
        <f t="shared" si="76"/>
        <v>0.36</v>
      </c>
      <c r="S529" s="61">
        <f t="shared" si="77"/>
        <v>0</v>
      </c>
    </row>
    <row r="530" spans="15:19" x14ac:dyDescent="0.2">
      <c r="O530" s="61">
        <f t="shared" si="78"/>
        <v>0.52500000000000036</v>
      </c>
      <c r="P530" s="61">
        <f t="shared" si="74"/>
        <v>0.36</v>
      </c>
      <c r="Q530" s="61">
        <f t="shared" si="75"/>
        <v>2.7777777777777776E-2</v>
      </c>
      <c r="R530" s="61">
        <f t="shared" si="76"/>
        <v>0.36</v>
      </c>
      <c r="S530" s="61">
        <f t="shared" si="77"/>
        <v>0</v>
      </c>
    </row>
    <row r="531" spans="15:19" x14ac:dyDescent="0.2">
      <c r="O531" s="61">
        <f t="shared" si="78"/>
        <v>0.52600000000000036</v>
      </c>
      <c r="P531" s="61">
        <f t="shared" si="74"/>
        <v>0.36</v>
      </c>
      <c r="Q531" s="61">
        <f t="shared" si="75"/>
        <v>2.7777777777777776E-2</v>
      </c>
      <c r="R531" s="61">
        <f t="shared" si="76"/>
        <v>0.36</v>
      </c>
      <c r="S531" s="61">
        <f t="shared" si="77"/>
        <v>0</v>
      </c>
    </row>
    <row r="532" spans="15:19" x14ac:dyDescent="0.2">
      <c r="O532" s="61">
        <f t="shared" si="78"/>
        <v>0.52700000000000036</v>
      </c>
      <c r="P532" s="61">
        <f t="shared" si="74"/>
        <v>0.36</v>
      </c>
      <c r="Q532" s="61">
        <f t="shared" si="75"/>
        <v>2.7777777777777776E-2</v>
      </c>
      <c r="R532" s="61">
        <f t="shared" si="76"/>
        <v>0.36</v>
      </c>
      <c r="S532" s="61">
        <f t="shared" si="77"/>
        <v>0</v>
      </c>
    </row>
    <row r="533" spans="15:19" x14ac:dyDescent="0.2">
      <c r="O533" s="61">
        <f t="shared" si="78"/>
        <v>0.52800000000000036</v>
      </c>
      <c r="P533" s="61">
        <f t="shared" si="74"/>
        <v>0.36</v>
      </c>
      <c r="Q533" s="61">
        <f t="shared" si="75"/>
        <v>2.7777777777777776E-2</v>
      </c>
      <c r="R533" s="61">
        <f t="shared" si="76"/>
        <v>0.36</v>
      </c>
      <c r="S533" s="61">
        <f t="shared" si="77"/>
        <v>0</v>
      </c>
    </row>
    <row r="534" spans="15:19" x14ac:dyDescent="0.2">
      <c r="O534" s="61">
        <f t="shared" si="78"/>
        <v>0.52900000000000036</v>
      </c>
      <c r="P534" s="61">
        <f t="shared" si="74"/>
        <v>0.36</v>
      </c>
      <c r="Q534" s="61">
        <f t="shared" si="75"/>
        <v>2.7777777777777776E-2</v>
      </c>
      <c r="R534" s="61">
        <f t="shared" si="76"/>
        <v>0.36</v>
      </c>
      <c r="S534" s="61">
        <f t="shared" si="77"/>
        <v>0</v>
      </c>
    </row>
    <row r="535" spans="15:19" x14ac:dyDescent="0.2">
      <c r="O535" s="61">
        <f t="shared" si="78"/>
        <v>0.53000000000000036</v>
      </c>
      <c r="P535" s="61">
        <f t="shared" si="74"/>
        <v>0.36</v>
      </c>
      <c r="Q535" s="61">
        <f t="shared" si="75"/>
        <v>2.7777777777777776E-2</v>
      </c>
      <c r="R535" s="61">
        <f t="shared" si="76"/>
        <v>0.36</v>
      </c>
      <c r="S535" s="61">
        <f t="shared" si="77"/>
        <v>0</v>
      </c>
    </row>
    <row r="536" spans="15:19" x14ac:dyDescent="0.2">
      <c r="O536" s="61">
        <f t="shared" si="78"/>
        <v>0.53100000000000036</v>
      </c>
      <c r="P536" s="61">
        <f t="shared" si="74"/>
        <v>0.36</v>
      </c>
      <c r="Q536" s="61">
        <f t="shared" si="75"/>
        <v>2.7777777777777776E-2</v>
      </c>
      <c r="R536" s="61">
        <f t="shared" si="76"/>
        <v>0.36</v>
      </c>
      <c r="S536" s="61">
        <f t="shared" si="77"/>
        <v>0</v>
      </c>
    </row>
    <row r="537" spans="15:19" x14ac:dyDescent="0.2">
      <c r="O537" s="61">
        <f t="shared" si="78"/>
        <v>0.53200000000000036</v>
      </c>
      <c r="P537" s="61">
        <f t="shared" si="74"/>
        <v>0.36</v>
      </c>
      <c r="Q537" s="61">
        <f t="shared" si="75"/>
        <v>2.7777777777777776E-2</v>
      </c>
      <c r="R537" s="61">
        <f t="shared" si="76"/>
        <v>0.36</v>
      </c>
      <c r="S537" s="61">
        <f t="shared" si="77"/>
        <v>0</v>
      </c>
    </row>
    <row r="538" spans="15:19" x14ac:dyDescent="0.2">
      <c r="O538" s="61">
        <f t="shared" si="78"/>
        <v>0.53300000000000036</v>
      </c>
      <c r="P538" s="61">
        <f t="shared" si="74"/>
        <v>0.36</v>
      </c>
      <c r="Q538" s="61">
        <f t="shared" si="75"/>
        <v>2.7777777777777776E-2</v>
      </c>
      <c r="R538" s="61">
        <f t="shared" si="76"/>
        <v>0.36</v>
      </c>
      <c r="S538" s="61">
        <f t="shared" si="77"/>
        <v>0</v>
      </c>
    </row>
    <row r="539" spans="15:19" x14ac:dyDescent="0.2">
      <c r="O539" s="61">
        <f t="shared" si="78"/>
        <v>0.53400000000000036</v>
      </c>
      <c r="P539" s="61">
        <f t="shared" si="74"/>
        <v>0.36</v>
      </c>
      <c r="Q539" s="61">
        <f t="shared" si="75"/>
        <v>2.7777777777777776E-2</v>
      </c>
      <c r="R539" s="61">
        <f t="shared" si="76"/>
        <v>0.36</v>
      </c>
      <c r="S539" s="61">
        <f t="shared" si="77"/>
        <v>0</v>
      </c>
    </row>
    <row r="540" spans="15:19" x14ac:dyDescent="0.2">
      <c r="O540" s="61">
        <f t="shared" si="78"/>
        <v>0.53500000000000036</v>
      </c>
      <c r="P540" s="61">
        <f t="shared" si="74"/>
        <v>0.36</v>
      </c>
      <c r="Q540" s="61">
        <f t="shared" si="75"/>
        <v>2.7777777777777776E-2</v>
      </c>
      <c r="R540" s="61">
        <f t="shared" si="76"/>
        <v>0.33999999999999997</v>
      </c>
      <c r="S540" s="61">
        <f t="shared" si="77"/>
        <v>0</v>
      </c>
    </row>
    <row r="541" spans="15:19" x14ac:dyDescent="0.2">
      <c r="O541" s="61">
        <f t="shared" si="78"/>
        <v>0.53600000000000037</v>
      </c>
      <c r="P541" s="61">
        <f t="shared" si="74"/>
        <v>0.32</v>
      </c>
      <c r="Q541" s="61">
        <f t="shared" si="75"/>
        <v>2.7777777777777776E-2</v>
      </c>
      <c r="R541" s="61">
        <f t="shared" si="76"/>
        <v>0.32</v>
      </c>
      <c r="S541" s="61">
        <f t="shared" si="77"/>
        <v>0</v>
      </c>
    </row>
    <row r="542" spans="15:19" x14ac:dyDescent="0.2">
      <c r="O542" s="61">
        <f t="shared" si="78"/>
        <v>0.53700000000000037</v>
      </c>
      <c r="P542" s="61">
        <f t="shared" si="74"/>
        <v>0.32</v>
      </c>
      <c r="Q542" s="61">
        <f t="shared" si="75"/>
        <v>2.7777777777777776E-2</v>
      </c>
      <c r="R542" s="61">
        <f t="shared" si="76"/>
        <v>0.32</v>
      </c>
      <c r="S542" s="61">
        <f t="shared" si="77"/>
        <v>0</v>
      </c>
    </row>
    <row r="543" spans="15:19" x14ac:dyDescent="0.2">
      <c r="O543" s="61">
        <f t="shared" si="78"/>
        <v>0.53800000000000037</v>
      </c>
      <c r="P543" s="61">
        <f t="shared" si="74"/>
        <v>0.32</v>
      </c>
      <c r="Q543" s="61">
        <f t="shared" si="75"/>
        <v>2.7777777777777776E-2</v>
      </c>
      <c r="R543" s="61">
        <f t="shared" si="76"/>
        <v>0.32</v>
      </c>
      <c r="S543" s="61">
        <f t="shared" si="77"/>
        <v>0</v>
      </c>
    </row>
    <row r="544" spans="15:19" x14ac:dyDescent="0.2">
      <c r="O544" s="61">
        <f t="shared" si="78"/>
        <v>0.53900000000000037</v>
      </c>
      <c r="P544" s="61">
        <f t="shared" si="74"/>
        <v>0.32</v>
      </c>
      <c r="Q544" s="61">
        <f t="shared" si="75"/>
        <v>2.7777777777777776E-2</v>
      </c>
      <c r="R544" s="61">
        <f t="shared" si="76"/>
        <v>0.32</v>
      </c>
      <c r="S544" s="61">
        <f t="shared" si="77"/>
        <v>0</v>
      </c>
    </row>
    <row r="545" spans="15:19" x14ac:dyDescent="0.2">
      <c r="O545" s="61">
        <f t="shared" si="78"/>
        <v>0.54000000000000037</v>
      </c>
      <c r="P545" s="61">
        <f t="shared" si="74"/>
        <v>0.32</v>
      </c>
      <c r="Q545" s="61">
        <f t="shared" si="75"/>
        <v>2.7777777777777776E-2</v>
      </c>
      <c r="R545" s="61">
        <f t="shared" si="76"/>
        <v>0.32</v>
      </c>
      <c r="S545" s="61">
        <f t="shared" si="77"/>
        <v>0</v>
      </c>
    </row>
    <row r="546" spans="15:19" x14ac:dyDescent="0.2">
      <c r="O546" s="61">
        <f t="shared" si="78"/>
        <v>0.54100000000000037</v>
      </c>
      <c r="P546" s="61">
        <f t="shared" si="74"/>
        <v>0.32</v>
      </c>
      <c r="Q546" s="61">
        <f t="shared" si="75"/>
        <v>2.7777777777777776E-2</v>
      </c>
      <c r="R546" s="61">
        <f t="shared" si="76"/>
        <v>0.32</v>
      </c>
      <c r="S546" s="61">
        <f t="shared" si="77"/>
        <v>0</v>
      </c>
    </row>
    <row r="547" spans="15:19" x14ac:dyDescent="0.2">
      <c r="O547" s="61">
        <f t="shared" si="78"/>
        <v>0.54200000000000037</v>
      </c>
      <c r="P547" s="61">
        <f t="shared" si="74"/>
        <v>0.32</v>
      </c>
      <c r="Q547" s="61">
        <f t="shared" si="75"/>
        <v>2.7777777777777776E-2</v>
      </c>
      <c r="R547" s="61">
        <f t="shared" si="76"/>
        <v>0.32</v>
      </c>
      <c r="S547" s="61">
        <f t="shared" si="77"/>
        <v>0</v>
      </c>
    </row>
    <row r="548" spans="15:19" x14ac:dyDescent="0.2">
      <c r="O548" s="61">
        <f t="shared" si="78"/>
        <v>0.54300000000000037</v>
      </c>
      <c r="P548" s="61">
        <f t="shared" si="74"/>
        <v>0.32</v>
      </c>
      <c r="Q548" s="61">
        <f t="shared" si="75"/>
        <v>2.7777777777777776E-2</v>
      </c>
      <c r="R548" s="61">
        <f t="shared" si="76"/>
        <v>0.32</v>
      </c>
      <c r="S548" s="61">
        <f t="shared" si="77"/>
        <v>0</v>
      </c>
    </row>
    <row r="549" spans="15:19" x14ac:dyDescent="0.2">
      <c r="O549" s="61">
        <f t="shared" si="78"/>
        <v>0.54400000000000037</v>
      </c>
      <c r="P549" s="61">
        <f t="shared" si="74"/>
        <v>0.32</v>
      </c>
      <c r="Q549" s="61">
        <f t="shared" si="75"/>
        <v>2.7777777777777776E-2</v>
      </c>
      <c r="R549" s="61">
        <f t="shared" si="76"/>
        <v>0.32</v>
      </c>
      <c r="S549" s="61">
        <f t="shared" si="77"/>
        <v>0</v>
      </c>
    </row>
    <row r="550" spans="15:19" x14ac:dyDescent="0.2">
      <c r="O550" s="61">
        <f t="shared" si="78"/>
        <v>0.54500000000000037</v>
      </c>
      <c r="P550" s="61">
        <f t="shared" si="74"/>
        <v>0.32</v>
      </c>
      <c r="Q550" s="61">
        <f t="shared" si="75"/>
        <v>2.7777777777777776E-2</v>
      </c>
      <c r="R550" s="61">
        <f t="shared" si="76"/>
        <v>0.32</v>
      </c>
      <c r="S550" s="61">
        <f t="shared" si="77"/>
        <v>0</v>
      </c>
    </row>
    <row r="551" spans="15:19" x14ac:dyDescent="0.2">
      <c r="O551" s="61">
        <f t="shared" si="78"/>
        <v>0.54600000000000037</v>
      </c>
      <c r="P551" s="61">
        <f t="shared" si="74"/>
        <v>0.32</v>
      </c>
      <c r="Q551" s="61">
        <f t="shared" si="75"/>
        <v>2.7777777777777776E-2</v>
      </c>
      <c r="R551" s="61">
        <f t="shared" si="76"/>
        <v>0.32</v>
      </c>
      <c r="S551" s="61">
        <f t="shared" si="77"/>
        <v>0</v>
      </c>
    </row>
    <row r="552" spans="15:19" x14ac:dyDescent="0.2">
      <c r="O552" s="61">
        <f t="shared" si="78"/>
        <v>0.54700000000000037</v>
      </c>
      <c r="P552" s="61">
        <f t="shared" si="74"/>
        <v>0.32</v>
      </c>
      <c r="Q552" s="61">
        <f t="shared" si="75"/>
        <v>2.7777777777777776E-2</v>
      </c>
      <c r="R552" s="61">
        <f t="shared" si="76"/>
        <v>0.32</v>
      </c>
      <c r="S552" s="61">
        <f t="shared" si="77"/>
        <v>0</v>
      </c>
    </row>
    <row r="553" spans="15:19" x14ac:dyDescent="0.2">
      <c r="O553" s="61">
        <f t="shared" si="78"/>
        <v>0.54800000000000038</v>
      </c>
      <c r="P553" s="61">
        <f t="shared" si="74"/>
        <v>0.32</v>
      </c>
      <c r="Q553" s="61">
        <f t="shared" si="75"/>
        <v>2.7777777777777776E-2</v>
      </c>
      <c r="R553" s="61">
        <f t="shared" si="76"/>
        <v>0.32</v>
      </c>
      <c r="S553" s="61">
        <f t="shared" si="77"/>
        <v>0</v>
      </c>
    </row>
    <row r="554" spans="15:19" x14ac:dyDescent="0.2">
      <c r="O554" s="61">
        <f t="shared" si="78"/>
        <v>0.54900000000000038</v>
      </c>
      <c r="P554" s="61">
        <f t="shared" si="74"/>
        <v>0.32</v>
      </c>
      <c r="Q554" s="61">
        <f t="shared" si="75"/>
        <v>2.7777777777777776E-2</v>
      </c>
      <c r="R554" s="61">
        <f t="shared" si="76"/>
        <v>0.32</v>
      </c>
      <c r="S554" s="61">
        <f t="shared" si="77"/>
        <v>0</v>
      </c>
    </row>
    <row r="555" spans="15:19" x14ac:dyDescent="0.2">
      <c r="O555" s="61">
        <f t="shared" si="78"/>
        <v>0.55000000000000038</v>
      </c>
      <c r="P555" s="61">
        <f t="shared" si="74"/>
        <v>0.32</v>
      </c>
      <c r="Q555" s="61">
        <f t="shared" si="75"/>
        <v>2.7777777777777776E-2</v>
      </c>
      <c r="R555" s="61">
        <f t="shared" si="76"/>
        <v>0.32</v>
      </c>
      <c r="S555" s="61">
        <f t="shared" si="77"/>
        <v>0</v>
      </c>
    </row>
    <row r="556" spans="15:19" x14ac:dyDescent="0.2">
      <c r="O556" s="61">
        <f t="shared" si="78"/>
        <v>0.55100000000000038</v>
      </c>
      <c r="P556" s="61">
        <f t="shared" si="74"/>
        <v>0.32</v>
      </c>
      <c r="Q556" s="61">
        <f t="shared" si="75"/>
        <v>2.7777777777777776E-2</v>
      </c>
      <c r="R556" s="61">
        <f t="shared" si="76"/>
        <v>0.32</v>
      </c>
      <c r="S556" s="61">
        <f t="shared" si="77"/>
        <v>0</v>
      </c>
    </row>
    <row r="557" spans="15:19" x14ac:dyDescent="0.2">
      <c r="O557" s="61">
        <f t="shared" si="78"/>
        <v>0.55200000000000038</v>
      </c>
      <c r="P557" s="61">
        <f t="shared" si="74"/>
        <v>0.32</v>
      </c>
      <c r="Q557" s="61">
        <f t="shared" si="75"/>
        <v>2.7777777777777776E-2</v>
      </c>
      <c r="R557" s="61">
        <f t="shared" si="76"/>
        <v>0.32</v>
      </c>
      <c r="S557" s="61">
        <f t="shared" si="77"/>
        <v>0</v>
      </c>
    </row>
    <row r="558" spans="15:19" x14ac:dyDescent="0.2">
      <c r="O558" s="61">
        <f t="shared" si="78"/>
        <v>0.55300000000000038</v>
      </c>
      <c r="P558" s="61">
        <f t="shared" si="74"/>
        <v>0.32</v>
      </c>
      <c r="Q558" s="61">
        <f t="shared" si="75"/>
        <v>2.7777777777777776E-2</v>
      </c>
      <c r="R558" s="61">
        <f t="shared" si="76"/>
        <v>0.32</v>
      </c>
      <c r="S558" s="61">
        <f t="shared" si="77"/>
        <v>0</v>
      </c>
    </row>
    <row r="559" spans="15:19" x14ac:dyDescent="0.2">
      <c r="O559" s="61">
        <f t="shared" si="78"/>
        <v>0.55400000000000038</v>
      </c>
      <c r="P559" s="61">
        <f t="shared" si="74"/>
        <v>0.32</v>
      </c>
      <c r="Q559" s="61">
        <f t="shared" si="75"/>
        <v>2.7777777777777776E-2</v>
      </c>
      <c r="R559" s="61">
        <f t="shared" si="76"/>
        <v>0.32</v>
      </c>
      <c r="S559" s="61">
        <f t="shared" si="77"/>
        <v>0</v>
      </c>
    </row>
    <row r="560" spans="15:19" x14ac:dyDescent="0.2">
      <c r="O560" s="61">
        <f t="shared" si="78"/>
        <v>0.55500000000000038</v>
      </c>
      <c r="P560" s="61">
        <f t="shared" si="74"/>
        <v>0.32</v>
      </c>
      <c r="Q560" s="61">
        <f t="shared" si="75"/>
        <v>2.7777777777777776E-2</v>
      </c>
      <c r="R560" s="61">
        <f t="shared" si="76"/>
        <v>0.32</v>
      </c>
      <c r="S560" s="61">
        <f t="shared" si="77"/>
        <v>0</v>
      </c>
    </row>
    <row r="561" spans="15:19" x14ac:dyDescent="0.2">
      <c r="O561" s="61">
        <f t="shared" si="78"/>
        <v>0.55600000000000038</v>
      </c>
      <c r="P561" s="61">
        <f t="shared" si="74"/>
        <v>0.32</v>
      </c>
      <c r="Q561" s="61">
        <f t="shared" si="75"/>
        <v>2.7777777777777776E-2</v>
      </c>
      <c r="R561" s="61">
        <f t="shared" si="76"/>
        <v>0.32</v>
      </c>
      <c r="S561" s="61">
        <f t="shared" si="77"/>
        <v>1.3888888888888888E-2</v>
      </c>
    </row>
    <row r="562" spans="15:19" x14ac:dyDescent="0.2">
      <c r="O562" s="61">
        <f t="shared" si="78"/>
        <v>0.55700000000000038</v>
      </c>
      <c r="P562" s="61">
        <f t="shared" si="74"/>
        <v>0.32</v>
      </c>
      <c r="Q562" s="61">
        <f t="shared" si="75"/>
        <v>1.3888888888888888E-2</v>
      </c>
      <c r="R562" s="61">
        <f t="shared" si="76"/>
        <v>0.32</v>
      </c>
      <c r="S562" s="61">
        <f t="shared" si="77"/>
        <v>0</v>
      </c>
    </row>
    <row r="563" spans="15:19" x14ac:dyDescent="0.2">
      <c r="O563" s="61">
        <f t="shared" si="78"/>
        <v>0.55800000000000038</v>
      </c>
      <c r="P563" s="61">
        <f t="shared" si="74"/>
        <v>0.32</v>
      </c>
      <c r="Q563" s="61">
        <f t="shared" si="75"/>
        <v>1.3888888888888888E-2</v>
      </c>
      <c r="R563" s="61">
        <f t="shared" si="76"/>
        <v>0.32</v>
      </c>
      <c r="S563" s="61">
        <f t="shared" si="77"/>
        <v>0</v>
      </c>
    </row>
    <row r="564" spans="15:19" x14ac:dyDescent="0.2">
      <c r="O564" s="61">
        <f t="shared" si="78"/>
        <v>0.55900000000000039</v>
      </c>
      <c r="P564" s="61">
        <f t="shared" si="74"/>
        <v>0.32</v>
      </c>
      <c r="Q564" s="61">
        <f t="shared" si="75"/>
        <v>1.3888888888888888E-2</v>
      </c>
      <c r="R564" s="61">
        <f t="shared" si="76"/>
        <v>0.32</v>
      </c>
      <c r="S564" s="61">
        <f t="shared" si="77"/>
        <v>0</v>
      </c>
    </row>
    <row r="565" spans="15:19" x14ac:dyDescent="0.2">
      <c r="O565" s="61">
        <f t="shared" si="78"/>
        <v>0.56000000000000039</v>
      </c>
      <c r="P565" s="61">
        <f t="shared" si="74"/>
        <v>0.32</v>
      </c>
      <c r="Q565" s="61">
        <f t="shared" si="75"/>
        <v>1.3888888888888888E-2</v>
      </c>
      <c r="R565" s="61">
        <f t="shared" si="76"/>
        <v>0.32</v>
      </c>
      <c r="S565" s="61">
        <f t="shared" si="77"/>
        <v>0</v>
      </c>
    </row>
    <row r="566" spans="15:19" x14ac:dyDescent="0.2">
      <c r="O566" s="61">
        <f t="shared" si="78"/>
        <v>0.56100000000000039</v>
      </c>
      <c r="P566" s="61">
        <f t="shared" si="74"/>
        <v>0.32</v>
      </c>
      <c r="Q566" s="61">
        <f t="shared" si="75"/>
        <v>1.3888888888888888E-2</v>
      </c>
      <c r="R566" s="61">
        <f t="shared" si="76"/>
        <v>0.32</v>
      </c>
      <c r="S566" s="61">
        <f t="shared" si="77"/>
        <v>0</v>
      </c>
    </row>
    <row r="567" spans="15:19" x14ac:dyDescent="0.2">
      <c r="O567" s="61">
        <f t="shared" si="78"/>
        <v>0.56200000000000039</v>
      </c>
      <c r="P567" s="61">
        <f t="shared" si="74"/>
        <v>0.32</v>
      </c>
      <c r="Q567" s="61">
        <f t="shared" si="75"/>
        <v>1.3888888888888888E-2</v>
      </c>
      <c r="R567" s="61">
        <f t="shared" si="76"/>
        <v>0.32</v>
      </c>
      <c r="S567" s="61">
        <f t="shared" si="77"/>
        <v>0</v>
      </c>
    </row>
    <row r="568" spans="15:19" x14ac:dyDescent="0.2">
      <c r="O568" s="61">
        <f t="shared" si="78"/>
        <v>0.56300000000000039</v>
      </c>
      <c r="P568" s="61">
        <f t="shared" si="74"/>
        <v>0.32</v>
      </c>
      <c r="Q568" s="61">
        <f t="shared" si="75"/>
        <v>1.3888888888888888E-2</v>
      </c>
      <c r="R568" s="61">
        <f t="shared" si="76"/>
        <v>0.32</v>
      </c>
      <c r="S568" s="61">
        <f t="shared" si="77"/>
        <v>0</v>
      </c>
    </row>
    <row r="569" spans="15:19" x14ac:dyDescent="0.2">
      <c r="O569" s="61">
        <f t="shared" si="78"/>
        <v>0.56400000000000039</v>
      </c>
      <c r="P569" s="61">
        <f t="shared" si="74"/>
        <v>0.32</v>
      </c>
      <c r="Q569" s="61">
        <f t="shared" si="75"/>
        <v>1.3888888888888888E-2</v>
      </c>
      <c r="R569" s="61">
        <f t="shared" si="76"/>
        <v>0.32</v>
      </c>
      <c r="S569" s="61">
        <f t="shared" si="77"/>
        <v>0</v>
      </c>
    </row>
    <row r="570" spans="15:19" x14ac:dyDescent="0.2">
      <c r="O570" s="61">
        <f t="shared" si="78"/>
        <v>0.56500000000000039</v>
      </c>
      <c r="P570" s="61">
        <f t="shared" si="74"/>
        <v>0.32</v>
      </c>
      <c r="Q570" s="61">
        <f t="shared" si="75"/>
        <v>1.3888888888888888E-2</v>
      </c>
      <c r="R570" s="61">
        <f t="shared" si="76"/>
        <v>0.32</v>
      </c>
      <c r="S570" s="61">
        <f t="shared" si="77"/>
        <v>0</v>
      </c>
    </row>
    <row r="571" spans="15:19" x14ac:dyDescent="0.2">
      <c r="O571" s="61">
        <f t="shared" si="78"/>
        <v>0.56600000000000039</v>
      </c>
      <c r="P571" s="61">
        <f t="shared" si="74"/>
        <v>0.32</v>
      </c>
      <c r="Q571" s="61">
        <f t="shared" si="75"/>
        <v>1.3888888888888888E-2</v>
      </c>
      <c r="R571" s="61">
        <f t="shared" si="76"/>
        <v>0.32</v>
      </c>
      <c r="S571" s="61">
        <f t="shared" si="77"/>
        <v>0</v>
      </c>
    </row>
    <row r="572" spans="15:19" x14ac:dyDescent="0.2">
      <c r="O572" s="61">
        <f t="shared" si="78"/>
        <v>0.56700000000000039</v>
      </c>
      <c r="P572" s="61">
        <f t="shared" si="74"/>
        <v>0.32</v>
      </c>
      <c r="Q572" s="61">
        <f t="shared" si="75"/>
        <v>1.3888888888888888E-2</v>
      </c>
      <c r="R572" s="61">
        <f t="shared" si="76"/>
        <v>0.32</v>
      </c>
      <c r="S572" s="61">
        <f t="shared" si="77"/>
        <v>0</v>
      </c>
    </row>
    <row r="573" spans="15:19" x14ac:dyDescent="0.2">
      <c r="O573" s="61">
        <f t="shared" si="78"/>
        <v>0.56800000000000039</v>
      </c>
      <c r="P573" s="61">
        <f t="shared" si="74"/>
        <v>0.32</v>
      </c>
      <c r="Q573" s="61">
        <f t="shared" si="75"/>
        <v>1.3888888888888888E-2</v>
      </c>
      <c r="R573" s="61">
        <f t="shared" si="76"/>
        <v>0.32</v>
      </c>
      <c r="S573" s="61">
        <f t="shared" si="77"/>
        <v>0</v>
      </c>
    </row>
    <row r="574" spans="15:19" x14ac:dyDescent="0.2">
      <c r="O574" s="61">
        <f t="shared" si="78"/>
        <v>0.56900000000000039</v>
      </c>
      <c r="P574" s="61">
        <f t="shared" si="74"/>
        <v>0.32</v>
      </c>
      <c r="Q574" s="61">
        <f t="shared" si="75"/>
        <v>1.3888888888888888E-2</v>
      </c>
      <c r="R574" s="61">
        <f t="shared" si="76"/>
        <v>0.32</v>
      </c>
      <c r="S574" s="61">
        <f t="shared" si="77"/>
        <v>0</v>
      </c>
    </row>
    <row r="575" spans="15:19" x14ac:dyDescent="0.2">
      <c r="O575" s="61">
        <f t="shared" si="78"/>
        <v>0.5700000000000004</v>
      </c>
      <c r="P575" s="61">
        <f t="shared" si="74"/>
        <v>0.32</v>
      </c>
      <c r="Q575" s="61">
        <f t="shared" si="75"/>
        <v>1.3888888888888888E-2</v>
      </c>
      <c r="R575" s="61">
        <f t="shared" si="76"/>
        <v>0.32</v>
      </c>
      <c r="S575" s="61">
        <f t="shared" si="77"/>
        <v>0</v>
      </c>
    </row>
    <row r="576" spans="15:19" x14ac:dyDescent="0.2">
      <c r="O576" s="61">
        <f t="shared" si="78"/>
        <v>0.5710000000000004</v>
      </c>
      <c r="P576" s="61">
        <f t="shared" si="74"/>
        <v>0.32</v>
      </c>
      <c r="Q576" s="61">
        <f t="shared" si="75"/>
        <v>1.3888888888888888E-2</v>
      </c>
      <c r="R576" s="61">
        <f t="shared" si="76"/>
        <v>0.32</v>
      </c>
      <c r="S576" s="61">
        <f t="shared" si="77"/>
        <v>0</v>
      </c>
    </row>
    <row r="577" spans="15:19" x14ac:dyDescent="0.2">
      <c r="O577" s="61">
        <f t="shared" si="78"/>
        <v>0.5720000000000004</v>
      </c>
      <c r="P577" s="61">
        <f t="shared" si="74"/>
        <v>0.32</v>
      </c>
      <c r="Q577" s="61">
        <f t="shared" si="75"/>
        <v>1.3888888888888888E-2</v>
      </c>
      <c r="R577" s="61">
        <f t="shared" si="76"/>
        <v>0.32</v>
      </c>
      <c r="S577" s="61">
        <f t="shared" si="77"/>
        <v>0</v>
      </c>
    </row>
    <row r="578" spans="15:19" x14ac:dyDescent="0.2">
      <c r="O578" s="61">
        <f t="shared" si="78"/>
        <v>0.5730000000000004</v>
      </c>
      <c r="P578" s="61">
        <f t="shared" si="74"/>
        <v>0.32</v>
      </c>
      <c r="Q578" s="61">
        <f t="shared" si="75"/>
        <v>1.3888888888888888E-2</v>
      </c>
      <c r="R578" s="61">
        <f t="shared" si="76"/>
        <v>0.32</v>
      </c>
      <c r="S578" s="61">
        <f t="shared" si="77"/>
        <v>0</v>
      </c>
    </row>
    <row r="579" spans="15:19" x14ac:dyDescent="0.2">
      <c r="O579" s="61">
        <f t="shared" si="78"/>
        <v>0.5740000000000004</v>
      </c>
      <c r="P579" s="61">
        <f t="shared" si="74"/>
        <v>0.32</v>
      </c>
      <c r="Q579" s="61">
        <f t="shared" si="75"/>
        <v>1.3888888888888888E-2</v>
      </c>
      <c r="R579" s="61">
        <f t="shared" si="76"/>
        <v>0.32</v>
      </c>
      <c r="S579" s="61">
        <f t="shared" si="77"/>
        <v>0</v>
      </c>
    </row>
    <row r="580" spans="15:19" x14ac:dyDescent="0.2">
      <c r="O580" s="61">
        <f t="shared" si="78"/>
        <v>0.5750000000000004</v>
      </c>
      <c r="P580" s="61">
        <f t="shared" si="74"/>
        <v>0.32</v>
      </c>
      <c r="Q580" s="61">
        <f t="shared" si="75"/>
        <v>1.3888888888888888E-2</v>
      </c>
      <c r="R580" s="61">
        <f t="shared" si="76"/>
        <v>0.32</v>
      </c>
      <c r="S580" s="61">
        <f t="shared" si="77"/>
        <v>0</v>
      </c>
    </row>
    <row r="581" spans="15:19" x14ac:dyDescent="0.2">
      <c r="O581" s="61">
        <f t="shared" si="78"/>
        <v>0.5760000000000004</v>
      </c>
      <c r="P581" s="61">
        <f t="shared" si="74"/>
        <v>0.32</v>
      </c>
      <c r="Q581" s="61">
        <f t="shared" si="75"/>
        <v>1.3888888888888888E-2</v>
      </c>
      <c r="R581" s="61">
        <f t="shared" si="76"/>
        <v>0.32</v>
      </c>
      <c r="S581" s="61">
        <f t="shared" si="77"/>
        <v>0</v>
      </c>
    </row>
    <row r="582" spans="15:19" x14ac:dyDescent="0.2">
      <c r="O582" s="61">
        <f t="shared" si="78"/>
        <v>0.5770000000000004</v>
      </c>
      <c r="P582" s="61">
        <f t="shared" ref="P582:P645" si="79">COUNTIFS($D$6:$D$176,"CF",$G$6:$G$176,"&gt;="&amp;$O582)/CF_D</f>
        <v>0.32</v>
      </c>
      <c r="Q582" s="61">
        <f t="shared" ref="Q582:Q645" si="80">COUNTIFS($D$6:$D$176,"CONT",$G$6:$G$176,"&gt;="&amp;$O582)/CFNT_D</f>
        <v>1.3888888888888888E-2</v>
      </c>
      <c r="R582" s="61">
        <f t="shared" si="76"/>
        <v>0.32</v>
      </c>
      <c r="S582" s="61">
        <f t="shared" si="77"/>
        <v>0</v>
      </c>
    </row>
    <row r="583" spans="15:19" x14ac:dyDescent="0.2">
      <c r="O583" s="61">
        <f t="shared" si="78"/>
        <v>0.5780000000000004</v>
      </c>
      <c r="P583" s="61">
        <f t="shared" si="79"/>
        <v>0.32</v>
      </c>
      <c r="Q583" s="61">
        <f t="shared" si="80"/>
        <v>1.3888888888888888E-2</v>
      </c>
      <c r="R583" s="61">
        <f t="shared" ref="R583:R646" si="81">(P583+P584)/2</f>
        <v>0.32</v>
      </c>
      <c r="S583" s="61">
        <f t="shared" ref="S583:S646" si="82">-(Q584-Q583)</f>
        <v>0</v>
      </c>
    </row>
    <row r="584" spans="15:19" x14ac:dyDescent="0.2">
      <c r="O584" s="61">
        <f t="shared" ref="O584:O647" si="83">O583+0.001</f>
        <v>0.5790000000000004</v>
      </c>
      <c r="P584" s="61">
        <f t="shared" si="79"/>
        <v>0.32</v>
      </c>
      <c r="Q584" s="61">
        <f t="shared" si="80"/>
        <v>1.3888888888888888E-2</v>
      </c>
      <c r="R584" s="61">
        <f t="shared" si="81"/>
        <v>0.32</v>
      </c>
      <c r="S584" s="61">
        <f t="shared" si="82"/>
        <v>0</v>
      </c>
    </row>
    <row r="585" spans="15:19" x14ac:dyDescent="0.2">
      <c r="O585" s="61">
        <f t="shared" si="83"/>
        <v>0.5800000000000004</v>
      </c>
      <c r="P585" s="61">
        <f t="shared" si="79"/>
        <v>0.32</v>
      </c>
      <c r="Q585" s="61">
        <f t="shared" si="80"/>
        <v>1.3888888888888888E-2</v>
      </c>
      <c r="R585" s="61">
        <f t="shared" si="81"/>
        <v>0.32</v>
      </c>
      <c r="S585" s="61">
        <f t="shared" si="82"/>
        <v>0</v>
      </c>
    </row>
    <row r="586" spans="15:19" x14ac:dyDescent="0.2">
      <c r="O586" s="61">
        <f t="shared" si="83"/>
        <v>0.58100000000000041</v>
      </c>
      <c r="P586" s="61">
        <f t="shared" si="79"/>
        <v>0.32</v>
      </c>
      <c r="Q586" s="61">
        <f t="shared" si="80"/>
        <v>1.3888888888888888E-2</v>
      </c>
      <c r="R586" s="61">
        <f t="shared" si="81"/>
        <v>0.32</v>
      </c>
      <c r="S586" s="61">
        <f t="shared" si="82"/>
        <v>0</v>
      </c>
    </row>
    <row r="587" spans="15:19" x14ac:dyDescent="0.2">
      <c r="O587" s="61">
        <f t="shared" si="83"/>
        <v>0.58200000000000041</v>
      </c>
      <c r="P587" s="61">
        <f t="shared" si="79"/>
        <v>0.32</v>
      </c>
      <c r="Q587" s="61">
        <f t="shared" si="80"/>
        <v>1.3888888888888888E-2</v>
      </c>
      <c r="R587" s="61">
        <f t="shared" si="81"/>
        <v>0.32</v>
      </c>
      <c r="S587" s="61">
        <f t="shared" si="82"/>
        <v>0</v>
      </c>
    </row>
    <row r="588" spans="15:19" x14ac:dyDescent="0.2">
      <c r="O588" s="61">
        <f t="shared" si="83"/>
        <v>0.58300000000000041</v>
      </c>
      <c r="P588" s="61">
        <f t="shared" si="79"/>
        <v>0.32</v>
      </c>
      <c r="Q588" s="61">
        <f t="shared" si="80"/>
        <v>1.3888888888888888E-2</v>
      </c>
      <c r="R588" s="61">
        <f t="shared" si="81"/>
        <v>0.32</v>
      </c>
      <c r="S588" s="61">
        <f t="shared" si="82"/>
        <v>0</v>
      </c>
    </row>
    <row r="589" spans="15:19" x14ac:dyDescent="0.2">
      <c r="O589" s="61">
        <f t="shared" si="83"/>
        <v>0.58400000000000041</v>
      </c>
      <c r="P589" s="61">
        <f t="shared" si="79"/>
        <v>0.32</v>
      </c>
      <c r="Q589" s="61">
        <f t="shared" si="80"/>
        <v>1.3888888888888888E-2</v>
      </c>
      <c r="R589" s="61">
        <f t="shared" si="81"/>
        <v>0.32</v>
      </c>
      <c r="S589" s="61">
        <f t="shared" si="82"/>
        <v>0</v>
      </c>
    </row>
    <row r="590" spans="15:19" x14ac:dyDescent="0.2">
      <c r="O590" s="61">
        <f t="shared" si="83"/>
        <v>0.58500000000000041</v>
      </c>
      <c r="P590" s="61">
        <f t="shared" si="79"/>
        <v>0.32</v>
      </c>
      <c r="Q590" s="61">
        <f t="shared" si="80"/>
        <v>1.3888888888888888E-2</v>
      </c>
      <c r="R590" s="61">
        <f t="shared" si="81"/>
        <v>0.32</v>
      </c>
      <c r="S590" s="61">
        <f t="shared" si="82"/>
        <v>0</v>
      </c>
    </row>
    <row r="591" spans="15:19" x14ac:dyDescent="0.2">
      <c r="O591" s="61">
        <f t="shared" si="83"/>
        <v>0.58600000000000041</v>
      </c>
      <c r="P591" s="61">
        <f t="shared" si="79"/>
        <v>0.32</v>
      </c>
      <c r="Q591" s="61">
        <f t="shared" si="80"/>
        <v>1.3888888888888888E-2</v>
      </c>
      <c r="R591" s="61">
        <f t="shared" si="81"/>
        <v>0.32</v>
      </c>
      <c r="S591" s="61">
        <f t="shared" si="82"/>
        <v>0</v>
      </c>
    </row>
    <row r="592" spans="15:19" x14ac:dyDescent="0.2">
      <c r="O592" s="61">
        <f t="shared" si="83"/>
        <v>0.58700000000000041</v>
      </c>
      <c r="P592" s="61">
        <f t="shared" si="79"/>
        <v>0.32</v>
      </c>
      <c r="Q592" s="61">
        <f t="shared" si="80"/>
        <v>1.3888888888888888E-2</v>
      </c>
      <c r="R592" s="61">
        <f t="shared" si="81"/>
        <v>0.32</v>
      </c>
      <c r="S592" s="61">
        <f t="shared" si="82"/>
        <v>0</v>
      </c>
    </row>
    <row r="593" spans="15:19" x14ac:dyDescent="0.2">
      <c r="O593" s="61">
        <f t="shared" si="83"/>
        <v>0.58800000000000041</v>
      </c>
      <c r="P593" s="61">
        <f t="shared" si="79"/>
        <v>0.32</v>
      </c>
      <c r="Q593" s="61">
        <f t="shared" si="80"/>
        <v>1.3888888888888888E-2</v>
      </c>
      <c r="R593" s="61">
        <f t="shared" si="81"/>
        <v>0.32</v>
      </c>
      <c r="S593" s="61">
        <f t="shared" si="82"/>
        <v>0</v>
      </c>
    </row>
    <row r="594" spans="15:19" x14ac:dyDescent="0.2">
      <c r="O594" s="61">
        <f t="shared" si="83"/>
        <v>0.58900000000000041</v>
      </c>
      <c r="P594" s="61">
        <f t="shared" si="79"/>
        <v>0.32</v>
      </c>
      <c r="Q594" s="61">
        <f t="shared" si="80"/>
        <v>1.3888888888888888E-2</v>
      </c>
      <c r="R594" s="61">
        <f t="shared" si="81"/>
        <v>0.32</v>
      </c>
      <c r="S594" s="61">
        <f t="shared" si="82"/>
        <v>0</v>
      </c>
    </row>
    <row r="595" spans="15:19" x14ac:dyDescent="0.2">
      <c r="O595" s="61">
        <f t="shared" si="83"/>
        <v>0.59000000000000041</v>
      </c>
      <c r="P595" s="61">
        <f t="shared" si="79"/>
        <v>0.32</v>
      </c>
      <c r="Q595" s="61">
        <f t="shared" si="80"/>
        <v>1.3888888888888888E-2</v>
      </c>
      <c r="R595" s="61">
        <f t="shared" si="81"/>
        <v>0.32</v>
      </c>
      <c r="S595" s="61">
        <f t="shared" si="82"/>
        <v>0</v>
      </c>
    </row>
    <row r="596" spans="15:19" x14ac:dyDescent="0.2">
      <c r="O596" s="61">
        <f t="shared" si="83"/>
        <v>0.59100000000000041</v>
      </c>
      <c r="P596" s="61">
        <f t="shared" si="79"/>
        <v>0.32</v>
      </c>
      <c r="Q596" s="61">
        <f t="shared" si="80"/>
        <v>1.3888888888888888E-2</v>
      </c>
      <c r="R596" s="61">
        <f t="shared" si="81"/>
        <v>0.32</v>
      </c>
      <c r="S596" s="61">
        <f t="shared" si="82"/>
        <v>0</v>
      </c>
    </row>
    <row r="597" spans="15:19" x14ac:dyDescent="0.2">
      <c r="O597" s="61">
        <f t="shared" si="83"/>
        <v>0.59200000000000041</v>
      </c>
      <c r="P597" s="61">
        <f t="shared" si="79"/>
        <v>0.32</v>
      </c>
      <c r="Q597" s="61">
        <f t="shared" si="80"/>
        <v>1.3888888888888888E-2</v>
      </c>
      <c r="R597" s="61">
        <f t="shared" si="81"/>
        <v>0.32</v>
      </c>
      <c r="S597" s="61">
        <f t="shared" si="82"/>
        <v>0</v>
      </c>
    </row>
    <row r="598" spans="15:19" x14ac:dyDescent="0.2">
      <c r="O598" s="61">
        <f t="shared" si="83"/>
        <v>0.59300000000000042</v>
      </c>
      <c r="P598" s="61">
        <f t="shared" si="79"/>
        <v>0.32</v>
      </c>
      <c r="Q598" s="61">
        <f t="shared" si="80"/>
        <v>1.3888888888888888E-2</v>
      </c>
      <c r="R598" s="61">
        <f t="shared" si="81"/>
        <v>0.32</v>
      </c>
      <c r="S598" s="61">
        <f t="shared" si="82"/>
        <v>0</v>
      </c>
    </row>
    <row r="599" spans="15:19" x14ac:dyDescent="0.2">
      <c r="O599" s="61">
        <f t="shared" si="83"/>
        <v>0.59400000000000042</v>
      </c>
      <c r="P599" s="61">
        <f t="shared" si="79"/>
        <v>0.32</v>
      </c>
      <c r="Q599" s="61">
        <f t="shared" si="80"/>
        <v>1.3888888888888888E-2</v>
      </c>
      <c r="R599" s="61">
        <f t="shared" si="81"/>
        <v>0.32</v>
      </c>
      <c r="S599" s="61">
        <f t="shared" si="82"/>
        <v>0</v>
      </c>
    </row>
    <row r="600" spans="15:19" x14ac:dyDescent="0.2">
      <c r="O600" s="61">
        <f t="shared" si="83"/>
        <v>0.59500000000000042</v>
      </c>
      <c r="P600" s="61">
        <f t="shared" si="79"/>
        <v>0.32</v>
      </c>
      <c r="Q600" s="61">
        <f t="shared" si="80"/>
        <v>1.3888888888888888E-2</v>
      </c>
      <c r="R600" s="61">
        <f t="shared" si="81"/>
        <v>0.32</v>
      </c>
      <c r="S600" s="61">
        <f t="shared" si="82"/>
        <v>0</v>
      </c>
    </row>
    <row r="601" spans="15:19" x14ac:dyDescent="0.2">
      <c r="O601" s="61">
        <f t="shared" si="83"/>
        <v>0.59600000000000042</v>
      </c>
      <c r="P601" s="61">
        <f t="shared" si="79"/>
        <v>0.32</v>
      </c>
      <c r="Q601" s="61">
        <f t="shared" si="80"/>
        <v>1.3888888888888888E-2</v>
      </c>
      <c r="R601" s="61">
        <f t="shared" si="81"/>
        <v>0.32</v>
      </c>
      <c r="S601" s="61">
        <f t="shared" si="82"/>
        <v>0</v>
      </c>
    </row>
    <row r="602" spans="15:19" x14ac:dyDescent="0.2">
      <c r="O602" s="61">
        <f t="shared" si="83"/>
        <v>0.59700000000000042</v>
      </c>
      <c r="P602" s="61">
        <f t="shared" si="79"/>
        <v>0.32</v>
      </c>
      <c r="Q602" s="61">
        <f t="shared" si="80"/>
        <v>1.3888888888888888E-2</v>
      </c>
      <c r="R602" s="61">
        <f t="shared" si="81"/>
        <v>0.32</v>
      </c>
      <c r="S602" s="61">
        <f t="shared" si="82"/>
        <v>0</v>
      </c>
    </row>
    <row r="603" spans="15:19" x14ac:dyDescent="0.2">
      <c r="O603" s="61">
        <f t="shared" si="83"/>
        <v>0.59800000000000042</v>
      </c>
      <c r="P603" s="61">
        <f t="shared" si="79"/>
        <v>0.32</v>
      </c>
      <c r="Q603" s="61">
        <f t="shared" si="80"/>
        <v>1.3888888888888888E-2</v>
      </c>
      <c r="R603" s="61">
        <f t="shared" si="81"/>
        <v>0.32</v>
      </c>
      <c r="S603" s="61">
        <f t="shared" si="82"/>
        <v>0</v>
      </c>
    </row>
    <row r="604" spans="15:19" x14ac:dyDescent="0.2">
      <c r="O604" s="61">
        <f t="shared" si="83"/>
        <v>0.59900000000000042</v>
      </c>
      <c r="P604" s="61">
        <f t="shared" si="79"/>
        <v>0.32</v>
      </c>
      <c r="Q604" s="61">
        <f t="shared" si="80"/>
        <v>1.3888888888888888E-2</v>
      </c>
      <c r="R604" s="61">
        <f t="shared" si="81"/>
        <v>0.32</v>
      </c>
      <c r="S604" s="61">
        <f t="shared" si="82"/>
        <v>0</v>
      </c>
    </row>
    <row r="605" spans="15:19" x14ac:dyDescent="0.2">
      <c r="O605" s="61">
        <f t="shared" si="83"/>
        <v>0.60000000000000042</v>
      </c>
      <c r="P605" s="61">
        <f t="shared" si="79"/>
        <v>0.32</v>
      </c>
      <c r="Q605" s="61">
        <f t="shared" si="80"/>
        <v>1.3888888888888888E-2</v>
      </c>
      <c r="R605" s="61">
        <f t="shared" si="81"/>
        <v>0.32</v>
      </c>
      <c r="S605" s="61">
        <f t="shared" si="82"/>
        <v>0</v>
      </c>
    </row>
    <row r="606" spans="15:19" x14ac:dyDescent="0.2">
      <c r="O606" s="61">
        <f t="shared" si="83"/>
        <v>0.60100000000000042</v>
      </c>
      <c r="P606" s="61">
        <f t="shared" si="79"/>
        <v>0.32</v>
      </c>
      <c r="Q606" s="61">
        <f t="shared" si="80"/>
        <v>1.3888888888888888E-2</v>
      </c>
      <c r="R606" s="61">
        <f t="shared" si="81"/>
        <v>0.32</v>
      </c>
      <c r="S606" s="61">
        <f t="shared" si="82"/>
        <v>0</v>
      </c>
    </row>
    <row r="607" spans="15:19" x14ac:dyDescent="0.2">
      <c r="O607" s="61">
        <f t="shared" si="83"/>
        <v>0.60200000000000042</v>
      </c>
      <c r="P607" s="61">
        <f t="shared" si="79"/>
        <v>0.32</v>
      </c>
      <c r="Q607" s="61">
        <f t="shared" si="80"/>
        <v>1.3888888888888888E-2</v>
      </c>
      <c r="R607" s="61">
        <f t="shared" si="81"/>
        <v>0.32</v>
      </c>
      <c r="S607" s="61">
        <f t="shared" si="82"/>
        <v>0</v>
      </c>
    </row>
    <row r="608" spans="15:19" x14ac:dyDescent="0.2">
      <c r="O608" s="61">
        <f t="shared" si="83"/>
        <v>0.60300000000000042</v>
      </c>
      <c r="P608" s="61">
        <f t="shared" si="79"/>
        <v>0.32</v>
      </c>
      <c r="Q608" s="61">
        <f t="shared" si="80"/>
        <v>1.3888888888888888E-2</v>
      </c>
      <c r="R608" s="61">
        <f t="shared" si="81"/>
        <v>0.32</v>
      </c>
      <c r="S608" s="61">
        <f t="shared" si="82"/>
        <v>0</v>
      </c>
    </row>
    <row r="609" spans="15:19" x14ac:dyDescent="0.2">
      <c r="O609" s="61">
        <f t="shared" si="83"/>
        <v>0.60400000000000043</v>
      </c>
      <c r="P609" s="61">
        <f t="shared" si="79"/>
        <v>0.32</v>
      </c>
      <c r="Q609" s="61">
        <f t="shared" si="80"/>
        <v>1.3888888888888888E-2</v>
      </c>
      <c r="R609" s="61">
        <f t="shared" si="81"/>
        <v>0.32</v>
      </c>
      <c r="S609" s="61">
        <f t="shared" si="82"/>
        <v>0</v>
      </c>
    </row>
    <row r="610" spans="15:19" x14ac:dyDescent="0.2">
      <c r="O610" s="61">
        <f t="shared" si="83"/>
        <v>0.60500000000000043</v>
      </c>
      <c r="P610" s="61">
        <f t="shared" si="79"/>
        <v>0.32</v>
      </c>
      <c r="Q610" s="61">
        <f t="shared" si="80"/>
        <v>1.3888888888888888E-2</v>
      </c>
      <c r="R610" s="61">
        <f t="shared" si="81"/>
        <v>0.32</v>
      </c>
      <c r="S610" s="61">
        <f t="shared" si="82"/>
        <v>0</v>
      </c>
    </row>
    <row r="611" spans="15:19" x14ac:dyDescent="0.2">
      <c r="O611" s="61">
        <f t="shared" si="83"/>
        <v>0.60600000000000043</v>
      </c>
      <c r="P611" s="61">
        <f t="shared" si="79"/>
        <v>0.32</v>
      </c>
      <c r="Q611" s="61">
        <f t="shared" si="80"/>
        <v>1.3888888888888888E-2</v>
      </c>
      <c r="R611" s="61">
        <f t="shared" si="81"/>
        <v>0.32</v>
      </c>
      <c r="S611" s="61">
        <f t="shared" si="82"/>
        <v>0</v>
      </c>
    </row>
    <row r="612" spans="15:19" x14ac:dyDescent="0.2">
      <c r="O612" s="61">
        <f t="shared" si="83"/>
        <v>0.60700000000000043</v>
      </c>
      <c r="P612" s="61">
        <f t="shared" si="79"/>
        <v>0.32</v>
      </c>
      <c r="Q612" s="61">
        <f t="shared" si="80"/>
        <v>1.3888888888888888E-2</v>
      </c>
      <c r="R612" s="61">
        <f t="shared" si="81"/>
        <v>0.32</v>
      </c>
      <c r="S612" s="61">
        <f t="shared" si="82"/>
        <v>0</v>
      </c>
    </row>
    <row r="613" spans="15:19" x14ac:dyDescent="0.2">
      <c r="O613" s="61">
        <f t="shared" si="83"/>
        <v>0.60800000000000043</v>
      </c>
      <c r="P613" s="61">
        <f t="shared" si="79"/>
        <v>0.32</v>
      </c>
      <c r="Q613" s="61">
        <f t="shared" si="80"/>
        <v>1.3888888888888888E-2</v>
      </c>
      <c r="R613" s="61">
        <f t="shared" si="81"/>
        <v>0.32</v>
      </c>
      <c r="S613" s="61">
        <f t="shared" si="82"/>
        <v>0</v>
      </c>
    </row>
    <row r="614" spans="15:19" x14ac:dyDescent="0.2">
      <c r="O614" s="61">
        <f t="shared" si="83"/>
        <v>0.60900000000000043</v>
      </c>
      <c r="P614" s="61">
        <f t="shared" si="79"/>
        <v>0.32</v>
      </c>
      <c r="Q614" s="61">
        <f t="shared" si="80"/>
        <v>1.3888888888888888E-2</v>
      </c>
      <c r="R614" s="61">
        <f t="shared" si="81"/>
        <v>0.32</v>
      </c>
      <c r="S614" s="61">
        <f t="shared" si="82"/>
        <v>0</v>
      </c>
    </row>
    <row r="615" spans="15:19" x14ac:dyDescent="0.2">
      <c r="O615" s="61">
        <f t="shared" si="83"/>
        <v>0.61000000000000043</v>
      </c>
      <c r="P615" s="61">
        <f t="shared" si="79"/>
        <v>0.32</v>
      </c>
      <c r="Q615" s="61">
        <f t="shared" si="80"/>
        <v>1.3888888888888888E-2</v>
      </c>
      <c r="R615" s="61">
        <f t="shared" si="81"/>
        <v>0.32</v>
      </c>
      <c r="S615" s="61">
        <f t="shared" si="82"/>
        <v>0</v>
      </c>
    </row>
    <row r="616" spans="15:19" x14ac:dyDescent="0.2">
      <c r="O616" s="61">
        <f t="shared" si="83"/>
        <v>0.61100000000000043</v>
      </c>
      <c r="P616" s="61">
        <f t="shared" si="79"/>
        <v>0.32</v>
      </c>
      <c r="Q616" s="61">
        <f t="shared" si="80"/>
        <v>1.3888888888888888E-2</v>
      </c>
      <c r="R616" s="61">
        <f t="shared" si="81"/>
        <v>0.32</v>
      </c>
      <c r="S616" s="61">
        <f t="shared" si="82"/>
        <v>0</v>
      </c>
    </row>
    <row r="617" spans="15:19" x14ac:dyDescent="0.2">
      <c r="O617" s="61">
        <f t="shared" si="83"/>
        <v>0.61200000000000043</v>
      </c>
      <c r="P617" s="61">
        <f t="shared" si="79"/>
        <v>0.32</v>
      </c>
      <c r="Q617" s="61">
        <f t="shared" si="80"/>
        <v>1.3888888888888888E-2</v>
      </c>
      <c r="R617" s="61">
        <f t="shared" si="81"/>
        <v>0.32</v>
      </c>
      <c r="S617" s="61">
        <f t="shared" si="82"/>
        <v>0</v>
      </c>
    </row>
    <row r="618" spans="15:19" x14ac:dyDescent="0.2">
      <c r="O618" s="61">
        <f t="shared" si="83"/>
        <v>0.61300000000000043</v>
      </c>
      <c r="P618" s="61">
        <f t="shared" si="79"/>
        <v>0.32</v>
      </c>
      <c r="Q618" s="61">
        <f t="shared" si="80"/>
        <v>1.3888888888888888E-2</v>
      </c>
      <c r="R618" s="61">
        <f t="shared" si="81"/>
        <v>0.32</v>
      </c>
      <c r="S618" s="61">
        <f t="shared" si="82"/>
        <v>0</v>
      </c>
    </row>
    <row r="619" spans="15:19" x14ac:dyDescent="0.2">
      <c r="O619" s="61">
        <f t="shared" si="83"/>
        <v>0.61400000000000043</v>
      </c>
      <c r="P619" s="61">
        <f t="shared" si="79"/>
        <v>0.32</v>
      </c>
      <c r="Q619" s="61">
        <f t="shared" si="80"/>
        <v>1.3888888888888888E-2</v>
      </c>
      <c r="R619" s="61">
        <f t="shared" si="81"/>
        <v>0.32</v>
      </c>
      <c r="S619" s="61">
        <f t="shared" si="82"/>
        <v>0</v>
      </c>
    </row>
    <row r="620" spans="15:19" x14ac:dyDescent="0.2">
      <c r="O620" s="61">
        <f t="shared" si="83"/>
        <v>0.61500000000000044</v>
      </c>
      <c r="P620" s="61">
        <f t="shared" si="79"/>
        <v>0.32</v>
      </c>
      <c r="Q620" s="61">
        <f t="shared" si="80"/>
        <v>1.3888888888888888E-2</v>
      </c>
      <c r="R620" s="61">
        <f t="shared" si="81"/>
        <v>0.32</v>
      </c>
      <c r="S620" s="61">
        <f t="shared" si="82"/>
        <v>0</v>
      </c>
    </row>
    <row r="621" spans="15:19" x14ac:dyDescent="0.2">
      <c r="O621" s="61">
        <f t="shared" si="83"/>
        <v>0.61600000000000044</v>
      </c>
      <c r="P621" s="61">
        <f t="shared" si="79"/>
        <v>0.32</v>
      </c>
      <c r="Q621" s="61">
        <f t="shared" si="80"/>
        <v>1.3888888888888888E-2</v>
      </c>
      <c r="R621" s="61">
        <f t="shared" si="81"/>
        <v>0.32</v>
      </c>
      <c r="S621" s="61">
        <f t="shared" si="82"/>
        <v>0</v>
      </c>
    </row>
    <row r="622" spans="15:19" x14ac:dyDescent="0.2">
      <c r="O622" s="61">
        <f t="shared" si="83"/>
        <v>0.61700000000000044</v>
      </c>
      <c r="P622" s="61">
        <f t="shared" si="79"/>
        <v>0.32</v>
      </c>
      <c r="Q622" s="61">
        <f t="shared" si="80"/>
        <v>1.3888888888888888E-2</v>
      </c>
      <c r="R622" s="61">
        <f t="shared" si="81"/>
        <v>0.32</v>
      </c>
      <c r="S622" s="61">
        <f t="shared" si="82"/>
        <v>0</v>
      </c>
    </row>
    <row r="623" spans="15:19" x14ac:dyDescent="0.2">
      <c r="O623" s="61">
        <f t="shared" si="83"/>
        <v>0.61800000000000044</v>
      </c>
      <c r="P623" s="61">
        <f t="shared" si="79"/>
        <v>0.32</v>
      </c>
      <c r="Q623" s="61">
        <f t="shared" si="80"/>
        <v>1.3888888888888888E-2</v>
      </c>
      <c r="R623" s="61">
        <f t="shared" si="81"/>
        <v>0.32</v>
      </c>
      <c r="S623" s="61">
        <f t="shared" si="82"/>
        <v>0</v>
      </c>
    </row>
    <row r="624" spans="15:19" x14ac:dyDescent="0.2">
      <c r="O624" s="61">
        <f t="shared" si="83"/>
        <v>0.61900000000000044</v>
      </c>
      <c r="P624" s="61">
        <f t="shared" si="79"/>
        <v>0.32</v>
      </c>
      <c r="Q624" s="61">
        <f t="shared" si="80"/>
        <v>1.3888888888888888E-2</v>
      </c>
      <c r="R624" s="61">
        <f t="shared" si="81"/>
        <v>0.32</v>
      </c>
      <c r="S624" s="61">
        <f t="shared" si="82"/>
        <v>0</v>
      </c>
    </row>
    <row r="625" spans="15:19" x14ac:dyDescent="0.2">
      <c r="O625" s="61">
        <f t="shared" si="83"/>
        <v>0.62000000000000044</v>
      </c>
      <c r="P625" s="61">
        <f t="shared" si="79"/>
        <v>0.32</v>
      </c>
      <c r="Q625" s="61">
        <f t="shared" si="80"/>
        <v>1.3888888888888888E-2</v>
      </c>
      <c r="R625" s="61">
        <f t="shared" si="81"/>
        <v>0.32</v>
      </c>
      <c r="S625" s="61">
        <f t="shared" si="82"/>
        <v>0</v>
      </c>
    </row>
    <row r="626" spans="15:19" x14ac:dyDescent="0.2">
      <c r="O626" s="61">
        <f t="shared" si="83"/>
        <v>0.62100000000000044</v>
      </c>
      <c r="P626" s="61">
        <f t="shared" si="79"/>
        <v>0.32</v>
      </c>
      <c r="Q626" s="61">
        <f t="shared" si="80"/>
        <v>1.3888888888888888E-2</v>
      </c>
      <c r="R626" s="61">
        <f t="shared" si="81"/>
        <v>0.32</v>
      </c>
      <c r="S626" s="61">
        <f t="shared" si="82"/>
        <v>0</v>
      </c>
    </row>
    <row r="627" spans="15:19" x14ac:dyDescent="0.2">
      <c r="O627" s="61">
        <f t="shared" si="83"/>
        <v>0.62200000000000044</v>
      </c>
      <c r="P627" s="61">
        <f t="shared" si="79"/>
        <v>0.32</v>
      </c>
      <c r="Q627" s="61">
        <f t="shared" si="80"/>
        <v>1.3888888888888888E-2</v>
      </c>
      <c r="R627" s="61">
        <f t="shared" si="81"/>
        <v>0.32</v>
      </c>
      <c r="S627" s="61">
        <f t="shared" si="82"/>
        <v>0</v>
      </c>
    </row>
    <row r="628" spans="15:19" x14ac:dyDescent="0.2">
      <c r="O628" s="61">
        <f t="shared" si="83"/>
        <v>0.62300000000000044</v>
      </c>
      <c r="P628" s="61">
        <f t="shared" si="79"/>
        <v>0.32</v>
      </c>
      <c r="Q628" s="61">
        <f t="shared" si="80"/>
        <v>1.3888888888888888E-2</v>
      </c>
      <c r="R628" s="61">
        <f t="shared" si="81"/>
        <v>0.32</v>
      </c>
      <c r="S628" s="61">
        <f t="shared" si="82"/>
        <v>0</v>
      </c>
    </row>
    <row r="629" spans="15:19" x14ac:dyDescent="0.2">
      <c r="O629" s="61">
        <f t="shared" si="83"/>
        <v>0.62400000000000044</v>
      </c>
      <c r="P629" s="61">
        <f t="shared" si="79"/>
        <v>0.32</v>
      </c>
      <c r="Q629" s="61">
        <f t="shared" si="80"/>
        <v>1.3888888888888888E-2</v>
      </c>
      <c r="R629" s="61">
        <f t="shared" si="81"/>
        <v>0.32</v>
      </c>
      <c r="S629" s="61">
        <f t="shared" si="82"/>
        <v>0</v>
      </c>
    </row>
    <row r="630" spans="15:19" x14ac:dyDescent="0.2">
      <c r="O630" s="61">
        <f t="shared" si="83"/>
        <v>0.62500000000000044</v>
      </c>
      <c r="P630" s="61">
        <f t="shared" si="79"/>
        <v>0.32</v>
      </c>
      <c r="Q630" s="61">
        <f t="shared" si="80"/>
        <v>1.3888888888888888E-2</v>
      </c>
      <c r="R630" s="61">
        <f t="shared" si="81"/>
        <v>0.32</v>
      </c>
      <c r="S630" s="61">
        <f t="shared" si="82"/>
        <v>0</v>
      </c>
    </row>
    <row r="631" spans="15:19" x14ac:dyDescent="0.2">
      <c r="O631" s="61">
        <f t="shared" si="83"/>
        <v>0.62600000000000044</v>
      </c>
      <c r="P631" s="61">
        <f t="shared" si="79"/>
        <v>0.32</v>
      </c>
      <c r="Q631" s="61">
        <f t="shared" si="80"/>
        <v>1.3888888888888888E-2</v>
      </c>
      <c r="R631" s="61">
        <f t="shared" si="81"/>
        <v>0.32</v>
      </c>
      <c r="S631" s="61">
        <f t="shared" si="82"/>
        <v>0</v>
      </c>
    </row>
    <row r="632" spans="15:19" x14ac:dyDescent="0.2">
      <c r="O632" s="61">
        <f t="shared" si="83"/>
        <v>0.62700000000000045</v>
      </c>
      <c r="P632" s="61">
        <f t="shared" si="79"/>
        <v>0.32</v>
      </c>
      <c r="Q632" s="61">
        <f t="shared" si="80"/>
        <v>1.3888888888888888E-2</v>
      </c>
      <c r="R632" s="61">
        <f t="shared" si="81"/>
        <v>0.32</v>
      </c>
      <c r="S632" s="61">
        <f t="shared" si="82"/>
        <v>0</v>
      </c>
    </row>
    <row r="633" spans="15:19" x14ac:dyDescent="0.2">
      <c r="O633" s="61">
        <f t="shared" si="83"/>
        <v>0.62800000000000045</v>
      </c>
      <c r="P633" s="61">
        <f t="shared" si="79"/>
        <v>0.32</v>
      </c>
      <c r="Q633" s="61">
        <f t="shared" si="80"/>
        <v>1.3888888888888888E-2</v>
      </c>
      <c r="R633" s="61">
        <f t="shared" si="81"/>
        <v>0.32</v>
      </c>
      <c r="S633" s="61">
        <f t="shared" si="82"/>
        <v>0</v>
      </c>
    </row>
    <row r="634" spans="15:19" x14ac:dyDescent="0.2">
      <c r="O634" s="61">
        <f t="shared" si="83"/>
        <v>0.62900000000000045</v>
      </c>
      <c r="P634" s="61">
        <f t="shared" si="79"/>
        <v>0.32</v>
      </c>
      <c r="Q634" s="61">
        <f t="shared" si="80"/>
        <v>1.3888888888888888E-2</v>
      </c>
      <c r="R634" s="61">
        <f t="shared" si="81"/>
        <v>0.32</v>
      </c>
      <c r="S634" s="61">
        <f t="shared" si="82"/>
        <v>0</v>
      </c>
    </row>
    <row r="635" spans="15:19" x14ac:dyDescent="0.2">
      <c r="O635" s="61">
        <f t="shared" si="83"/>
        <v>0.63000000000000045</v>
      </c>
      <c r="P635" s="61">
        <f t="shared" si="79"/>
        <v>0.32</v>
      </c>
      <c r="Q635" s="61">
        <f t="shared" si="80"/>
        <v>1.3888888888888888E-2</v>
      </c>
      <c r="R635" s="61">
        <f t="shared" si="81"/>
        <v>0.32</v>
      </c>
      <c r="S635" s="61">
        <f t="shared" si="82"/>
        <v>0</v>
      </c>
    </row>
    <row r="636" spans="15:19" x14ac:dyDescent="0.2">
      <c r="O636" s="61">
        <f t="shared" si="83"/>
        <v>0.63100000000000045</v>
      </c>
      <c r="P636" s="61">
        <f t="shared" si="79"/>
        <v>0.32</v>
      </c>
      <c r="Q636" s="61">
        <f t="shared" si="80"/>
        <v>1.3888888888888888E-2</v>
      </c>
      <c r="R636" s="61">
        <f t="shared" si="81"/>
        <v>0.32</v>
      </c>
      <c r="S636" s="61">
        <f t="shared" si="82"/>
        <v>0</v>
      </c>
    </row>
    <row r="637" spans="15:19" x14ac:dyDescent="0.2">
      <c r="O637" s="61">
        <f t="shared" si="83"/>
        <v>0.63200000000000045</v>
      </c>
      <c r="P637" s="61">
        <f t="shared" si="79"/>
        <v>0.32</v>
      </c>
      <c r="Q637" s="61">
        <f t="shared" si="80"/>
        <v>1.3888888888888888E-2</v>
      </c>
      <c r="R637" s="61">
        <f t="shared" si="81"/>
        <v>0.32</v>
      </c>
      <c r="S637" s="61">
        <f t="shared" si="82"/>
        <v>0</v>
      </c>
    </row>
    <row r="638" spans="15:19" x14ac:dyDescent="0.2">
      <c r="O638" s="61">
        <f t="shared" si="83"/>
        <v>0.63300000000000045</v>
      </c>
      <c r="P638" s="61">
        <f t="shared" si="79"/>
        <v>0.32</v>
      </c>
      <c r="Q638" s="61">
        <f t="shared" si="80"/>
        <v>1.3888888888888888E-2</v>
      </c>
      <c r="R638" s="61">
        <f t="shared" si="81"/>
        <v>0.32</v>
      </c>
      <c r="S638" s="61">
        <f t="shared" si="82"/>
        <v>0</v>
      </c>
    </row>
    <row r="639" spans="15:19" x14ac:dyDescent="0.2">
      <c r="O639" s="61">
        <f t="shared" si="83"/>
        <v>0.63400000000000045</v>
      </c>
      <c r="P639" s="61">
        <f t="shared" si="79"/>
        <v>0.32</v>
      </c>
      <c r="Q639" s="61">
        <f t="shared" si="80"/>
        <v>1.3888888888888888E-2</v>
      </c>
      <c r="R639" s="61">
        <f t="shared" si="81"/>
        <v>0.32</v>
      </c>
      <c r="S639" s="61">
        <f t="shared" si="82"/>
        <v>0</v>
      </c>
    </row>
    <row r="640" spans="15:19" x14ac:dyDescent="0.2">
      <c r="O640" s="61">
        <f t="shared" si="83"/>
        <v>0.63500000000000045</v>
      </c>
      <c r="P640" s="61">
        <f t="shared" si="79"/>
        <v>0.32</v>
      </c>
      <c r="Q640" s="61">
        <f t="shared" si="80"/>
        <v>1.3888888888888888E-2</v>
      </c>
      <c r="R640" s="61">
        <f t="shared" si="81"/>
        <v>0.32</v>
      </c>
      <c r="S640" s="61">
        <f t="shared" si="82"/>
        <v>0</v>
      </c>
    </row>
    <row r="641" spans="15:19" x14ac:dyDescent="0.2">
      <c r="O641" s="61">
        <f t="shared" si="83"/>
        <v>0.63600000000000045</v>
      </c>
      <c r="P641" s="61">
        <f t="shared" si="79"/>
        <v>0.32</v>
      </c>
      <c r="Q641" s="61">
        <f t="shared" si="80"/>
        <v>1.3888888888888888E-2</v>
      </c>
      <c r="R641" s="61">
        <f t="shared" si="81"/>
        <v>0.32</v>
      </c>
      <c r="S641" s="61">
        <f t="shared" si="82"/>
        <v>0</v>
      </c>
    </row>
    <row r="642" spans="15:19" x14ac:dyDescent="0.2">
      <c r="O642" s="61">
        <f t="shared" si="83"/>
        <v>0.63700000000000045</v>
      </c>
      <c r="P642" s="61">
        <f t="shared" si="79"/>
        <v>0.32</v>
      </c>
      <c r="Q642" s="61">
        <f t="shared" si="80"/>
        <v>1.3888888888888888E-2</v>
      </c>
      <c r="R642" s="61">
        <f t="shared" si="81"/>
        <v>0.32</v>
      </c>
      <c r="S642" s="61">
        <f t="shared" si="82"/>
        <v>0</v>
      </c>
    </row>
    <row r="643" spans="15:19" x14ac:dyDescent="0.2">
      <c r="O643" s="61">
        <f t="shared" si="83"/>
        <v>0.63800000000000046</v>
      </c>
      <c r="P643" s="61">
        <f t="shared" si="79"/>
        <v>0.32</v>
      </c>
      <c r="Q643" s="61">
        <f t="shared" si="80"/>
        <v>1.3888888888888888E-2</v>
      </c>
      <c r="R643" s="61">
        <f t="shared" si="81"/>
        <v>0.32</v>
      </c>
      <c r="S643" s="61">
        <f t="shared" si="82"/>
        <v>0</v>
      </c>
    </row>
    <row r="644" spans="15:19" x14ac:dyDescent="0.2">
      <c r="O644" s="61">
        <f t="shared" si="83"/>
        <v>0.63900000000000046</v>
      </c>
      <c r="P644" s="61">
        <f t="shared" si="79"/>
        <v>0.32</v>
      </c>
      <c r="Q644" s="61">
        <f t="shared" si="80"/>
        <v>1.3888888888888888E-2</v>
      </c>
      <c r="R644" s="61">
        <f t="shared" si="81"/>
        <v>0.32</v>
      </c>
      <c r="S644" s="61">
        <f t="shared" si="82"/>
        <v>0</v>
      </c>
    </row>
    <row r="645" spans="15:19" x14ac:dyDescent="0.2">
      <c r="O645" s="61">
        <f t="shared" si="83"/>
        <v>0.64000000000000046</v>
      </c>
      <c r="P645" s="61">
        <f t="shared" si="79"/>
        <v>0.32</v>
      </c>
      <c r="Q645" s="61">
        <f t="shared" si="80"/>
        <v>1.3888888888888888E-2</v>
      </c>
      <c r="R645" s="61">
        <f t="shared" si="81"/>
        <v>0.32</v>
      </c>
      <c r="S645" s="61">
        <f t="shared" si="82"/>
        <v>0</v>
      </c>
    </row>
    <row r="646" spans="15:19" x14ac:dyDescent="0.2">
      <c r="O646" s="61">
        <f t="shared" si="83"/>
        <v>0.64100000000000046</v>
      </c>
      <c r="P646" s="61">
        <f t="shared" ref="P646:P709" si="84">COUNTIFS($D$6:$D$176,"CF",$G$6:$G$176,"&gt;="&amp;$O646)/CF_D</f>
        <v>0.32</v>
      </c>
      <c r="Q646" s="61">
        <f t="shared" ref="Q646:Q709" si="85">COUNTIFS($D$6:$D$176,"CONT",$G$6:$G$176,"&gt;="&amp;$O646)/CFNT_D</f>
        <v>1.3888888888888888E-2</v>
      </c>
      <c r="R646" s="61">
        <f t="shared" si="81"/>
        <v>0.32</v>
      </c>
      <c r="S646" s="61">
        <f t="shared" si="82"/>
        <v>0</v>
      </c>
    </row>
    <row r="647" spans="15:19" x14ac:dyDescent="0.2">
      <c r="O647" s="61">
        <f t="shared" si="83"/>
        <v>0.64200000000000046</v>
      </c>
      <c r="P647" s="61">
        <f t="shared" si="84"/>
        <v>0.32</v>
      </c>
      <c r="Q647" s="61">
        <f t="shared" si="85"/>
        <v>1.3888888888888888E-2</v>
      </c>
      <c r="R647" s="61">
        <f t="shared" ref="R647:R710" si="86">(P647+P648)/2</f>
        <v>0.32</v>
      </c>
      <c r="S647" s="61">
        <f t="shared" ref="S647:S710" si="87">-(Q648-Q647)</f>
        <v>0</v>
      </c>
    </row>
    <row r="648" spans="15:19" x14ac:dyDescent="0.2">
      <c r="O648" s="61">
        <f t="shared" ref="O648:O711" si="88">O647+0.001</f>
        <v>0.64300000000000046</v>
      </c>
      <c r="P648" s="61">
        <f t="shared" si="84"/>
        <v>0.32</v>
      </c>
      <c r="Q648" s="61">
        <f t="shared" si="85"/>
        <v>1.3888888888888888E-2</v>
      </c>
      <c r="R648" s="61">
        <f t="shared" si="86"/>
        <v>0.32</v>
      </c>
      <c r="S648" s="61">
        <f t="shared" si="87"/>
        <v>0</v>
      </c>
    </row>
    <row r="649" spans="15:19" x14ac:dyDescent="0.2">
      <c r="O649" s="61">
        <f t="shared" si="88"/>
        <v>0.64400000000000046</v>
      </c>
      <c r="P649" s="61">
        <f t="shared" si="84"/>
        <v>0.32</v>
      </c>
      <c r="Q649" s="61">
        <f t="shared" si="85"/>
        <v>1.3888888888888888E-2</v>
      </c>
      <c r="R649" s="61">
        <f t="shared" si="86"/>
        <v>0.32</v>
      </c>
      <c r="S649" s="61">
        <f t="shared" si="87"/>
        <v>0</v>
      </c>
    </row>
    <row r="650" spans="15:19" x14ac:dyDescent="0.2">
      <c r="O650" s="61">
        <f t="shared" si="88"/>
        <v>0.64500000000000046</v>
      </c>
      <c r="P650" s="61">
        <f t="shared" si="84"/>
        <v>0.32</v>
      </c>
      <c r="Q650" s="61">
        <f t="shared" si="85"/>
        <v>1.3888888888888888E-2</v>
      </c>
      <c r="R650" s="61">
        <f t="shared" si="86"/>
        <v>0.32</v>
      </c>
      <c r="S650" s="61">
        <f t="shared" si="87"/>
        <v>0</v>
      </c>
    </row>
    <row r="651" spans="15:19" x14ac:dyDescent="0.2">
      <c r="O651" s="61">
        <f t="shared" si="88"/>
        <v>0.64600000000000046</v>
      </c>
      <c r="P651" s="61">
        <f t="shared" si="84"/>
        <v>0.32</v>
      </c>
      <c r="Q651" s="61">
        <f t="shared" si="85"/>
        <v>1.3888888888888888E-2</v>
      </c>
      <c r="R651" s="61">
        <f t="shared" si="86"/>
        <v>0.32</v>
      </c>
      <c r="S651" s="61">
        <f t="shared" si="87"/>
        <v>0</v>
      </c>
    </row>
    <row r="652" spans="15:19" x14ac:dyDescent="0.2">
      <c r="O652" s="61">
        <f t="shared" si="88"/>
        <v>0.64700000000000046</v>
      </c>
      <c r="P652" s="61">
        <f t="shared" si="84"/>
        <v>0.32</v>
      </c>
      <c r="Q652" s="61">
        <f t="shared" si="85"/>
        <v>1.3888888888888888E-2</v>
      </c>
      <c r="R652" s="61">
        <f t="shared" si="86"/>
        <v>0.32</v>
      </c>
      <c r="S652" s="61">
        <f t="shared" si="87"/>
        <v>0</v>
      </c>
    </row>
    <row r="653" spans="15:19" x14ac:dyDescent="0.2">
      <c r="O653" s="61">
        <f t="shared" si="88"/>
        <v>0.64800000000000046</v>
      </c>
      <c r="P653" s="61">
        <f t="shared" si="84"/>
        <v>0.32</v>
      </c>
      <c r="Q653" s="61">
        <f t="shared" si="85"/>
        <v>1.3888888888888888E-2</v>
      </c>
      <c r="R653" s="61">
        <f t="shared" si="86"/>
        <v>0.32</v>
      </c>
      <c r="S653" s="61">
        <f t="shared" si="87"/>
        <v>0</v>
      </c>
    </row>
    <row r="654" spans="15:19" x14ac:dyDescent="0.2">
      <c r="O654" s="61">
        <f t="shared" si="88"/>
        <v>0.64900000000000047</v>
      </c>
      <c r="P654" s="61">
        <f t="shared" si="84"/>
        <v>0.32</v>
      </c>
      <c r="Q654" s="61">
        <f t="shared" si="85"/>
        <v>1.3888888888888888E-2</v>
      </c>
      <c r="R654" s="61">
        <f t="shared" si="86"/>
        <v>0.32</v>
      </c>
      <c r="S654" s="61">
        <f t="shared" si="87"/>
        <v>0</v>
      </c>
    </row>
    <row r="655" spans="15:19" x14ac:dyDescent="0.2">
      <c r="O655" s="61">
        <f t="shared" si="88"/>
        <v>0.65000000000000047</v>
      </c>
      <c r="P655" s="61">
        <f t="shared" si="84"/>
        <v>0.32</v>
      </c>
      <c r="Q655" s="61">
        <f t="shared" si="85"/>
        <v>1.3888888888888888E-2</v>
      </c>
      <c r="R655" s="61">
        <f t="shared" si="86"/>
        <v>0.32</v>
      </c>
      <c r="S655" s="61">
        <f t="shared" si="87"/>
        <v>0</v>
      </c>
    </row>
    <row r="656" spans="15:19" x14ac:dyDescent="0.2">
      <c r="O656" s="61">
        <f t="shared" si="88"/>
        <v>0.65100000000000047</v>
      </c>
      <c r="P656" s="61">
        <f t="shared" si="84"/>
        <v>0.32</v>
      </c>
      <c r="Q656" s="61">
        <f t="shared" si="85"/>
        <v>1.3888888888888888E-2</v>
      </c>
      <c r="R656" s="61">
        <f t="shared" si="86"/>
        <v>0.32</v>
      </c>
      <c r="S656" s="61">
        <f t="shared" si="87"/>
        <v>0</v>
      </c>
    </row>
    <row r="657" spans="15:19" x14ac:dyDescent="0.2">
      <c r="O657" s="61">
        <f t="shared" si="88"/>
        <v>0.65200000000000047</v>
      </c>
      <c r="P657" s="61">
        <f t="shared" si="84"/>
        <v>0.32</v>
      </c>
      <c r="Q657" s="61">
        <f t="shared" si="85"/>
        <v>1.3888888888888888E-2</v>
      </c>
      <c r="R657" s="61">
        <f t="shared" si="86"/>
        <v>0.32</v>
      </c>
      <c r="S657" s="61">
        <f t="shared" si="87"/>
        <v>0</v>
      </c>
    </row>
    <row r="658" spans="15:19" x14ac:dyDescent="0.2">
      <c r="O658" s="61">
        <f t="shared" si="88"/>
        <v>0.65300000000000047</v>
      </c>
      <c r="P658" s="61">
        <f t="shared" si="84"/>
        <v>0.32</v>
      </c>
      <c r="Q658" s="61">
        <f t="shared" si="85"/>
        <v>1.3888888888888888E-2</v>
      </c>
      <c r="R658" s="61">
        <f t="shared" si="86"/>
        <v>0.32</v>
      </c>
      <c r="S658" s="61">
        <f t="shared" si="87"/>
        <v>0</v>
      </c>
    </row>
    <row r="659" spans="15:19" x14ac:dyDescent="0.2">
      <c r="O659" s="61">
        <f t="shared" si="88"/>
        <v>0.65400000000000047</v>
      </c>
      <c r="P659" s="61">
        <f t="shared" si="84"/>
        <v>0.32</v>
      </c>
      <c r="Q659" s="61">
        <f t="shared" si="85"/>
        <v>1.3888888888888888E-2</v>
      </c>
      <c r="R659" s="61">
        <f t="shared" si="86"/>
        <v>0.32</v>
      </c>
      <c r="S659" s="61">
        <f t="shared" si="87"/>
        <v>0</v>
      </c>
    </row>
    <row r="660" spans="15:19" x14ac:dyDescent="0.2">
      <c r="O660" s="61">
        <f t="shared" si="88"/>
        <v>0.65500000000000047</v>
      </c>
      <c r="P660" s="61">
        <f t="shared" si="84"/>
        <v>0.32</v>
      </c>
      <c r="Q660" s="61">
        <f t="shared" si="85"/>
        <v>1.3888888888888888E-2</v>
      </c>
      <c r="R660" s="61">
        <f t="shared" si="86"/>
        <v>0.32</v>
      </c>
      <c r="S660" s="61">
        <f t="shared" si="87"/>
        <v>0</v>
      </c>
    </row>
    <row r="661" spans="15:19" x14ac:dyDescent="0.2">
      <c r="O661" s="61">
        <f t="shared" si="88"/>
        <v>0.65600000000000047</v>
      </c>
      <c r="P661" s="61">
        <f t="shared" si="84"/>
        <v>0.32</v>
      </c>
      <c r="Q661" s="61">
        <f t="shared" si="85"/>
        <v>1.3888888888888888E-2</v>
      </c>
      <c r="R661" s="61">
        <f t="shared" si="86"/>
        <v>0.32</v>
      </c>
      <c r="S661" s="61">
        <f t="shared" si="87"/>
        <v>0</v>
      </c>
    </row>
    <row r="662" spans="15:19" x14ac:dyDescent="0.2">
      <c r="O662" s="61">
        <f t="shared" si="88"/>
        <v>0.65700000000000047</v>
      </c>
      <c r="P662" s="61">
        <f t="shared" si="84"/>
        <v>0.32</v>
      </c>
      <c r="Q662" s="61">
        <f t="shared" si="85"/>
        <v>1.3888888888888888E-2</v>
      </c>
      <c r="R662" s="61">
        <f t="shared" si="86"/>
        <v>0.32</v>
      </c>
      <c r="S662" s="61">
        <f t="shared" si="87"/>
        <v>0</v>
      </c>
    </row>
    <row r="663" spans="15:19" x14ac:dyDescent="0.2">
      <c r="O663" s="61">
        <f t="shared" si="88"/>
        <v>0.65800000000000047</v>
      </c>
      <c r="P663" s="61">
        <f t="shared" si="84"/>
        <v>0.32</v>
      </c>
      <c r="Q663" s="61">
        <f t="shared" si="85"/>
        <v>1.3888888888888888E-2</v>
      </c>
      <c r="R663" s="61">
        <f t="shared" si="86"/>
        <v>0.32</v>
      </c>
      <c r="S663" s="61">
        <f t="shared" si="87"/>
        <v>0</v>
      </c>
    </row>
    <row r="664" spans="15:19" x14ac:dyDescent="0.2">
      <c r="O664" s="61">
        <f t="shared" si="88"/>
        <v>0.65900000000000047</v>
      </c>
      <c r="P664" s="61">
        <f t="shared" si="84"/>
        <v>0.32</v>
      </c>
      <c r="Q664" s="61">
        <f t="shared" si="85"/>
        <v>1.3888888888888888E-2</v>
      </c>
      <c r="R664" s="61">
        <f t="shared" si="86"/>
        <v>0.32</v>
      </c>
      <c r="S664" s="61">
        <f t="shared" si="87"/>
        <v>0</v>
      </c>
    </row>
    <row r="665" spans="15:19" x14ac:dyDescent="0.2">
      <c r="O665" s="61">
        <f t="shared" si="88"/>
        <v>0.66000000000000048</v>
      </c>
      <c r="P665" s="61">
        <f t="shared" si="84"/>
        <v>0.32</v>
      </c>
      <c r="Q665" s="61">
        <f t="shared" si="85"/>
        <v>1.3888888888888888E-2</v>
      </c>
      <c r="R665" s="61">
        <f t="shared" si="86"/>
        <v>0.32</v>
      </c>
      <c r="S665" s="61">
        <f t="shared" si="87"/>
        <v>0</v>
      </c>
    </row>
    <row r="666" spans="15:19" x14ac:dyDescent="0.2">
      <c r="O666" s="61">
        <f t="shared" si="88"/>
        <v>0.66100000000000048</v>
      </c>
      <c r="P666" s="61">
        <f t="shared" si="84"/>
        <v>0.32</v>
      </c>
      <c r="Q666" s="61">
        <f t="shared" si="85"/>
        <v>1.3888888888888888E-2</v>
      </c>
      <c r="R666" s="61">
        <f t="shared" si="86"/>
        <v>0.32</v>
      </c>
      <c r="S666" s="61">
        <f t="shared" si="87"/>
        <v>0</v>
      </c>
    </row>
    <row r="667" spans="15:19" x14ac:dyDescent="0.2">
      <c r="O667" s="61">
        <f t="shared" si="88"/>
        <v>0.66200000000000048</v>
      </c>
      <c r="P667" s="61">
        <f t="shared" si="84"/>
        <v>0.32</v>
      </c>
      <c r="Q667" s="61">
        <f t="shared" si="85"/>
        <v>1.3888888888888888E-2</v>
      </c>
      <c r="R667" s="61">
        <f t="shared" si="86"/>
        <v>0.32</v>
      </c>
      <c r="S667" s="61">
        <f t="shared" si="87"/>
        <v>0</v>
      </c>
    </row>
    <row r="668" spans="15:19" x14ac:dyDescent="0.2">
      <c r="O668" s="61">
        <f t="shared" si="88"/>
        <v>0.66300000000000048</v>
      </c>
      <c r="P668" s="61">
        <f t="shared" si="84"/>
        <v>0.32</v>
      </c>
      <c r="Q668" s="61">
        <f t="shared" si="85"/>
        <v>1.3888888888888888E-2</v>
      </c>
      <c r="R668" s="61">
        <f t="shared" si="86"/>
        <v>0.32</v>
      </c>
      <c r="S668" s="61">
        <f t="shared" si="87"/>
        <v>0</v>
      </c>
    </row>
    <row r="669" spans="15:19" x14ac:dyDescent="0.2">
      <c r="O669" s="61">
        <f t="shared" si="88"/>
        <v>0.66400000000000048</v>
      </c>
      <c r="P669" s="61">
        <f t="shared" si="84"/>
        <v>0.32</v>
      </c>
      <c r="Q669" s="61">
        <f t="shared" si="85"/>
        <v>1.3888888888888888E-2</v>
      </c>
      <c r="R669" s="61">
        <f t="shared" si="86"/>
        <v>0.32</v>
      </c>
      <c r="S669" s="61">
        <f t="shared" si="87"/>
        <v>0</v>
      </c>
    </row>
    <row r="670" spans="15:19" x14ac:dyDescent="0.2">
      <c r="O670" s="61">
        <f t="shared" si="88"/>
        <v>0.66500000000000048</v>
      </c>
      <c r="P670" s="61">
        <f t="shared" si="84"/>
        <v>0.32</v>
      </c>
      <c r="Q670" s="61">
        <f t="shared" si="85"/>
        <v>1.3888888888888888E-2</v>
      </c>
      <c r="R670" s="61">
        <f t="shared" si="86"/>
        <v>0.32</v>
      </c>
      <c r="S670" s="61">
        <f t="shared" si="87"/>
        <v>0</v>
      </c>
    </row>
    <row r="671" spans="15:19" x14ac:dyDescent="0.2">
      <c r="O671" s="61">
        <f t="shared" si="88"/>
        <v>0.66600000000000048</v>
      </c>
      <c r="P671" s="61">
        <f t="shared" si="84"/>
        <v>0.32</v>
      </c>
      <c r="Q671" s="61">
        <f t="shared" si="85"/>
        <v>1.3888888888888888E-2</v>
      </c>
      <c r="R671" s="61">
        <f t="shared" si="86"/>
        <v>0.32</v>
      </c>
      <c r="S671" s="61">
        <f t="shared" si="87"/>
        <v>0</v>
      </c>
    </row>
    <row r="672" spans="15:19" x14ac:dyDescent="0.2">
      <c r="O672" s="61">
        <f t="shared" si="88"/>
        <v>0.66700000000000048</v>
      </c>
      <c r="P672" s="61">
        <f t="shared" si="84"/>
        <v>0.32</v>
      </c>
      <c r="Q672" s="61">
        <f t="shared" si="85"/>
        <v>1.3888888888888888E-2</v>
      </c>
      <c r="R672" s="61">
        <f t="shared" si="86"/>
        <v>0.32</v>
      </c>
      <c r="S672" s="61">
        <f t="shared" si="87"/>
        <v>0</v>
      </c>
    </row>
    <row r="673" spans="15:19" x14ac:dyDescent="0.2">
      <c r="O673" s="61">
        <f t="shared" si="88"/>
        <v>0.66800000000000048</v>
      </c>
      <c r="P673" s="61">
        <f t="shared" si="84"/>
        <v>0.32</v>
      </c>
      <c r="Q673" s="61">
        <f t="shared" si="85"/>
        <v>1.3888888888888888E-2</v>
      </c>
      <c r="R673" s="61">
        <f t="shared" si="86"/>
        <v>0.32</v>
      </c>
      <c r="S673" s="61">
        <f t="shared" si="87"/>
        <v>0</v>
      </c>
    </row>
    <row r="674" spans="15:19" x14ac:dyDescent="0.2">
      <c r="O674" s="61">
        <f t="shared" si="88"/>
        <v>0.66900000000000048</v>
      </c>
      <c r="P674" s="61">
        <f t="shared" si="84"/>
        <v>0.32</v>
      </c>
      <c r="Q674" s="61">
        <f t="shared" si="85"/>
        <v>1.3888888888888888E-2</v>
      </c>
      <c r="R674" s="61">
        <f t="shared" si="86"/>
        <v>0.32</v>
      </c>
      <c r="S674" s="61">
        <f t="shared" si="87"/>
        <v>0</v>
      </c>
    </row>
    <row r="675" spans="15:19" x14ac:dyDescent="0.2">
      <c r="O675" s="61">
        <f t="shared" si="88"/>
        <v>0.67000000000000048</v>
      </c>
      <c r="P675" s="61">
        <f t="shared" si="84"/>
        <v>0.32</v>
      </c>
      <c r="Q675" s="61">
        <f t="shared" si="85"/>
        <v>1.3888888888888888E-2</v>
      </c>
      <c r="R675" s="61">
        <f t="shared" si="86"/>
        <v>0.32</v>
      </c>
      <c r="S675" s="61">
        <f t="shared" si="87"/>
        <v>0</v>
      </c>
    </row>
    <row r="676" spans="15:19" x14ac:dyDescent="0.2">
      <c r="O676" s="61">
        <f t="shared" si="88"/>
        <v>0.67100000000000048</v>
      </c>
      <c r="P676" s="61">
        <f t="shared" si="84"/>
        <v>0.32</v>
      </c>
      <c r="Q676" s="61">
        <f t="shared" si="85"/>
        <v>1.3888888888888888E-2</v>
      </c>
      <c r="R676" s="61">
        <f t="shared" si="86"/>
        <v>0.32</v>
      </c>
      <c r="S676" s="61">
        <f t="shared" si="87"/>
        <v>0</v>
      </c>
    </row>
    <row r="677" spans="15:19" x14ac:dyDescent="0.2">
      <c r="O677" s="61">
        <f t="shared" si="88"/>
        <v>0.67200000000000049</v>
      </c>
      <c r="P677" s="61">
        <f t="shared" si="84"/>
        <v>0.32</v>
      </c>
      <c r="Q677" s="61">
        <f t="shared" si="85"/>
        <v>1.3888888888888888E-2</v>
      </c>
      <c r="R677" s="61">
        <f t="shared" si="86"/>
        <v>0.32</v>
      </c>
      <c r="S677" s="61">
        <f t="shared" si="87"/>
        <v>0</v>
      </c>
    </row>
    <row r="678" spans="15:19" x14ac:dyDescent="0.2">
      <c r="O678" s="61">
        <f t="shared" si="88"/>
        <v>0.67300000000000049</v>
      </c>
      <c r="P678" s="61">
        <f t="shared" si="84"/>
        <v>0.32</v>
      </c>
      <c r="Q678" s="61">
        <f t="shared" si="85"/>
        <v>1.3888888888888888E-2</v>
      </c>
      <c r="R678" s="61">
        <f t="shared" si="86"/>
        <v>0.32</v>
      </c>
      <c r="S678" s="61">
        <f t="shared" si="87"/>
        <v>0</v>
      </c>
    </row>
    <row r="679" spans="15:19" x14ac:dyDescent="0.2">
      <c r="O679" s="61">
        <f t="shared" si="88"/>
        <v>0.67400000000000049</v>
      </c>
      <c r="P679" s="61">
        <f t="shared" si="84"/>
        <v>0.32</v>
      </c>
      <c r="Q679" s="61">
        <f t="shared" si="85"/>
        <v>1.3888888888888888E-2</v>
      </c>
      <c r="R679" s="61">
        <f t="shared" si="86"/>
        <v>0.32</v>
      </c>
      <c r="S679" s="61">
        <f t="shared" si="87"/>
        <v>0</v>
      </c>
    </row>
    <row r="680" spans="15:19" x14ac:dyDescent="0.2">
      <c r="O680" s="61">
        <f t="shared" si="88"/>
        <v>0.67500000000000049</v>
      </c>
      <c r="P680" s="61">
        <f t="shared" si="84"/>
        <v>0.32</v>
      </c>
      <c r="Q680" s="61">
        <f t="shared" si="85"/>
        <v>1.3888888888888888E-2</v>
      </c>
      <c r="R680" s="61">
        <f t="shared" si="86"/>
        <v>0.32</v>
      </c>
      <c r="S680" s="61">
        <f t="shared" si="87"/>
        <v>0</v>
      </c>
    </row>
    <row r="681" spans="15:19" x14ac:dyDescent="0.2">
      <c r="O681" s="61">
        <f t="shared" si="88"/>
        <v>0.67600000000000049</v>
      </c>
      <c r="P681" s="61">
        <f t="shared" si="84"/>
        <v>0.32</v>
      </c>
      <c r="Q681" s="61">
        <f t="shared" si="85"/>
        <v>1.3888888888888888E-2</v>
      </c>
      <c r="R681" s="61">
        <f t="shared" si="86"/>
        <v>0.32</v>
      </c>
      <c r="S681" s="61">
        <f t="shared" si="87"/>
        <v>0</v>
      </c>
    </row>
    <row r="682" spans="15:19" x14ac:dyDescent="0.2">
      <c r="O682" s="61">
        <f t="shared" si="88"/>
        <v>0.67700000000000049</v>
      </c>
      <c r="P682" s="61">
        <f t="shared" si="84"/>
        <v>0.32</v>
      </c>
      <c r="Q682" s="61">
        <f t="shared" si="85"/>
        <v>1.3888888888888888E-2</v>
      </c>
      <c r="R682" s="61">
        <f t="shared" si="86"/>
        <v>0.32</v>
      </c>
      <c r="S682" s="61">
        <f t="shared" si="87"/>
        <v>0</v>
      </c>
    </row>
    <row r="683" spans="15:19" x14ac:dyDescent="0.2">
      <c r="O683" s="61">
        <f t="shared" si="88"/>
        <v>0.67800000000000049</v>
      </c>
      <c r="P683" s="61">
        <f t="shared" si="84"/>
        <v>0.32</v>
      </c>
      <c r="Q683" s="61">
        <f t="shared" si="85"/>
        <v>1.3888888888888888E-2</v>
      </c>
      <c r="R683" s="61">
        <f t="shared" si="86"/>
        <v>0.32</v>
      </c>
      <c r="S683" s="61">
        <f t="shared" si="87"/>
        <v>0</v>
      </c>
    </row>
    <row r="684" spans="15:19" x14ac:dyDescent="0.2">
      <c r="O684" s="61">
        <f t="shared" si="88"/>
        <v>0.67900000000000049</v>
      </c>
      <c r="P684" s="61">
        <f t="shared" si="84"/>
        <v>0.32</v>
      </c>
      <c r="Q684" s="61">
        <f t="shared" si="85"/>
        <v>1.3888888888888888E-2</v>
      </c>
      <c r="R684" s="61">
        <f t="shared" si="86"/>
        <v>0.32</v>
      </c>
      <c r="S684" s="61">
        <f t="shared" si="87"/>
        <v>0</v>
      </c>
    </row>
    <row r="685" spans="15:19" x14ac:dyDescent="0.2">
      <c r="O685" s="61">
        <f t="shared" si="88"/>
        <v>0.68000000000000049</v>
      </c>
      <c r="P685" s="61">
        <f t="shared" si="84"/>
        <v>0.32</v>
      </c>
      <c r="Q685" s="61">
        <f t="shared" si="85"/>
        <v>1.3888888888888888E-2</v>
      </c>
      <c r="R685" s="61">
        <f t="shared" si="86"/>
        <v>0.32</v>
      </c>
      <c r="S685" s="61">
        <f t="shared" si="87"/>
        <v>0</v>
      </c>
    </row>
    <row r="686" spans="15:19" x14ac:dyDescent="0.2">
      <c r="O686" s="61">
        <f t="shared" si="88"/>
        <v>0.68100000000000049</v>
      </c>
      <c r="P686" s="61">
        <f t="shared" si="84"/>
        <v>0.32</v>
      </c>
      <c r="Q686" s="61">
        <f t="shared" si="85"/>
        <v>1.3888888888888888E-2</v>
      </c>
      <c r="R686" s="61">
        <f t="shared" si="86"/>
        <v>0.32</v>
      </c>
      <c r="S686" s="61">
        <f t="shared" si="87"/>
        <v>0</v>
      </c>
    </row>
    <row r="687" spans="15:19" x14ac:dyDescent="0.2">
      <c r="O687" s="61">
        <f t="shared" si="88"/>
        <v>0.68200000000000049</v>
      </c>
      <c r="P687" s="61">
        <f t="shared" si="84"/>
        <v>0.32</v>
      </c>
      <c r="Q687" s="61">
        <f t="shared" si="85"/>
        <v>1.3888888888888888E-2</v>
      </c>
      <c r="R687" s="61">
        <f t="shared" si="86"/>
        <v>0.32</v>
      </c>
      <c r="S687" s="61">
        <f t="shared" si="87"/>
        <v>0</v>
      </c>
    </row>
    <row r="688" spans="15:19" x14ac:dyDescent="0.2">
      <c r="O688" s="61">
        <f t="shared" si="88"/>
        <v>0.6830000000000005</v>
      </c>
      <c r="P688" s="61">
        <f t="shared" si="84"/>
        <v>0.32</v>
      </c>
      <c r="Q688" s="61">
        <f t="shared" si="85"/>
        <v>1.3888888888888888E-2</v>
      </c>
      <c r="R688" s="61">
        <f t="shared" si="86"/>
        <v>0.32</v>
      </c>
      <c r="S688" s="61">
        <f t="shared" si="87"/>
        <v>0</v>
      </c>
    </row>
    <row r="689" spans="15:19" x14ac:dyDescent="0.2">
      <c r="O689" s="61">
        <f t="shared" si="88"/>
        <v>0.6840000000000005</v>
      </c>
      <c r="P689" s="61">
        <f t="shared" si="84"/>
        <v>0.32</v>
      </c>
      <c r="Q689" s="61">
        <f t="shared" si="85"/>
        <v>1.3888888888888888E-2</v>
      </c>
      <c r="R689" s="61">
        <f t="shared" si="86"/>
        <v>0.32</v>
      </c>
      <c r="S689" s="61">
        <f t="shared" si="87"/>
        <v>0</v>
      </c>
    </row>
    <row r="690" spans="15:19" x14ac:dyDescent="0.2">
      <c r="O690" s="61">
        <f t="shared" si="88"/>
        <v>0.6850000000000005</v>
      </c>
      <c r="P690" s="61">
        <f t="shared" si="84"/>
        <v>0.32</v>
      </c>
      <c r="Q690" s="61">
        <f t="shared" si="85"/>
        <v>1.3888888888888888E-2</v>
      </c>
      <c r="R690" s="61">
        <f t="shared" si="86"/>
        <v>0.32</v>
      </c>
      <c r="S690" s="61">
        <f t="shared" si="87"/>
        <v>0</v>
      </c>
    </row>
    <row r="691" spans="15:19" x14ac:dyDescent="0.2">
      <c r="O691" s="61">
        <f t="shared" si="88"/>
        <v>0.6860000000000005</v>
      </c>
      <c r="P691" s="61">
        <f t="shared" si="84"/>
        <v>0.32</v>
      </c>
      <c r="Q691" s="61">
        <f t="shared" si="85"/>
        <v>1.3888888888888888E-2</v>
      </c>
      <c r="R691" s="61">
        <f t="shared" si="86"/>
        <v>0.32</v>
      </c>
      <c r="S691" s="61">
        <f t="shared" si="87"/>
        <v>0</v>
      </c>
    </row>
    <row r="692" spans="15:19" x14ac:dyDescent="0.2">
      <c r="O692" s="61">
        <f t="shared" si="88"/>
        <v>0.6870000000000005</v>
      </c>
      <c r="P692" s="61">
        <f t="shared" si="84"/>
        <v>0.32</v>
      </c>
      <c r="Q692" s="61">
        <f t="shared" si="85"/>
        <v>1.3888888888888888E-2</v>
      </c>
      <c r="R692" s="61">
        <f t="shared" si="86"/>
        <v>0.32</v>
      </c>
      <c r="S692" s="61">
        <f t="shared" si="87"/>
        <v>0</v>
      </c>
    </row>
    <row r="693" spans="15:19" x14ac:dyDescent="0.2">
      <c r="O693" s="61">
        <f t="shared" si="88"/>
        <v>0.6880000000000005</v>
      </c>
      <c r="P693" s="61">
        <f t="shared" si="84"/>
        <v>0.32</v>
      </c>
      <c r="Q693" s="61">
        <f t="shared" si="85"/>
        <v>1.3888888888888888E-2</v>
      </c>
      <c r="R693" s="61">
        <f t="shared" si="86"/>
        <v>0.32</v>
      </c>
      <c r="S693" s="61">
        <f t="shared" si="87"/>
        <v>0</v>
      </c>
    </row>
    <row r="694" spans="15:19" x14ac:dyDescent="0.2">
      <c r="O694" s="61">
        <f t="shared" si="88"/>
        <v>0.6890000000000005</v>
      </c>
      <c r="P694" s="61">
        <f t="shared" si="84"/>
        <v>0.32</v>
      </c>
      <c r="Q694" s="61">
        <f t="shared" si="85"/>
        <v>1.3888888888888888E-2</v>
      </c>
      <c r="R694" s="61">
        <f t="shared" si="86"/>
        <v>0.32</v>
      </c>
      <c r="S694" s="61">
        <f t="shared" si="87"/>
        <v>0</v>
      </c>
    </row>
    <row r="695" spans="15:19" x14ac:dyDescent="0.2">
      <c r="O695" s="61">
        <f t="shared" si="88"/>
        <v>0.6900000000000005</v>
      </c>
      <c r="P695" s="61">
        <f t="shared" si="84"/>
        <v>0.32</v>
      </c>
      <c r="Q695" s="61">
        <f t="shared" si="85"/>
        <v>1.3888888888888888E-2</v>
      </c>
      <c r="R695" s="61">
        <f t="shared" si="86"/>
        <v>0.32</v>
      </c>
      <c r="S695" s="61">
        <f t="shared" si="87"/>
        <v>0</v>
      </c>
    </row>
    <row r="696" spans="15:19" x14ac:dyDescent="0.2">
      <c r="O696" s="61">
        <f t="shared" si="88"/>
        <v>0.6910000000000005</v>
      </c>
      <c r="P696" s="61">
        <f t="shared" si="84"/>
        <v>0.32</v>
      </c>
      <c r="Q696" s="61">
        <f t="shared" si="85"/>
        <v>1.3888888888888888E-2</v>
      </c>
      <c r="R696" s="61">
        <f t="shared" si="86"/>
        <v>0.32</v>
      </c>
      <c r="S696" s="61">
        <f t="shared" si="87"/>
        <v>0</v>
      </c>
    </row>
    <row r="697" spans="15:19" x14ac:dyDescent="0.2">
      <c r="O697" s="61">
        <f t="shared" si="88"/>
        <v>0.6920000000000005</v>
      </c>
      <c r="P697" s="61">
        <f t="shared" si="84"/>
        <v>0.32</v>
      </c>
      <c r="Q697" s="61">
        <f t="shared" si="85"/>
        <v>1.3888888888888888E-2</v>
      </c>
      <c r="R697" s="61">
        <f t="shared" si="86"/>
        <v>0.32</v>
      </c>
      <c r="S697" s="61">
        <f t="shared" si="87"/>
        <v>0</v>
      </c>
    </row>
    <row r="698" spans="15:19" x14ac:dyDescent="0.2">
      <c r="O698" s="61">
        <f t="shared" si="88"/>
        <v>0.6930000000000005</v>
      </c>
      <c r="P698" s="61">
        <f t="shared" si="84"/>
        <v>0.32</v>
      </c>
      <c r="Q698" s="61">
        <f t="shared" si="85"/>
        <v>1.3888888888888888E-2</v>
      </c>
      <c r="R698" s="61">
        <f t="shared" si="86"/>
        <v>0.32</v>
      </c>
      <c r="S698" s="61">
        <f t="shared" si="87"/>
        <v>0</v>
      </c>
    </row>
    <row r="699" spans="15:19" x14ac:dyDescent="0.2">
      <c r="O699" s="61">
        <f t="shared" si="88"/>
        <v>0.69400000000000051</v>
      </c>
      <c r="P699" s="61">
        <f t="shared" si="84"/>
        <v>0.32</v>
      </c>
      <c r="Q699" s="61">
        <f t="shared" si="85"/>
        <v>1.3888888888888888E-2</v>
      </c>
      <c r="R699" s="61">
        <f t="shared" si="86"/>
        <v>0.32</v>
      </c>
      <c r="S699" s="61">
        <f t="shared" si="87"/>
        <v>0</v>
      </c>
    </row>
    <row r="700" spans="15:19" x14ac:dyDescent="0.2">
      <c r="O700" s="61">
        <f t="shared" si="88"/>
        <v>0.69500000000000051</v>
      </c>
      <c r="P700" s="61">
        <f t="shared" si="84"/>
        <v>0.32</v>
      </c>
      <c r="Q700" s="61">
        <f t="shared" si="85"/>
        <v>1.3888888888888888E-2</v>
      </c>
      <c r="R700" s="61">
        <f t="shared" si="86"/>
        <v>0.32</v>
      </c>
      <c r="S700" s="61">
        <f t="shared" si="87"/>
        <v>0</v>
      </c>
    </row>
    <row r="701" spans="15:19" x14ac:dyDescent="0.2">
      <c r="O701" s="61">
        <f t="shared" si="88"/>
        <v>0.69600000000000051</v>
      </c>
      <c r="P701" s="61">
        <f t="shared" si="84"/>
        <v>0.32</v>
      </c>
      <c r="Q701" s="61">
        <f t="shared" si="85"/>
        <v>1.3888888888888888E-2</v>
      </c>
      <c r="R701" s="61">
        <f t="shared" si="86"/>
        <v>0.32</v>
      </c>
      <c r="S701" s="61">
        <f t="shared" si="87"/>
        <v>0</v>
      </c>
    </row>
    <row r="702" spans="15:19" x14ac:dyDescent="0.2">
      <c r="O702" s="61">
        <f t="shared" si="88"/>
        <v>0.69700000000000051</v>
      </c>
      <c r="P702" s="61">
        <f t="shared" si="84"/>
        <v>0.32</v>
      </c>
      <c r="Q702" s="61">
        <f t="shared" si="85"/>
        <v>1.3888888888888888E-2</v>
      </c>
      <c r="R702" s="61">
        <f t="shared" si="86"/>
        <v>0.32</v>
      </c>
      <c r="S702" s="61">
        <f t="shared" si="87"/>
        <v>0</v>
      </c>
    </row>
    <row r="703" spans="15:19" x14ac:dyDescent="0.2">
      <c r="O703" s="61">
        <f t="shared" si="88"/>
        <v>0.69800000000000051</v>
      </c>
      <c r="P703" s="61">
        <f t="shared" si="84"/>
        <v>0.32</v>
      </c>
      <c r="Q703" s="61">
        <f t="shared" si="85"/>
        <v>1.3888888888888888E-2</v>
      </c>
      <c r="R703" s="61">
        <f t="shared" si="86"/>
        <v>0.32</v>
      </c>
      <c r="S703" s="61">
        <f t="shared" si="87"/>
        <v>0</v>
      </c>
    </row>
    <row r="704" spans="15:19" x14ac:dyDescent="0.2">
      <c r="O704" s="61">
        <f t="shared" si="88"/>
        <v>0.69900000000000051</v>
      </c>
      <c r="P704" s="61">
        <f t="shared" si="84"/>
        <v>0.32</v>
      </c>
      <c r="Q704" s="61">
        <f t="shared" si="85"/>
        <v>1.3888888888888888E-2</v>
      </c>
      <c r="R704" s="61">
        <f t="shared" si="86"/>
        <v>0.32</v>
      </c>
      <c r="S704" s="61">
        <f t="shared" si="87"/>
        <v>0</v>
      </c>
    </row>
    <row r="705" spans="15:19" x14ac:dyDescent="0.2">
      <c r="O705" s="61">
        <f t="shared" si="88"/>
        <v>0.70000000000000051</v>
      </c>
      <c r="P705" s="61">
        <f t="shared" si="84"/>
        <v>0.32</v>
      </c>
      <c r="Q705" s="61">
        <f t="shared" si="85"/>
        <v>1.3888888888888888E-2</v>
      </c>
      <c r="R705" s="61">
        <f t="shared" si="86"/>
        <v>0.32</v>
      </c>
      <c r="S705" s="61">
        <f t="shared" si="87"/>
        <v>0</v>
      </c>
    </row>
    <row r="706" spans="15:19" x14ac:dyDescent="0.2">
      <c r="O706" s="61">
        <f t="shared" si="88"/>
        <v>0.70100000000000051</v>
      </c>
      <c r="P706" s="61">
        <f t="shared" si="84"/>
        <v>0.32</v>
      </c>
      <c r="Q706" s="61">
        <f t="shared" si="85"/>
        <v>1.3888888888888888E-2</v>
      </c>
      <c r="R706" s="61">
        <f t="shared" si="86"/>
        <v>0.32</v>
      </c>
      <c r="S706" s="61">
        <f t="shared" si="87"/>
        <v>0</v>
      </c>
    </row>
    <row r="707" spans="15:19" x14ac:dyDescent="0.2">
      <c r="O707" s="61">
        <f t="shared" si="88"/>
        <v>0.70200000000000051</v>
      </c>
      <c r="P707" s="61">
        <f t="shared" si="84"/>
        <v>0.32</v>
      </c>
      <c r="Q707" s="61">
        <f t="shared" si="85"/>
        <v>1.3888888888888888E-2</v>
      </c>
      <c r="R707" s="61">
        <f t="shared" si="86"/>
        <v>0.32</v>
      </c>
      <c r="S707" s="61">
        <f t="shared" si="87"/>
        <v>0</v>
      </c>
    </row>
    <row r="708" spans="15:19" x14ac:dyDescent="0.2">
      <c r="O708" s="61">
        <f t="shared" si="88"/>
        <v>0.70300000000000051</v>
      </c>
      <c r="P708" s="61">
        <f t="shared" si="84"/>
        <v>0.32</v>
      </c>
      <c r="Q708" s="61">
        <f t="shared" si="85"/>
        <v>1.3888888888888888E-2</v>
      </c>
      <c r="R708" s="61">
        <f t="shared" si="86"/>
        <v>0.32</v>
      </c>
      <c r="S708" s="61">
        <f t="shared" si="87"/>
        <v>0</v>
      </c>
    </row>
    <row r="709" spans="15:19" x14ac:dyDescent="0.2">
      <c r="O709" s="61">
        <f t="shared" si="88"/>
        <v>0.70400000000000051</v>
      </c>
      <c r="P709" s="61">
        <f t="shared" si="84"/>
        <v>0.32</v>
      </c>
      <c r="Q709" s="61">
        <f t="shared" si="85"/>
        <v>1.3888888888888888E-2</v>
      </c>
      <c r="R709" s="61">
        <f t="shared" si="86"/>
        <v>0.32</v>
      </c>
      <c r="S709" s="61">
        <f t="shared" si="87"/>
        <v>0</v>
      </c>
    </row>
    <row r="710" spans="15:19" x14ac:dyDescent="0.2">
      <c r="O710" s="61">
        <f t="shared" si="88"/>
        <v>0.70500000000000052</v>
      </c>
      <c r="P710" s="61">
        <f t="shared" ref="P710:P773" si="89">COUNTIFS($D$6:$D$176,"CF",$G$6:$G$176,"&gt;="&amp;$O710)/CF_D</f>
        <v>0.32</v>
      </c>
      <c r="Q710" s="61">
        <f t="shared" ref="Q710:Q773" si="90">COUNTIFS($D$6:$D$176,"CONT",$G$6:$G$176,"&gt;="&amp;$O710)/CFNT_D</f>
        <v>1.3888888888888888E-2</v>
      </c>
      <c r="R710" s="61">
        <f t="shared" si="86"/>
        <v>0.32</v>
      </c>
      <c r="S710" s="61">
        <f t="shared" si="87"/>
        <v>0</v>
      </c>
    </row>
    <row r="711" spans="15:19" x14ac:dyDescent="0.2">
      <c r="O711" s="61">
        <f t="shared" si="88"/>
        <v>0.70600000000000052</v>
      </c>
      <c r="P711" s="61">
        <f t="shared" si="89"/>
        <v>0.32</v>
      </c>
      <c r="Q711" s="61">
        <f t="shared" si="90"/>
        <v>1.3888888888888888E-2</v>
      </c>
      <c r="R711" s="61">
        <f t="shared" ref="R711:R774" si="91">(P711+P712)/2</f>
        <v>0.32</v>
      </c>
      <c r="S711" s="61">
        <f t="shared" ref="S711:S774" si="92">-(Q712-Q711)</f>
        <v>0</v>
      </c>
    </row>
    <row r="712" spans="15:19" x14ac:dyDescent="0.2">
      <c r="O712" s="61">
        <f t="shared" ref="O712:O775" si="93">O711+0.001</f>
        <v>0.70700000000000052</v>
      </c>
      <c r="P712" s="61">
        <f t="shared" si="89"/>
        <v>0.32</v>
      </c>
      <c r="Q712" s="61">
        <f t="shared" si="90"/>
        <v>1.3888888888888888E-2</v>
      </c>
      <c r="R712" s="61">
        <f t="shared" si="91"/>
        <v>0.32</v>
      </c>
      <c r="S712" s="61">
        <f t="shared" si="92"/>
        <v>0</v>
      </c>
    </row>
    <row r="713" spans="15:19" x14ac:dyDescent="0.2">
      <c r="O713" s="61">
        <f t="shared" si="93"/>
        <v>0.70800000000000052</v>
      </c>
      <c r="P713" s="61">
        <f t="shared" si="89"/>
        <v>0.32</v>
      </c>
      <c r="Q713" s="61">
        <f t="shared" si="90"/>
        <v>1.3888888888888888E-2</v>
      </c>
      <c r="R713" s="61">
        <f t="shared" si="91"/>
        <v>0.32</v>
      </c>
      <c r="S713" s="61">
        <f t="shared" si="92"/>
        <v>0</v>
      </c>
    </row>
    <row r="714" spans="15:19" x14ac:dyDescent="0.2">
      <c r="O714" s="61">
        <f t="shared" si="93"/>
        <v>0.70900000000000052</v>
      </c>
      <c r="P714" s="61">
        <f t="shared" si="89"/>
        <v>0.32</v>
      </c>
      <c r="Q714" s="61">
        <f t="shared" si="90"/>
        <v>1.3888888888888888E-2</v>
      </c>
      <c r="R714" s="61">
        <f t="shared" si="91"/>
        <v>0.32</v>
      </c>
      <c r="S714" s="61">
        <f t="shared" si="92"/>
        <v>0</v>
      </c>
    </row>
    <row r="715" spans="15:19" x14ac:dyDescent="0.2">
      <c r="O715" s="61">
        <f t="shared" si="93"/>
        <v>0.71000000000000052</v>
      </c>
      <c r="P715" s="61">
        <f t="shared" si="89"/>
        <v>0.32</v>
      </c>
      <c r="Q715" s="61">
        <f t="shared" si="90"/>
        <v>1.3888888888888888E-2</v>
      </c>
      <c r="R715" s="61">
        <f t="shared" si="91"/>
        <v>0.32</v>
      </c>
      <c r="S715" s="61">
        <f t="shared" si="92"/>
        <v>0</v>
      </c>
    </row>
    <row r="716" spans="15:19" x14ac:dyDescent="0.2">
      <c r="O716" s="61">
        <f t="shared" si="93"/>
        <v>0.71100000000000052</v>
      </c>
      <c r="P716" s="61">
        <f t="shared" si="89"/>
        <v>0.32</v>
      </c>
      <c r="Q716" s="61">
        <f t="shared" si="90"/>
        <v>1.3888888888888888E-2</v>
      </c>
      <c r="R716" s="61">
        <f t="shared" si="91"/>
        <v>0.32</v>
      </c>
      <c r="S716" s="61">
        <f t="shared" si="92"/>
        <v>0</v>
      </c>
    </row>
    <row r="717" spans="15:19" x14ac:dyDescent="0.2">
      <c r="O717" s="61">
        <f t="shared" si="93"/>
        <v>0.71200000000000052</v>
      </c>
      <c r="P717" s="61">
        <f t="shared" si="89"/>
        <v>0.32</v>
      </c>
      <c r="Q717" s="61">
        <f t="shared" si="90"/>
        <v>1.3888888888888888E-2</v>
      </c>
      <c r="R717" s="61">
        <f t="shared" si="91"/>
        <v>0.32</v>
      </c>
      <c r="S717" s="61">
        <f t="shared" si="92"/>
        <v>0</v>
      </c>
    </row>
    <row r="718" spans="15:19" x14ac:dyDescent="0.2">
      <c r="O718" s="61">
        <f t="shared" si="93"/>
        <v>0.71300000000000052</v>
      </c>
      <c r="P718" s="61">
        <f t="shared" si="89"/>
        <v>0.32</v>
      </c>
      <c r="Q718" s="61">
        <f t="shared" si="90"/>
        <v>1.3888888888888888E-2</v>
      </c>
      <c r="R718" s="61">
        <f t="shared" si="91"/>
        <v>0.32</v>
      </c>
      <c r="S718" s="61">
        <f t="shared" si="92"/>
        <v>0</v>
      </c>
    </row>
    <row r="719" spans="15:19" x14ac:dyDescent="0.2">
      <c r="O719" s="61">
        <f t="shared" si="93"/>
        <v>0.71400000000000052</v>
      </c>
      <c r="P719" s="61">
        <f t="shared" si="89"/>
        <v>0.32</v>
      </c>
      <c r="Q719" s="61">
        <f t="shared" si="90"/>
        <v>1.3888888888888888E-2</v>
      </c>
      <c r="R719" s="61">
        <f t="shared" si="91"/>
        <v>0.32</v>
      </c>
      <c r="S719" s="61">
        <f t="shared" si="92"/>
        <v>0</v>
      </c>
    </row>
    <row r="720" spans="15:19" x14ac:dyDescent="0.2">
      <c r="O720" s="61">
        <f t="shared" si="93"/>
        <v>0.71500000000000052</v>
      </c>
      <c r="P720" s="61">
        <f t="shared" si="89"/>
        <v>0.32</v>
      </c>
      <c r="Q720" s="61">
        <f t="shared" si="90"/>
        <v>1.3888888888888888E-2</v>
      </c>
      <c r="R720" s="61">
        <f t="shared" si="91"/>
        <v>0.32</v>
      </c>
      <c r="S720" s="61">
        <f t="shared" si="92"/>
        <v>0</v>
      </c>
    </row>
    <row r="721" spans="15:19" x14ac:dyDescent="0.2">
      <c r="O721" s="61">
        <f t="shared" si="93"/>
        <v>0.71600000000000052</v>
      </c>
      <c r="P721" s="61">
        <f t="shared" si="89"/>
        <v>0.32</v>
      </c>
      <c r="Q721" s="61">
        <f t="shared" si="90"/>
        <v>1.3888888888888888E-2</v>
      </c>
      <c r="R721" s="61">
        <f t="shared" si="91"/>
        <v>0.32</v>
      </c>
      <c r="S721" s="61">
        <f t="shared" si="92"/>
        <v>0</v>
      </c>
    </row>
    <row r="722" spans="15:19" x14ac:dyDescent="0.2">
      <c r="O722" s="61">
        <f t="shared" si="93"/>
        <v>0.71700000000000053</v>
      </c>
      <c r="P722" s="61">
        <f t="shared" si="89"/>
        <v>0.32</v>
      </c>
      <c r="Q722" s="61">
        <f t="shared" si="90"/>
        <v>1.3888888888888888E-2</v>
      </c>
      <c r="R722" s="61">
        <f t="shared" si="91"/>
        <v>0.28000000000000003</v>
      </c>
      <c r="S722" s="61">
        <f t="shared" si="92"/>
        <v>0</v>
      </c>
    </row>
    <row r="723" spans="15:19" x14ac:dyDescent="0.2">
      <c r="O723" s="61">
        <f t="shared" si="93"/>
        <v>0.71800000000000053</v>
      </c>
      <c r="P723" s="61">
        <f t="shared" si="89"/>
        <v>0.24</v>
      </c>
      <c r="Q723" s="61">
        <f t="shared" si="90"/>
        <v>1.3888888888888888E-2</v>
      </c>
      <c r="R723" s="61">
        <f t="shared" si="91"/>
        <v>0.24</v>
      </c>
      <c r="S723" s="61">
        <f t="shared" si="92"/>
        <v>0</v>
      </c>
    </row>
    <row r="724" spans="15:19" x14ac:dyDescent="0.2">
      <c r="O724" s="61">
        <f t="shared" si="93"/>
        <v>0.71900000000000053</v>
      </c>
      <c r="P724" s="61">
        <f t="shared" si="89"/>
        <v>0.24</v>
      </c>
      <c r="Q724" s="61">
        <f t="shared" si="90"/>
        <v>1.3888888888888888E-2</v>
      </c>
      <c r="R724" s="61">
        <f t="shared" si="91"/>
        <v>0.24</v>
      </c>
      <c r="S724" s="61">
        <f t="shared" si="92"/>
        <v>0</v>
      </c>
    </row>
    <row r="725" spans="15:19" x14ac:dyDescent="0.2">
      <c r="O725" s="61">
        <f t="shared" si="93"/>
        <v>0.72000000000000053</v>
      </c>
      <c r="P725" s="61">
        <f t="shared" si="89"/>
        <v>0.24</v>
      </c>
      <c r="Q725" s="61">
        <f t="shared" si="90"/>
        <v>1.3888888888888888E-2</v>
      </c>
      <c r="R725" s="61">
        <f t="shared" si="91"/>
        <v>0.24</v>
      </c>
      <c r="S725" s="61">
        <f t="shared" si="92"/>
        <v>0</v>
      </c>
    </row>
    <row r="726" spans="15:19" x14ac:dyDescent="0.2">
      <c r="O726" s="61">
        <f t="shared" si="93"/>
        <v>0.72100000000000053</v>
      </c>
      <c r="P726" s="61">
        <f t="shared" si="89"/>
        <v>0.24</v>
      </c>
      <c r="Q726" s="61">
        <f t="shared" si="90"/>
        <v>1.3888888888888888E-2</v>
      </c>
      <c r="R726" s="61">
        <f t="shared" si="91"/>
        <v>0.24</v>
      </c>
      <c r="S726" s="61">
        <f t="shared" si="92"/>
        <v>0</v>
      </c>
    </row>
    <row r="727" spans="15:19" x14ac:dyDescent="0.2">
      <c r="O727" s="61">
        <f t="shared" si="93"/>
        <v>0.72200000000000053</v>
      </c>
      <c r="P727" s="61">
        <f t="shared" si="89"/>
        <v>0.24</v>
      </c>
      <c r="Q727" s="61">
        <f t="shared" si="90"/>
        <v>1.3888888888888888E-2</v>
      </c>
      <c r="R727" s="61">
        <f t="shared" si="91"/>
        <v>0.24</v>
      </c>
      <c r="S727" s="61">
        <f t="shared" si="92"/>
        <v>0</v>
      </c>
    </row>
    <row r="728" spans="15:19" x14ac:dyDescent="0.2">
      <c r="O728" s="61">
        <f t="shared" si="93"/>
        <v>0.72300000000000053</v>
      </c>
      <c r="P728" s="61">
        <f t="shared" si="89"/>
        <v>0.24</v>
      </c>
      <c r="Q728" s="61">
        <f t="shared" si="90"/>
        <v>1.3888888888888888E-2</v>
      </c>
      <c r="R728" s="61">
        <f t="shared" si="91"/>
        <v>0.24</v>
      </c>
      <c r="S728" s="61">
        <f t="shared" si="92"/>
        <v>0</v>
      </c>
    </row>
    <row r="729" spans="15:19" x14ac:dyDescent="0.2">
      <c r="O729" s="61">
        <f t="shared" si="93"/>
        <v>0.72400000000000053</v>
      </c>
      <c r="P729" s="61">
        <f t="shared" si="89"/>
        <v>0.24</v>
      </c>
      <c r="Q729" s="61">
        <f t="shared" si="90"/>
        <v>1.3888888888888888E-2</v>
      </c>
      <c r="R729" s="61">
        <f t="shared" si="91"/>
        <v>0.22</v>
      </c>
      <c r="S729" s="61">
        <f t="shared" si="92"/>
        <v>0</v>
      </c>
    </row>
    <row r="730" spans="15:19" x14ac:dyDescent="0.2">
      <c r="O730" s="61">
        <f t="shared" si="93"/>
        <v>0.72500000000000053</v>
      </c>
      <c r="P730" s="61">
        <f t="shared" si="89"/>
        <v>0.2</v>
      </c>
      <c r="Q730" s="61">
        <f t="shared" si="90"/>
        <v>1.3888888888888888E-2</v>
      </c>
      <c r="R730" s="61">
        <f t="shared" si="91"/>
        <v>0.2</v>
      </c>
      <c r="S730" s="61">
        <f t="shared" si="92"/>
        <v>0</v>
      </c>
    </row>
    <row r="731" spans="15:19" x14ac:dyDescent="0.2">
      <c r="O731" s="61">
        <f t="shared" si="93"/>
        <v>0.72600000000000053</v>
      </c>
      <c r="P731" s="61">
        <f t="shared" si="89"/>
        <v>0.2</v>
      </c>
      <c r="Q731" s="61">
        <f t="shared" si="90"/>
        <v>1.3888888888888888E-2</v>
      </c>
      <c r="R731" s="61">
        <f t="shared" si="91"/>
        <v>0.2</v>
      </c>
      <c r="S731" s="61">
        <f t="shared" si="92"/>
        <v>0</v>
      </c>
    </row>
    <row r="732" spans="15:19" x14ac:dyDescent="0.2">
      <c r="O732" s="61">
        <f t="shared" si="93"/>
        <v>0.72700000000000053</v>
      </c>
      <c r="P732" s="61">
        <f t="shared" si="89"/>
        <v>0.2</v>
      </c>
      <c r="Q732" s="61">
        <f t="shared" si="90"/>
        <v>1.3888888888888888E-2</v>
      </c>
      <c r="R732" s="61">
        <f t="shared" si="91"/>
        <v>0.2</v>
      </c>
      <c r="S732" s="61">
        <f t="shared" si="92"/>
        <v>0</v>
      </c>
    </row>
    <row r="733" spans="15:19" x14ac:dyDescent="0.2">
      <c r="O733" s="61">
        <f t="shared" si="93"/>
        <v>0.72800000000000054</v>
      </c>
      <c r="P733" s="61">
        <f t="shared" si="89"/>
        <v>0.2</v>
      </c>
      <c r="Q733" s="61">
        <f t="shared" si="90"/>
        <v>1.3888888888888888E-2</v>
      </c>
      <c r="R733" s="61">
        <f t="shared" si="91"/>
        <v>0.2</v>
      </c>
      <c r="S733" s="61">
        <f t="shared" si="92"/>
        <v>0</v>
      </c>
    </row>
    <row r="734" spans="15:19" x14ac:dyDescent="0.2">
      <c r="O734" s="61">
        <f t="shared" si="93"/>
        <v>0.72900000000000054</v>
      </c>
      <c r="P734" s="61">
        <f t="shared" si="89"/>
        <v>0.2</v>
      </c>
      <c r="Q734" s="61">
        <f t="shared" si="90"/>
        <v>1.3888888888888888E-2</v>
      </c>
      <c r="R734" s="61">
        <f t="shared" si="91"/>
        <v>0.2</v>
      </c>
      <c r="S734" s="61">
        <f t="shared" si="92"/>
        <v>0</v>
      </c>
    </row>
    <row r="735" spans="15:19" x14ac:dyDescent="0.2">
      <c r="O735" s="61">
        <f t="shared" si="93"/>
        <v>0.73000000000000054</v>
      </c>
      <c r="P735" s="61">
        <f t="shared" si="89"/>
        <v>0.2</v>
      </c>
      <c r="Q735" s="61">
        <f t="shared" si="90"/>
        <v>1.3888888888888888E-2</v>
      </c>
      <c r="R735" s="61">
        <f t="shared" si="91"/>
        <v>0.2</v>
      </c>
      <c r="S735" s="61">
        <f t="shared" si="92"/>
        <v>0</v>
      </c>
    </row>
    <row r="736" spans="15:19" x14ac:dyDescent="0.2">
      <c r="O736" s="61">
        <f t="shared" si="93"/>
        <v>0.73100000000000054</v>
      </c>
      <c r="P736" s="61">
        <f t="shared" si="89"/>
        <v>0.2</v>
      </c>
      <c r="Q736" s="61">
        <f t="shared" si="90"/>
        <v>1.3888888888888888E-2</v>
      </c>
      <c r="R736" s="61">
        <f t="shared" si="91"/>
        <v>0.2</v>
      </c>
      <c r="S736" s="61">
        <f t="shared" si="92"/>
        <v>0</v>
      </c>
    </row>
    <row r="737" spans="15:19" x14ac:dyDescent="0.2">
      <c r="O737" s="61">
        <f t="shared" si="93"/>
        <v>0.73200000000000054</v>
      </c>
      <c r="P737" s="61">
        <f t="shared" si="89"/>
        <v>0.2</v>
      </c>
      <c r="Q737" s="61">
        <f t="shared" si="90"/>
        <v>1.3888888888888888E-2</v>
      </c>
      <c r="R737" s="61">
        <f t="shared" si="91"/>
        <v>0.2</v>
      </c>
      <c r="S737" s="61">
        <f t="shared" si="92"/>
        <v>0</v>
      </c>
    </row>
    <row r="738" spans="15:19" x14ac:dyDescent="0.2">
      <c r="O738" s="61">
        <f t="shared" si="93"/>
        <v>0.73300000000000054</v>
      </c>
      <c r="P738" s="61">
        <f t="shared" si="89"/>
        <v>0.2</v>
      </c>
      <c r="Q738" s="61">
        <f t="shared" si="90"/>
        <v>1.3888888888888888E-2</v>
      </c>
      <c r="R738" s="61">
        <f t="shared" si="91"/>
        <v>0.2</v>
      </c>
      <c r="S738" s="61">
        <f t="shared" si="92"/>
        <v>0</v>
      </c>
    </row>
    <row r="739" spans="15:19" x14ac:dyDescent="0.2">
      <c r="O739" s="61">
        <f t="shared" si="93"/>
        <v>0.73400000000000054</v>
      </c>
      <c r="P739" s="61">
        <f t="shared" si="89"/>
        <v>0.2</v>
      </c>
      <c r="Q739" s="61">
        <f t="shared" si="90"/>
        <v>1.3888888888888888E-2</v>
      </c>
      <c r="R739" s="61">
        <f t="shared" si="91"/>
        <v>0.2</v>
      </c>
      <c r="S739" s="61">
        <f t="shared" si="92"/>
        <v>0</v>
      </c>
    </row>
    <row r="740" spans="15:19" x14ac:dyDescent="0.2">
      <c r="O740" s="61">
        <f t="shared" si="93"/>
        <v>0.73500000000000054</v>
      </c>
      <c r="P740" s="61">
        <f t="shared" si="89"/>
        <v>0.2</v>
      </c>
      <c r="Q740" s="61">
        <f t="shared" si="90"/>
        <v>1.3888888888888888E-2</v>
      </c>
      <c r="R740" s="61">
        <f t="shared" si="91"/>
        <v>0.2</v>
      </c>
      <c r="S740" s="61">
        <f t="shared" si="92"/>
        <v>0</v>
      </c>
    </row>
    <row r="741" spans="15:19" x14ac:dyDescent="0.2">
      <c r="O741" s="61">
        <f t="shared" si="93"/>
        <v>0.73600000000000054</v>
      </c>
      <c r="P741" s="61">
        <f t="shared" si="89"/>
        <v>0.2</v>
      </c>
      <c r="Q741" s="61">
        <f t="shared" si="90"/>
        <v>1.3888888888888888E-2</v>
      </c>
      <c r="R741" s="61">
        <f t="shared" si="91"/>
        <v>0.2</v>
      </c>
      <c r="S741" s="61">
        <f t="shared" si="92"/>
        <v>0</v>
      </c>
    </row>
    <row r="742" spans="15:19" x14ac:dyDescent="0.2">
      <c r="O742" s="61">
        <f t="shared" si="93"/>
        <v>0.73700000000000054</v>
      </c>
      <c r="P742" s="61">
        <f t="shared" si="89"/>
        <v>0.2</v>
      </c>
      <c r="Q742" s="61">
        <f t="shared" si="90"/>
        <v>1.3888888888888888E-2</v>
      </c>
      <c r="R742" s="61">
        <f t="shared" si="91"/>
        <v>0.2</v>
      </c>
      <c r="S742" s="61">
        <f t="shared" si="92"/>
        <v>0</v>
      </c>
    </row>
    <row r="743" spans="15:19" x14ac:dyDescent="0.2">
      <c r="O743" s="61">
        <f t="shared" si="93"/>
        <v>0.73800000000000054</v>
      </c>
      <c r="P743" s="61">
        <f t="shared" si="89"/>
        <v>0.2</v>
      </c>
      <c r="Q743" s="61">
        <f t="shared" si="90"/>
        <v>1.3888888888888888E-2</v>
      </c>
      <c r="R743" s="61">
        <f t="shared" si="91"/>
        <v>0.16</v>
      </c>
      <c r="S743" s="61">
        <f t="shared" si="92"/>
        <v>1.3888888888888888E-2</v>
      </c>
    </row>
    <row r="744" spans="15:19" x14ac:dyDescent="0.2">
      <c r="O744" s="61">
        <f t="shared" si="93"/>
        <v>0.73900000000000055</v>
      </c>
      <c r="P744" s="61">
        <f t="shared" si="89"/>
        <v>0.12</v>
      </c>
      <c r="Q744" s="61">
        <f t="shared" si="90"/>
        <v>0</v>
      </c>
      <c r="R744" s="61">
        <f t="shared" si="91"/>
        <v>0.12</v>
      </c>
      <c r="S744" s="61">
        <f t="shared" si="92"/>
        <v>0</v>
      </c>
    </row>
    <row r="745" spans="15:19" x14ac:dyDescent="0.2">
      <c r="O745" s="61">
        <f t="shared" si="93"/>
        <v>0.74000000000000055</v>
      </c>
      <c r="P745" s="61">
        <f t="shared" si="89"/>
        <v>0.12</v>
      </c>
      <c r="Q745" s="61">
        <f t="shared" si="90"/>
        <v>0</v>
      </c>
      <c r="R745" s="61">
        <f t="shared" si="91"/>
        <v>0.12</v>
      </c>
      <c r="S745" s="61">
        <f t="shared" si="92"/>
        <v>0</v>
      </c>
    </row>
    <row r="746" spans="15:19" x14ac:dyDescent="0.2">
      <c r="O746" s="61">
        <f t="shared" si="93"/>
        <v>0.74100000000000055</v>
      </c>
      <c r="P746" s="61">
        <f t="shared" si="89"/>
        <v>0.12</v>
      </c>
      <c r="Q746" s="61">
        <f t="shared" si="90"/>
        <v>0</v>
      </c>
      <c r="R746" s="61">
        <f t="shared" si="91"/>
        <v>0.12</v>
      </c>
      <c r="S746" s="61">
        <f t="shared" si="92"/>
        <v>0</v>
      </c>
    </row>
    <row r="747" spans="15:19" x14ac:dyDescent="0.2">
      <c r="O747" s="61">
        <f t="shared" si="93"/>
        <v>0.74200000000000055</v>
      </c>
      <c r="P747" s="61">
        <f t="shared" si="89"/>
        <v>0.12</v>
      </c>
      <c r="Q747" s="61">
        <f t="shared" si="90"/>
        <v>0</v>
      </c>
      <c r="R747" s="61">
        <f t="shared" si="91"/>
        <v>0.12</v>
      </c>
      <c r="S747" s="61">
        <f t="shared" si="92"/>
        <v>0</v>
      </c>
    </row>
    <row r="748" spans="15:19" x14ac:dyDescent="0.2">
      <c r="O748" s="61">
        <f t="shared" si="93"/>
        <v>0.74300000000000055</v>
      </c>
      <c r="P748" s="61">
        <f t="shared" si="89"/>
        <v>0.12</v>
      </c>
      <c r="Q748" s="61">
        <f t="shared" si="90"/>
        <v>0</v>
      </c>
      <c r="R748" s="61">
        <f t="shared" si="91"/>
        <v>0.12</v>
      </c>
      <c r="S748" s="61">
        <f t="shared" si="92"/>
        <v>0</v>
      </c>
    </row>
    <row r="749" spans="15:19" x14ac:dyDescent="0.2">
      <c r="O749" s="61">
        <f t="shared" si="93"/>
        <v>0.74400000000000055</v>
      </c>
      <c r="P749" s="61">
        <f t="shared" si="89"/>
        <v>0.12</v>
      </c>
      <c r="Q749" s="61">
        <f t="shared" si="90"/>
        <v>0</v>
      </c>
      <c r="R749" s="61">
        <f t="shared" si="91"/>
        <v>0.1</v>
      </c>
      <c r="S749" s="61">
        <f t="shared" si="92"/>
        <v>0</v>
      </c>
    </row>
    <row r="750" spans="15:19" x14ac:dyDescent="0.2">
      <c r="O750" s="61">
        <f t="shared" si="93"/>
        <v>0.74500000000000055</v>
      </c>
      <c r="P750" s="61">
        <f t="shared" si="89"/>
        <v>0.08</v>
      </c>
      <c r="Q750" s="61">
        <f t="shared" si="90"/>
        <v>0</v>
      </c>
      <c r="R750" s="61">
        <f t="shared" si="91"/>
        <v>0.08</v>
      </c>
      <c r="S750" s="61">
        <f t="shared" si="92"/>
        <v>0</v>
      </c>
    </row>
    <row r="751" spans="15:19" x14ac:dyDescent="0.2">
      <c r="O751" s="61">
        <f t="shared" si="93"/>
        <v>0.74600000000000055</v>
      </c>
      <c r="P751" s="61">
        <f t="shared" si="89"/>
        <v>0.08</v>
      </c>
      <c r="Q751" s="61">
        <f t="shared" si="90"/>
        <v>0</v>
      </c>
      <c r="R751" s="61">
        <f t="shared" si="91"/>
        <v>0.08</v>
      </c>
      <c r="S751" s="61">
        <f t="shared" si="92"/>
        <v>0</v>
      </c>
    </row>
    <row r="752" spans="15:19" x14ac:dyDescent="0.2">
      <c r="O752" s="61">
        <f t="shared" si="93"/>
        <v>0.74700000000000055</v>
      </c>
      <c r="P752" s="61">
        <f t="shared" si="89"/>
        <v>0.08</v>
      </c>
      <c r="Q752" s="61">
        <f t="shared" si="90"/>
        <v>0</v>
      </c>
      <c r="R752" s="61">
        <f t="shared" si="91"/>
        <v>0.08</v>
      </c>
      <c r="S752" s="61">
        <f t="shared" si="92"/>
        <v>0</v>
      </c>
    </row>
    <row r="753" spans="15:19" x14ac:dyDescent="0.2">
      <c r="O753" s="61">
        <f t="shared" si="93"/>
        <v>0.74800000000000055</v>
      </c>
      <c r="P753" s="61">
        <f t="shared" si="89"/>
        <v>0.08</v>
      </c>
      <c r="Q753" s="61">
        <f t="shared" si="90"/>
        <v>0</v>
      </c>
      <c r="R753" s="61">
        <f t="shared" si="91"/>
        <v>0.08</v>
      </c>
      <c r="S753" s="61">
        <f t="shared" si="92"/>
        <v>0</v>
      </c>
    </row>
    <row r="754" spans="15:19" x14ac:dyDescent="0.2">
      <c r="O754" s="61">
        <f t="shared" si="93"/>
        <v>0.74900000000000055</v>
      </c>
      <c r="P754" s="61">
        <f t="shared" si="89"/>
        <v>0.08</v>
      </c>
      <c r="Q754" s="61">
        <f t="shared" si="90"/>
        <v>0</v>
      </c>
      <c r="R754" s="61">
        <f t="shared" si="91"/>
        <v>0.08</v>
      </c>
      <c r="S754" s="61">
        <f t="shared" si="92"/>
        <v>0</v>
      </c>
    </row>
    <row r="755" spans="15:19" x14ac:dyDescent="0.2">
      <c r="O755" s="61">
        <f t="shared" si="93"/>
        <v>0.75000000000000056</v>
      </c>
      <c r="P755" s="61">
        <f t="shared" si="89"/>
        <v>0.08</v>
      </c>
      <c r="Q755" s="61">
        <f t="shared" si="90"/>
        <v>0</v>
      </c>
      <c r="R755" s="61">
        <f t="shared" si="91"/>
        <v>0.08</v>
      </c>
      <c r="S755" s="61">
        <f t="shared" si="92"/>
        <v>0</v>
      </c>
    </row>
    <row r="756" spans="15:19" x14ac:dyDescent="0.2">
      <c r="O756" s="61">
        <f t="shared" si="93"/>
        <v>0.75100000000000056</v>
      </c>
      <c r="P756" s="61">
        <f t="shared" si="89"/>
        <v>0.08</v>
      </c>
      <c r="Q756" s="61">
        <f t="shared" si="90"/>
        <v>0</v>
      </c>
      <c r="R756" s="61">
        <f t="shared" si="91"/>
        <v>0.08</v>
      </c>
      <c r="S756" s="61">
        <f t="shared" si="92"/>
        <v>0</v>
      </c>
    </row>
    <row r="757" spans="15:19" x14ac:dyDescent="0.2">
      <c r="O757" s="61">
        <f t="shared" si="93"/>
        <v>0.75200000000000056</v>
      </c>
      <c r="P757" s="61">
        <f t="shared" si="89"/>
        <v>0.08</v>
      </c>
      <c r="Q757" s="61">
        <f t="shared" si="90"/>
        <v>0</v>
      </c>
      <c r="R757" s="61">
        <f t="shared" si="91"/>
        <v>0.08</v>
      </c>
      <c r="S757" s="61">
        <f t="shared" si="92"/>
        <v>0</v>
      </c>
    </row>
    <row r="758" spans="15:19" x14ac:dyDescent="0.2">
      <c r="O758" s="61">
        <f t="shared" si="93"/>
        <v>0.75300000000000056</v>
      </c>
      <c r="P758" s="61">
        <f t="shared" si="89"/>
        <v>0.08</v>
      </c>
      <c r="Q758" s="61">
        <f t="shared" si="90"/>
        <v>0</v>
      </c>
      <c r="R758" s="61">
        <f t="shared" si="91"/>
        <v>0.08</v>
      </c>
      <c r="S758" s="61">
        <f t="shared" si="92"/>
        <v>0</v>
      </c>
    </row>
    <row r="759" spans="15:19" x14ac:dyDescent="0.2">
      <c r="O759" s="61">
        <f t="shared" si="93"/>
        <v>0.75400000000000056</v>
      </c>
      <c r="P759" s="61">
        <f t="shared" si="89"/>
        <v>0.08</v>
      </c>
      <c r="Q759" s="61">
        <f t="shared" si="90"/>
        <v>0</v>
      </c>
      <c r="R759" s="61">
        <f t="shared" si="91"/>
        <v>0.08</v>
      </c>
      <c r="S759" s="61">
        <f t="shared" si="92"/>
        <v>0</v>
      </c>
    </row>
    <row r="760" spans="15:19" x14ac:dyDescent="0.2">
      <c r="O760" s="61">
        <f t="shared" si="93"/>
        <v>0.75500000000000056</v>
      </c>
      <c r="P760" s="61">
        <f t="shared" si="89"/>
        <v>0.08</v>
      </c>
      <c r="Q760" s="61">
        <f t="shared" si="90"/>
        <v>0</v>
      </c>
      <c r="R760" s="61">
        <f t="shared" si="91"/>
        <v>0.08</v>
      </c>
      <c r="S760" s="61">
        <f t="shared" si="92"/>
        <v>0</v>
      </c>
    </row>
    <row r="761" spans="15:19" x14ac:dyDescent="0.2">
      <c r="O761" s="61">
        <f t="shared" si="93"/>
        <v>0.75600000000000056</v>
      </c>
      <c r="P761" s="61">
        <f t="shared" si="89"/>
        <v>0.08</v>
      </c>
      <c r="Q761" s="61">
        <f t="shared" si="90"/>
        <v>0</v>
      </c>
      <c r="R761" s="61">
        <f t="shared" si="91"/>
        <v>0.08</v>
      </c>
      <c r="S761" s="61">
        <f t="shared" si="92"/>
        <v>0</v>
      </c>
    </row>
    <row r="762" spans="15:19" x14ac:dyDescent="0.2">
      <c r="O762" s="61">
        <f t="shared" si="93"/>
        <v>0.75700000000000056</v>
      </c>
      <c r="P762" s="61">
        <f t="shared" si="89"/>
        <v>0.08</v>
      </c>
      <c r="Q762" s="61">
        <f t="shared" si="90"/>
        <v>0</v>
      </c>
      <c r="R762" s="61">
        <f t="shared" si="91"/>
        <v>0.08</v>
      </c>
      <c r="S762" s="61">
        <f t="shared" si="92"/>
        <v>0</v>
      </c>
    </row>
    <row r="763" spans="15:19" x14ac:dyDescent="0.2">
      <c r="O763" s="61">
        <f t="shared" si="93"/>
        <v>0.75800000000000056</v>
      </c>
      <c r="P763" s="61">
        <f t="shared" si="89"/>
        <v>0.08</v>
      </c>
      <c r="Q763" s="61">
        <f t="shared" si="90"/>
        <v>0</v>
      </c>
      <c r="R763" s="61">
        <f t="shared" si="91"/>
        <v>0.08</v>
      </c>
      <c r="S763" s="61">
        <f t="shared" si="92"/>
        <v>0</v>
      </c>
    </row>
    <row r="764" spans="15:19" x14ac:dyDescent="0.2">
      <c r="O764" s="61">
        <f t="shared" si="93"/>
        <v>0.75900000000000056</v>
      </c>
      <c r="P764" s="61">
        <f t="shared" si="89"/>
        <v>0.08</v>
      </c>
      <c r="Q764" s="61">
        <f t="shared" si="90"/>
        <v>0</v>
      </c>
      <c r="R764" s="61">
        <f t="shared" si="91"/>
        <v>0.08</v>
      </c>
      <c r="S764" s="61">
        <f t="shared" si="92"/>
        <v>0</v>
      </c>
    </row>
    <row r="765" spans="15:19" x14ac:dyDescent="0.2">
      <c r="O765" s="61">
        <f t="shared" si="93"/>
        <v>0.76000000000000056</v>
      </c>
      <c r="P765" s="61">
        <f t="shared" si="89"/>
        <v>0.08</v>
      </c>
      <c r="Q765" s="61">
        <f t="shared" si="90"/>
        <v>0</v>
      </c>
      <c r="R765" s="61">
        <f t="shared" si="91"/>
        <v>0.08</v>
      </c>
      <c r="S765" s="61">
        <f t="shared" si="92"/>
        <v>0</v>
      </c>
    </row>
    <row r="766" spans="15:19" x14ac:dyDescent="0.2">
      <c r="O766" s="61">
        <f t="shared" si="93"/>
        <v>0.76100000000000056</v>
      </c>
      <c r="P766" s="61">
        <f t="shared" si="89"/>
        <v>0.08</v>
      </c>
      <c r="Q766" s="61">
        <f t="shared" si="90"/>
        <v>0</v>
      </c>
      <c r="R766" s="61">
        <f t="shared" si="91"/>
        <v>0.08</v>
      </c>
      <c r="S766" s="61">
        <f t="shared" si="92"/>
        <v>0</v>
      </c>
    </row>
    <row r="767" spans="15:19" x14ac:dyDescent="0.2">
      <c r="O767" s="61">
        <f t="shared" si="93"/>
        <v>0.76200000000000057</v>
      </c>
      <c r="P767" s="61">
        <f t="shared" si="89"/>
        <v>0.08</v>
      </c>
      <c r="Q767" s="61">
        <f t="shared" si="90"/>
        <v>0</v>
      </c>
      <c r="R767" s="61">
        <f t="shared" si="91"/>
        <v>0.08</v>
      </c>
      <c r="S767" s="61">
        <f t="shared" si="92"/>
        <v>0</v>
      </c>
    </row>
    <row r="768" spans="15:19" x14ac:dyDescent="0.2">
      <c r="O768" s="61">
        <f t="shared" si="93"/>
        <v>0.76300000000000057</v>
      </c>
      <c r="P768" s="61">
        <f t="shared" si="89"/>
        <v>0.08</v>
      </c>
      <c r="Q768" s="61">
        <f t="shared" si="90"/>
        <v>0</v>
      </c>
      <c r="R768" s="61">
        <f t="shared" si="91"/>
        <v>0.08</v>
      </c>
      <c r="S768" s="61">
        <f t="shared" si="92"/>
        <v>0</v>
      </c>
    </row>
    <row r="769" spans="15:19" x14ac:dyDescent="0.2">
      <c r="O769" s="61">
        <f t="shared" si="93"/>
        <v>0.76400000000000057</v>
      </c>
      <c r="P769" s="61">
        <f t="shared" si="89"/>
        <v>0.08</v>
      </c>
      <c r="Q769" s="61">
        <f t="shared" si="90"/>
        <v>0</v>
      </c>
      <c r="R769" s="61">
        <f t="shared" si="91"/>
        <v>0.08</v>
      </c>
      <c r="S769" s="61">
        <f t="shared" si="92"/>
        <v>0</v>
      </c>
    </row>
    <row r="770" spans="15:19" x14ac:dyDescent="0.2">
      <c r="O770" s="61">
        <f t="shared" si="93"/>
        <v>0.76500000000000057</v>
      </c>
      <c r="P770" s="61">
        <f t="shared" si="89"/>
        <v>0.08</v>
      </c>
      <c r="Q770" s="61">
        <f t="shared" si="90"/>
        <v>0</v>
      </c>
      <c r="R770" s="61">
        <f t="shared" si="91"/>
        <v>0.08</v>
      </c>
      <c r="S770" s="61">
        <f t="shared" si="92"/>
        <v>0</v>
      </c>
    </row>
    <row r="771" spans="15:19" x14ac:dyDescent="0.2">
      <c r="O771" s="61">
        <f t="shared" si="93"/>
        <v>0.76600000000000057</v>
      </c>
      <c r="P771" s="61">
        <f t="shared" si="89"/>
        <v>0.08</v>
      </c>
      <c r="Q771" s="61">
        <f t="shared" si="90"/>
        <v>0</v>
      </c>
      <c r="R771" s="61">
        <f t="shared" si="91"/>
        <v>0.08</v>
      </c>
      <c r="S771" s="61">
        <f t="shared" si="92"/>
        <v>0</v>
      </c>
    </row>
    <row r="772" spans="15:19" x14ac:dyDescent="0.2">
      <c r="O772" s="61">
        <f t="shared" si="93"/>
        <v>0.76700000000000057</v>
      </c>
      <c r="P772" s="61">
        <f t="shared" si="89"/>
        <v>0.08</v>
      </c>
      <c r="Q772" s="61">
        <f t="shared" si="90"/>
        <v>0</v>
      </c>
      <c r="R772" s="61">
        <f t="shared" si="91"/>
        <v>0.08</v>
      </c>
      <c r="S772" s="61">
        <f t="shared" si="92"/>
        <v>0</v>
      </c>
    </row>
    <row r="773" spans="15:19" x14ac:dyDescent="0.2">
      <c r="O773" s="61">
        <f t="shared" si="93"/>
        <v>0.76800000000000057</v>
      </c>
      <c r="P773" s="61">
        <f t="shared" si="89"/>
        <v>0.08</v>
      </c>
      <c r="Q773" s="61">
        <f t="shared" si="90"/>
        <v>0</v>
      </c>
      <c r="R773" s="61">
        <f t="shared" si="91"/>
        <v>0.08</v>
      </c>
      <c r="S773" s="61">
        <f t="shared" si="92"/>
        <v>0</v>
      </c>
    </row>
    <row r="774" spans="15:19" x14ac:dyDescent="0.2">
      <c r="O774" s="61">
        <f t="shared" si="93"/>
        <v>0.76900000000000057</v>
      </c>
      <c r="P774" s="61">
        <f t="shared" ref="P774:P837" si="94">COUNTIFS($D$6:$D$176,"CF",$G$6:$G$176,"&gt;="&amp;$O774)/CF_D</f>
        <v>0.08</v>
      </c>
      <c r="Q774" s="61">
        <f t="shared" ref="Q774:Q837" si="95">COUNTIFS($D$6:$D$176,"CONT",$G$6:$G$176,"&gt;="&amp;$O774)/CFNT_D</f>
        <v>0</v>
      </c>
      <c r="R774" s="61">
        <f t="shared" si="91"/>
        <v>0.08</v>
      </c>
      <c r="S774" s="61">
        <f t="shared" si="92"/>
        <v>0</v>
      </c>
    </row>
    <row r="775" spans="15:19" x14ac:dyDescent="0.2">
      <c r="O775" s="61">
        <f t="shared" si="93"/>
        <v>0.77000000000000057</v>
      </c>
      <c r="P775" s="61">
        <f t="shared" si="94"/>
        <v>0.08</v>
      </c>
      <c r="Q775" s="61">
        <f t="shared" si="95"/>
        <v>0</v>
      </c>
      <c r="R775" s="61">
        <f t="shared" ref="R775:R838" si="96">(P775+P776)/2</f>
        <v>0.08</v>
      </c>
      <c r="S775" s="61">
        <f t="shared" ref="S775:S838" si="97">-(Q776-Q775)</f>
        <v>0</v>
      </c>
    </row>
    <row r="776" spans="15:19" x14ac:dyDescent="0.2">
      <c r="O776" s="61">
        <f t="shared" ref="O776:O839" si="98">O775+0.001</f>
        <v>0.77100000000000057</v>
      </c>
      <c r="P776" s="61">
        <f t="shared" si="94"/>
        <v>0.08</v>
      </c>
      <c r="Q776" s="61">
        <f t="shared" si="95"/>
        <v>0</v>
      </c>
      <c r="R776" s="61">
        <f t="shared" si="96"/>
        <v>0.08</v>
      </c>
      <c r="S776" s="61">
        <f t="shared" si="97"/>
        <v>0</v>
      </c>
    </row>
    <row r="777" spans="15:19" x14ac:dyDescent="0.2">
      <c r="O777" s="61">
        <f t="shared" si="98"/>
        <v>0.77200000000000057</v>
      </c>
      <c r="P777" s="61">
        <f t="shared" si="94"/>
        <v>0.08</v>
      </c>
      <c r="Q777" s="61">
        <f t="shared" si="95"/>
        <v>0</v>
      </c>
      <c r="R777" s="61">
        <f t="shared" si="96"/>
        <v>0.08</v>
      </c>
      <c r="S777" s="61">
        <f t="shared" si="97"/>
        <v>0</v>
      </c>
    </row>
    <row r="778" spans="15:19" x14ac:dyDescent="0.2">
      <c r="O778" s="61">
        <f t="shared" si="98"/>
        <v>0.77300000000000058</v>
      </c>
      <c r="P778" s="61">
        <f t="shared" si="94"/>
        <v>0.08</v>
      </c>
      <c r="Q778" s="61">
        <f t="shared" si="95"/>
        <v>0</v>
      </c>
      <c r="R778" s="61">
        <f t="shared" si="96"/>
        <v>0.08</v>
      </c>
      <c r="S778" s="61">
        <f t="shared" si="97"/>
        <v>0</v>
      </c>
    </row>
    <row r="779" spans="15:19" x14ac:dyDescent="0.2">
      <c r="O779" s="61">
        <f t="shared" si="98"/>
        <v>0.77400000000000058</v>
      </c>
      <c r="P779" s="61">
        <f t="shared" si="94"/>
        <v>0.08</v>
      </c>
      <c r="Q779" s="61">
        <f t="shared" si="95"/>
        <v>0</v>
      </c>
      <c r="R779" s="61">
        <f t="shared" si="96"/>
        <v>0.08</v>
      </c>
      <c r="S779" s="61">
        <f t="shared" si="97"/>
        <v>0</v>
      </c>
    </row>
    <row r="780" spans="15:19" x14ac:dyDescent="0.2">
      <c r="O780" s="61">
        <f t="shared" si="98"/>
        <v>0.77500000000000058</v>
      </c>
      <c r="P780" s="61">
        <f t="shared" si="94"/>
        <v>0.08</v>
      </c>
      <c r="Q780" s="61">
        <f t="shared" si="95"/>
        <v>0</v>
      </c>
      <c r="R780" s="61">
        <f t="shared" si="96"/>
        <v>0.08</v>
      </c>
      <c r="S780" s="61">
        <f t="shared" si="97"/>
        <v>0</v>
      </c>
    </row>
    <row r="781" spans="15:19" x14ac:dyDescent="0.2">
      <c r="O781" s="61">
        <f t="shared" si="98"/>
        <v>0.77600000000000058</v>
      </c>
      <c r="P781" s="61">
        <f t="shared" si="94"/>
        <v>0.08</v>
      </c>
      <c r="Q781" s="61">
        <f t="shared" si="95"/>
        <v>0</v>
      </c>
      <c r="R781" s="61">
        <f t="shared" si="96"/>
        <v>0.08</v>
      </c>
      <c r="S781" s="61">
        <f t="shared" si="97"/>
        <v>0</v>
      </c>
    </row>
    <row r="782" spans="15:19" x14ac:dyDescent="0.2">
      <c r="O782" s="61">
        <f t="shared" si="98"/>
        <v>0.77700000000000058</v>
      </c>
      <c r="P782" s="61">
        <f t="shared" si="94"/>
        <v>0.08</v>
      </c>
      <c r="Q782" s="61">
        <f t="shared" si="95"/>
        <v>0</v>
      </c>
      <c r="R782" s="61">
        <f t="shared" si="96"/>
        <v>0.08</v>
      </c>
      <c r="S782" s="61">
        <f t="shared" si="97"/>
        <v>0</v>
      </c>
    </row>
    <row r="783" spans="15:19" x14ac:dyDescent="0.2">
      <c r="O783" s="61">
        <f t="shared" si="98"/>
        <v>0.77800000000000058</v>
      </c>
      <c r="P783" s="61">
        <f t="shared" si="94"/>
        <v>0.08</v>
      </c>
      <c r="Q783" s="61">
        <f t="shared" si="95"/>
        <v>0</v>
      </c>
      <c r="R783" s="61">
        <f t="shared" si="96"/>
        <v>0.08</v>
      </c>
      <c r="S783" s="61">
        <f t="shared" si="97"/>
        <v>0</v>
      </c>
    </row>
    <row r="784" spans="15:19" x14ac:dyDescent="0.2">
      <c r="O784" s="61">
        <f t="shared" si="98"/>
        <v>0.77900000000000058</v>
      </c>
      <c r="P784" s="61">
        <f t="shared" si="94"/>
        <v>0.08</v>
      </c>
      <c r="Q784" s="61">
        <f t="shared" si="95"/>
        <v>0</v>
      </c>
      <c r="R784" s="61">
        <f t="shared" si="96"/>
        <v>0.08</v>
      </c>
      <c r="S784" s="61">
        <f t="shared" si="97"/>
        <v>0</v>
      </c>
    </row>
    <row r="785" spans="15:19" x14ac:dyDescent="0.2">
      <c r="O785" s="61">
        <f t="shared" si="98"/>
        <v>0.78000000000000058</v>
      </c>
      <c r="P785" s="61">
        <f t="shared" si="94"/>
        <v>0.08</v>
      </c>
      <c r="Q785" s="61">
        <f t="shared" si="95"/>
        <v>0</v>
      </c>
      <c r="R785" s="61">
        <f t="shared" si="96"/>
        <v>0.08</v>
      </c>
      <c r="S785" s="61">
        <f t="shared" si="97"/>
        <v>0</v>
      </c>
    </row>
    <row r="786" spans="15:19" x14ac:dyDescent="0.2">
      <c r="O786" s="61">
        <f t="shared" si="98"/>
        <v>0.78100000000000058</v>
      </c>
      <c r="P786" s="61">
        <f t="shared" si="94"/>
        <v>0.08</v>
      </c>
      <c r="Q786" s="61">
        <f t="shared" si="95"/>
        <v>0</v>
      </c>
      <c r="R786" s="61">
        <f t="shared" si="96"/>
        <v>0.08</v>
      </c>
      <c r="S786" s="61">
        <f t="shared" si="97"/>
        <v>0</v>
      </c>
    </row>
    <row r="787" spans="15:19" x14ac:dyDescent="0.2">
      <c r="O787" s="61">
        <f t="shared" si="98"/>
        <v>0.78200000000000058</v>
      </c>
      <c r="P787" s="61">
        <f t="shared" si="94"/>
        <v>0.08</v>
      </c>
      <c r="Q787" s="61">
        <f t="shared" si="95"/>
        <v>0</v>
      </c>
      <c r="R787" s="61">
        <f t="shared" si="96"/>
        <v>0.08</v>
      </c>
      <c r="S787" s="61">
        <f t="shared" si="97"/>
        <v>0</v>
      </c>
    </row>
    <row r="788" spans="15:19" x14ac:dyDescent="0.2">
      <c r="O788" s="61">
        <f t="shared" si="98"/>
        <v>0.78300000000000058</v>
      </c>
      <c r="P788" s="61">
        <f t="shared" si="94"/>
        <v>0.08</v>
      </c>
      <c r="Q788" s="61">
        <f t="shared" si="95"/>
        <v>0</v>
      </c>
      <c r="R788" s="61">
        <f t="shared" si="96"/>
        <v>0.08</v>
      </c>
      <c r="S788" s="61">
        <f t="shared" si="97"/>
        <v>0</v>
      </c>
    </row>
    <row r="789" spans="15:19" x14ac:dyDescent="0.2">
      <c r="O789" s="61">
        <f t="shared" si="98"/>
        <v>0.78400000000000059</v>
      </c>
      <c r="P789" s="61">
        <f t="shared" si="94"/>
        <v>0.08</v>
      </c>
      <c r="Q789" s="61">
        <f t="shared" si="95"/>
        <v>0</v>
      </c>
      <c r="R789" s="61">
        <f t="shared" si="96"/>
        <v>0.08</v>
      </c>
      <c r="S789" s="61">
        <f t="shared" si="97"/>
        <v>0</v>
      </c>
    </row>
    <row r="790" spans="15:19" x14ac:dyDescent="0.2">
      <c r="O790" s="61">
        <f t="shared" si="98"/>
        <v>0.78500000000000059</v>
      </c>
      <c r="P790" s="61">
        <f t="shared" si="94"/>
        <v>0.08</v>
      </c>
      <c r="Q790" s="61">
        <f t="shared" si="95"/>
        <v>0</v>
      </c>
      <c r="R790" s="61">
        <f t="shared" si="96"/>
        <v>0.08</v>
      </c>
      <c r="S790" s="61">
        <f t="shared" si="97"/>
        <v>0</v>
      </c>
    </row>
    <row r="791" spans="15:19" x14ac:dyDescent="0.2">
      <c r="O791" s="61">
        <f t="shared" si="98"/>
        <v>0.78600000000000059</v>
      </c>
      <c r="P791" s="61">
        <f t="shared" si="94"/>
        <v>0.08</v>
      </c>
      <c r="Q791" s="61">
        <f t="shared" si="95"/>
        <v>0</v>
      </c>
      <c r="R791" s="61">
        <f t="shared" si="96"/>
        <v>0.08</v>
      </c>
      <c r="S791" s="61">
        <f t="shared" si="97"/>
        <v>0</v>
      </c>
    </row>
    <row r="792" spans="15:19" x14ac:dyDescent="0.2">
      <c r="O792" s="61">
        <f t="shared" si="98"/>
        <v>0.78700000000000059</v>
      </c>
      <c r="P792" s="61">
        <f t="shared" si="94"/>
        <v>0.08</v>
      </c>
      <c r="Q792" s="61">
        <f t="shared" si="95"/>
        <v>0</v>
      </c>
      <c r="R792" s="61">
        <f t="shared" si="96"/>
        <v>0.08</v>
      </c>
      <c r="S792" s="61">
        <f t="shared" si="97"/>
        <v>0</v>
      </c>
    </row>
    <row r="793" spans="15:19" x14ac:dyDescent="0.2">
      <c r="O793" s="61">
        <f t="shared" si="98"/>
        <v>0.78800000000000059</v>
      </c>
      <c r="P793" s="61">
        <f t="shared" si="94"/>
        <v>0.08</v>
      </c>
      <c r="Q793" s="61">
        <f t="shared" si="95"/>
        <v>0</v>
      </c>
      <c r="R793" s="61">
        <f t="shared" si="96"/>
        <v>0.08</v>
      </c>
      <c r="S793" s="61">
        <f t="shared" si="97"/>
        <v>0</v>
      </c>
    </row>
    <row r="794" spans="15:19" x14ac:dyDescent="0.2">
      <c r="O794" s="61">
        <f t="shared" si="98"/>
        <v>0.78900000000000059</v>
      </c>
      <c r="P794" s="61">
        <f t="shared" si="94"/>
        <v>0.08</v>
      </c>
      <c r="Q794" s="61">
        <f t="shared" si="95"/>
        <v>0</v>
      </c>
      <c r="R794" s="61">
        <f t="shared" si="96"/>
        <v>0.08</v>
      </c>
      <c r="S794" s="61">
        <f t="shared" si="97"/>
        <v>0</v>
      </c>
    </row>
    <row r="795" spans="15:19" x14ac:dyDescent="0.2">
      <c r="O795" s="61">
        <f t="shared" si="98"/>
        <v>0.79000000000000059</v>
      </c>
      <c r="P795" s="61">
        <f t="shared" si="94"/>
        <v>0.08</v>
      </c>
      <c r="Q795" s="61">
        <f t="shared" si="95"/>
        <v>0</v>
      </c>
      <c r="R795" s="61">
        <f t="shared" si="96"/>
        <v>0.08</v>
      </c>
      <c r="S795" s="61">
        <f t="shared" si="97"/>
        <v>0</v>
      </c>
    </row>
    <row r="796" spans="15:19" x14ac:dyDescent="0.2">
      <c r="O796" s="61">
        <f t="shared" si="98"/>
        <v>0.79100000000000059</v>
      </c>
      <c r="P796" s="61">
        <f t="shared" si="94"/>
        <v>0.08</v>
      </c>
      <c r="Q796" s="61">
        <f t="shared" si="95"/>
        <v>0</v>
      </c>
      <c r="R796" s="61">
        <f t="shared" si="96"/>
        <v>0.08</v>
      </c>
      <c r="S796" s="61">
        <f t="shared" si="97"/>
        <v>0</v>
      </c>
    </row>
    <row r="797" spans="15:19" x14ac:dyDescent="0.2">
      <c r="O797" s="61">
        <f t="shared" si="98"/>
        <v>0.79200000000000059</v>
      </c>
      <c r="P797" s="61">
        <f t="shared" si="94"/>
        <v>0.08</v>
      </c>
      <c r="Q797" s="61">
        <f t="shared" si="95"/>
        <v>0</v>
      </c>
      <c r="R797" s="61">
        <f t="shared" si="96"/>
        <v>0.08</v>
      </c>
      <c r="S797" s="61">
        <f t="shared" si="97"/>
        <v>0</v>
      </c>
    </row>
    <row r="798" spans="15:19" x14ac:dyDescent="0.2">
      <c r="O798" s="61">
        <f t="shared" si="98"/>
        <v>0.79300000000000059</v>
      </c>
      <c r="P798" s="61">
        <f t="shared" si="94"/>
        <v>0.08</v>
      </c>
      <c r="Q798" s="61">
        <f t="shared" si="95"/>
        <v>0</v>
      </c>
      <c r="R798" s="61">
        <f t="shared" si="96"/>
        <v>0.08</v>
      </c>
      <c r="S798" s="61">
        <f t="shared" si="97"/>
        <v>0</v>
      </c>
    </row>
    <row r="799" spans="15:19" x14ac:dyDescent="0.2">
      <c r="O799" s="61">
        <f t="shared" si="98"/>
        <v>0.79400000000000059</v>
      </c>
      <c r="P799" s="61">
        <f t="shared" si="94"/>
        <v>0.08</v>
      </c>
      <c r="Q799" s="61">
        <f t="shared" si="95"/>
        <v>0</v>
      </c>
      <c r="R799" s="61">
        <f t="shared" si="96"/>
        <v>0.08</v>
      </c>
      <c r="S799" s="61">
        <f t="shared" si="97"/>
        <v>0</v>
      </c>
    </row>
    <row r="800" spans="15:19" x14ac:dyDescent="0.2">
      <c r="O800" s="61">
        <f t="shared" si="98"/>
        <v>0.7950000000000006</v>
      </c>
      <c r="P800" s="61">
        <f t="shared" si="94"/>
        <v>0.08</v>
      </c>
      <c r="Q800" s="61">
        <f t="shared" si="95"/>
        <v>0</v>
      </c>
      <c r="R800" s="61">
        <f t="shared" si="96"/>
        <v>0.08</v>
      </c>
      <c r="S800" s="61">
        <f t="shared" si="97"/>
        <v>0</v>
      </c>
    </row>
    <row r="801" spans="15:19" x14ac:dyDescent="0.2">
      <c r="O801" s="61">
        <f t="shared" si="98"/>
        <v>0.7960000000000006</v>
      </c>
      <c r="P801" s="61">
        <f t="shared" si="94"/>
        <v>0.08</v>
      </c>
      <c r="Q801" s="61">
        <f t="shared" si="95"/>
        <v>0</v>
      </c>
      <c r="R801" s="61">
        <f t="shared" si="96"/>
        <v>0.08</v>
      </c>
      <c r="S801" s="61">
        <f t="shared" si="97"/>
        <v>0</v>
      </c>
    </row>
    <row r="802" spans="15:19" x14ac:dyDescent="0.2">
      <c r="O802" s="61">
        <f t="shared" si="98"/>
        <v>0.7970000000000006</v>
      </c>
      <c r="P802" s="61">
        <f t="shared" si="94"/>
        <v>0.08</v>
      </c>
      <c r="Q802" s="61">
        <f t="shared" si="95"/>
        <v>0</v>
      </c>
      <c r="R802" s="61">
        <f t="shared" si="96"/>
        <v>0.08</v>
      </c>
      <c r="S802" s="61">
        <f t="shared" si="97"/>
        <v>0</v>
      </c>
    </row>
    <row r="803" spans="15:19" x14ac:dyDescent="0.2">
      <c r="O803" s="61">
        <f t="shared" si="98"/>
        <v>0.7980000000000006</v>
      </c>
      <c r="P803" s="61">
        <f t="shared" si="94"/>
        <v>0.08</v>
      </c>
      <c r="Q803" s="61">
        <f t="shared" si="95"/>
        <v>0</v>
      </c>
      <c r="R803" s="61">
        <f t="shared" si="96"/>
        <v>0.08</v>
      </c>
      <c r="S803" s="61">
        <f t="shared" si="97"/>
        <v>0</v>
      </c>
    </row>
    <row r="804" spans="15:19" x14ac:dyDescent="0.2">
      <c r="O804" s="61">
        <f t="shared" si="98"/>
        <v>0.7990000000000006</v>
      </c>
      <c r="P804" s="61">
        <f t="shared" si="94"/>
        <v>0.08</v>
      </c>
      <c r="Q804" s="61">
        <f t="shared" si="95"/>
        <v>0</v>
      </c>
      <c r="R804" s="61">
        <f t="shared" si="96"/>
        <v>0.08</v>
      </c>
      <c r="S804" s="61">
        <f t="shared" si="97"/>
        <v>0</v>
      </c>
    </row>
    <row r="805" spans="15:19" x14ac:dyDescent="0.2">
      <c r="O805" s="61">
        <f t="shared" si="98"/>
        <v>0.8000000000000006</v>
      </c>
      <c r="P805" s="61">
        <f t="shared" si="94"/>
        <v>0.08</v>
      </c>
      <c r="Q805" s="61">
        <f t="shared" si="95"/>
        <v>0</v>
      </c>
      <c r="R805" s="61">
        <f t="shared" si="96"/>
        <v>0.08</v>
      </c>
      <c r="S805" s="61">
        <f t="shared" si="97"/>
        <v>0</v>
      </c>
    </row>
    <row r="806" spans="15:19" x14ac:dyDescent="0.2">
      <c r="O806" s="61">
        <f t="shared" si="98"/>
        <v>0.8010000000000006</v>
      </c>
      <c r="P806" s="61">
        <f t="shared" si="94"/>
        <v>0.08</v>
      </c>
      <c r="Q806" s="61">
        <f t="shared" si="95"/>
        <v>0</v>
      </c>
      <c r="R806" s="61">
        <f t="shared" si="96"/>
        <v>0.08</v>
      </c>
      <c r="S806" s="61">
        <f t="shared" si="97"/>
        <v>0</v>
      </c>
    </row>
    <row r="807" spans="15:19" x14ac:dyDescent="0.2">
      <c r="O807" s="61">
        <f t="shared" si="98"/>
        <v>0.8020000000000006</v>
      </c>
      <c r="P807" s="61">
        <f t="shared" si="94"/>
        <v>0.08</v>
      </c>
      <c r="Q807" s="61">
        <f t="shared" si="95"/>
        <v>0</v>
      </c>
      <c r="R807" s="61">
        <f t="shared" si="96"/>
        <v>0.08</v>
      </c>
      <c r="S807" s="61">
        <f t="shared" si="97"/>
        <v>0</v>
      </c>
    </row>
    <row r="808" spans="15:19" x14ac:dyDescent="0.2">
      <c r="O808" s="61">
        <f t="shared" si="98"/>
        <v>0.8030000000000006</v>
      </c>
      <c r="P808" s="61">
        <f t="shared" si="94"/>
        <v>0.08</v>
      </c>
      <c r="Q808" s="61">
        <f t="shared" si="95"/>
        <v>0</v>
      </c>
      <c r="R808" s="61">
        <f t="shared" si="96"/>
        <v>0.08</v>
      </c>
      <c r="S808" s="61">
        <f t="shared" si="97"/>
        <v>0</v>
      </c>
    </row>
    <row r="809" spans="15:19" x14ac:dyDescent="0.2">
      <c r="O809" s="61">
        <f t="shared" si="98"/>
        <v>0.8040000000000006</v>
      </c>
      <c r="P809" s="61">
        <f t="shared" si="94"/>
        <v>0.08</v>
      </c>
      <c r="Q809" s="61">
        <f t="shared" si="95"/>
        <v>0</v>
      </c>
      <c r="R809" s="61">
        <f t="shared" si="96"/>
        <v>0.08</v>
      </c>
      <c r="S809" s="61">
        <f t="shared" si="97"/>
        <v>0</v>
      </c>
    </row>
    <row r="810" spans="15:19" x14ac:dyDescent="0.2">
      <c r="O810" s="61">
        <f t="shared" si="98"/>
        <v>0.8050000000000006</v>
      </c>
      <c r="P810" s="61">
        <f t="shared" si="94"/>
        <v>0.08</v>
      </c>
      <c r="Q810" s="61">
        <f t="shared" si="95"/>
        <v>0</v>
      </c>
      <c r="R810" s="61">
        <f t="shared" si="96"/>
        <v>0.08</v>
      </c>
      <c r="S810" s="61">
        <f t="shared" si="97"/>
        <v>0</v>
      </c>
    </row>
    <row r="811" spans="15:19" x14ac:dyDescent="0.2">
      <c r="O811" s="61">
        <f t="shared" si="98"/>
        <v>0.8060000000000006</v>
      </c>
      <c r="P811" s="61">
        <f t="shared" si="94"/>
        <v>0.08</v>
      </c>
      <c r="Q811" s="61">
        <f t="shared" si="95"/>
        <v>0</v>
      </c>
      <c r="R811" s="61">
        <f t="shared" si="96"/>
        <v>0.08</v>
      </c>
      <c r="S811" s="61">
        <f t="shared" si="97"/>
        <v>0</v>
      </c>
    </row>
    <row r="812" spans="15:19" x14ac:dyDescent="0.2">
      <c r="O812" s="61">
        <f t="shared" si="98"/>
        <v>0.80700000000000061</v>
      </c>
      <c r="P812" s="61">
        <f t="shared" si="94"/>
        <v>0.08</v>
      </c>
      <c r="Q812" s="61">
        <f t="shared" si="95"/>
        <v>0</v>
      </c>
      <c r="R812" s="61">
        <f t="shared" si="96"/>
        <v>0.08</v>
      </c>
      <c r="S812" s="61">
        <f t="shared" si="97"/>
        <v>0</v>
      </c>
    </row>
    <row r="813" spans="15:19" x14ac:dyDescent="0.2">
      <c r="O813" s="61">
        <f t="shared" si="98"/>
        <v>0.80800000000000061</v>
      </c>
      <c r="P813" s="61">
        <f t="shared" si="94"/>
        <v>0.08</v>
      </c>
      <c r="Q813" s="61">
        <f t="shared" si="95"/>
        <v>0</v>
      </c>
      <c r="R813" s="61">
        <f t="shared" si="96"/>
        <v>0.08</v>
      </c>
      <c r="S813" s="61">
        <f t="shared" si="97"/>
        <v>0</v>
      </c>
    </row>
    <row r="814" spans="15:19" x14ac:dyDescent="0.2">
      <c r="O814" s="61">
        <f t="shared" si="98"/>
        <v>0.80900000000000061</v>
      </c>
      <c r="P814" s="61">
        <f t="shared" si="94"/>
        <v>0.08</v>
      </c>
      <c r="Q814" s="61">
        <f t="shared" si="95"/>
        <v>0</v>
      </c>
      <c r="R814" s="61">
        <f t="shared" si="96"/>
        <v>0.08</v>
      </c>
      <c r="S814" s="61">
        <f t="shared" si="97"/>
        <v>0</v>
      </c>
    </row>
    <row r="815" spans="15:19" x14ac:dyDescent="0.2">
      <c r="O815" s="61">
        <f t="shared" si="98"/>
        <v>0.81000000000000061</v>
      </c>
      <c r="P815" s="61">
        <f t="shared" si="94"/>
        <v>0.08</v>
      </c>
      <c r="Q815" s="61">
        <f t="shared" si="95"/>
        <v>0</v>
      </c>
      <c r="R815" s="61">
        <f t="shared" si="96"/>
        <v>0.08</v>
      </c>
      <c r="S815" s="61">
        <f t="shared" si="97"/>
        <v>0</v>
      </c>
    </row>
    <row r="816" spans="15:19" x14ac:dyDescent="0.2">
      <c r="O816" s="61">
        <f t="shared" si="98"/>
        <v>0.81100000000000061</v>
      </c>
      <c r="P816" s="61">
        <f t="shared" si="94"/>
        <v>0.08</v>
      </c>
      <c r="Q816" s="61">
        <f t="shared" si="95"/>
        <v>0</v>
      </c>
      <c r="R816" s="61">
        <f t="shared" si="96"/>
        <v>0.08</v>
      </c>
      <c r="S816" s="61">
        <f t="shared" si="97"/>
        <v>0</v>
      </c>
    </row>
    <row r="817" spans="15:19" x14ac:dyDescent="0.2">
      <c r="O817" s="61">
        <f t="shared" si="98"/>
        <v>0.81200000000000061</v>
      </c>
      <c r="P817" s="61">
        <f t="shared" si="94"/>
        <v>0.08</v>
      </c>
      <c r="Q817" s="61">
        <f t="shared" si="95"/>
        <v>0</v>
      </c>
      <c r="R817" s="61">
        <f t="shared" si="96"/>
        <v>0.08</v>
      </c>
      <c r="S817" s="61">
        <f t="shared" si="97"/>
        <v>0</v>
      </c>
    </row>
    <row r="818" spans="15:19" x14ac:dyDescent="0.2">
      <c r="O818" s="61">
        <f t="shared" si="98"/>
        <v>0.81300000000000061</v>
      </c>
      <c r="P818" s="61">
        <f t="shared" si="94"/>
        <v>0.08</v>
      </c>
      <c r="Q818" s="61">
        <f t="shared" si="95"/>
        <v>0</v>
      </c>
      <c r="R818" s="61">
        <f t="shared" si="96"/>
        <v>0.08</v>
      </c>
      <c r="S818" s="61">
        <f t="shared" si="97"/>
        <v>0</v>
      </c>
    </row>
    <row r="819" spans="15:19" x14ac:dyDescent="0.2">
      <c r="O819" s="61">
        <f t="shared" si="98"/>
        <v>0.81400000000000061</v>
      </c>
      <c r="P819" s="61">
        <f t="shared" si="94"/>
        <v>0.08</v>
      </c>
      <c r="Q819" s="61">
        <f t="shared" si="95"/>
        <v>0</v>
      </c>
      <c r="R819" s="61">
        <f t="shared" si="96"/>
        <v>0.08</v>
      </c>
      <c r="S819" s="61">
        <f t="shared" si="97"/>
        <v>0</v>
      </c>
    </row>
    <row r="820" spans="15:19" x14ac:dyDescent="0.2">
      <c r="O820" s="61">
        <f t="shared" si="98"/>
        <v>0.81500000000000061</v>
      </c>
      <c r="P820" s="61">
        <f t="shared" si="94"/>
        <v>0.08</v>
      </c>
      <c r="Q820" s="61">
        <f t="shared" si="95"/>
        <v>0</v>
      </c>
      <c r="R820" s="61">
        <f t="shared" si="96"/>
        <v>0.08</v>
      </c>
      <c r="S820" s="61">
        <f t="shared" si="97"/>
        <v>0</v>
      </c>
    </row>
    <row r="821" spans="15:19" x14ac:dyDescent="0.2">
      <c r="O821" s="61">
        <f t="shared" si="98"/>
        <v>0.81600000000000061</v>
      </c>
      <c r="P821" s="61">
        <f t="shared" si="94"/>
        <v>0.08</v>
      </c>
      <c r="Q821" s="61">
        <f t="shared" si="95"/>
        <v>0</v>
      </c>
      <c r="R821" s="61">
        <f t="shared" si="96"/>
        <v>0.08</v>
      </c>
      <c r="S821" s="61">
        <f t="shared" si="97"/>
        <v>0</v>
      </c>
    </row>
    <row r="822" spans="15:19" x14ac:dyDescent="0.2">
      <c r="O822" s="61">
        <f t="shared" si="98"/>
        <v>0.81700000000000061</v>
      </c>
      <c r="P822" s="61">
        <f t="shared" si="94"/>
        <v>0.08</v>
      </c>
      <c r="Q822" s="61">
        <f t="shared" si="95"/>
        <v>0</v>
      </c>
      <c r="R822" s="61">
        <f t="shared" si="96"/>
        <v>0.08</v>
      </c>
      <c r="S822" s="61">
        <f t="shared" si="97"/>
        <v>0</v>
      </c>
    </row>
    <row r="823" spans="15:19" x14ac:dyDescent="0.2">
      <c r="O823" s="61">
        <f t="shared" si="98"/>
        <v>0.81800000000000062</v>
      </c>
      <c r="P823" s="61">
        <f t="shared" si="94"/>
        <v>0.08</v>
      </c>
      <c r="Q823" s="61">
        <f t="shared" si="95"/>
        <v>0</v>
      </c>
      <c r="R823" s="61">
        <f t="shared" si="96"/>
        <v>0.08</v>
      </c>
      <c r="S823" s="61">
        <f t="shared" si="97"/>
        <v>0</v>
      </c>
    </row>
    <row r="824" spans="15:19" x14ac:dyDescent="0.2">
      <c r="O824" s="61">
        <f t="shared" si="98"/>
        <v>0.81900000000000062</v>
      </c>
      <c r="P824" s="61">
        <f t="shared" si="94"/>
        <v>0.08</v>
      </c>
      <c r="Q824" s="61">
        <f t="shared" si="95"/>
        <v>0</v>
      </c>
      <c r="R824" s="61">
        <f t="shared" si="96"/>
        <v>0.08</v>
      </c>
      <c r="S824" s="61">
        <f t="shared" si="97"/>
        <v>0</v>
      </c>
    </row>
    <row r="825" spans="15:19" x14ac:dyDescent="0.2">
      <c r="O825" s="61">
        <f t="shared" si="98"/>
        <v>0.82000000000000062</v>
      </c>
      <c r="P825" s="61">
        <f t="shared" si="94"/>
        <v>0.08</v>
      </c>
      <c r="Q825" s="61">
        <f t="shared" si="95"/>
        <v>0</v>
      </c>
      <c r="R825" s="61">
        <f t="shared" si="96"/>
        <v>0.08</v>
      </c>
      <c r="S825" s="61">
        <f t="shared" si="97"/>
        <v>0</v>
      </c>
    </row>
    <row r="826" spans="15:19" x14ac:dyDescent="0.2">
      <c r="O826" s="61">
        <f t="shared" si="98"/>
        <v>0.82100000000000062</v>
      </c>
      <c r="P826" s="61">
        <f t="shared" si="94"/>
        <v>0.08</v>
      </c>
      <c r="Q826" s="61">
        <f t="shared" si="95"/>
        <v>0</v>
      </c>
      <c r="R826" s="61">
        <f t="shared" si="96"/>
        <v>0.08</v>
      </c>
      <c r="S826" s="61">
        <f t="shared" si="97"/>
        <v>0</v>
      </c>
    </row>
    <row r="827" spans="15:19" x14ac:dyDescent="0.2">
      <c r="O827" s="61">
        <f t="shared" si="98"/>
        <v>0.82200000000000062</v>
      </c>
      <c r="P827" s="61">
        <f t="shared" si="94"/>
        <v>0.08</v>
      </c>
      <c r="Q827" s="61">
        <f t="shared" si="95"/>
        <v>0</v>
      </c>
      <c r="R827" s="61">
        <f t="shared" si="96"/>
        <v>0.08</v>
      </c>
      <c r="S827" s="61">
        <f t="shared" si="97"/>
        <v>0</v>
      </c>
    </row>
    <row r="828" spans="15:19" x14ac:dyDescent="0.2">
      <c r="O828" s="61">
        <f t="shared" si="98"/>
        <v>0.82300000000000062</v>
      </c>
      <c r="P828" s="61">
        <f t="shared" si="94"/>
        <v>0.08</v>
      </c>
      <c r="Q828" s="61">
        <f t="shared" si="95"/>
        <v>0</v>
      </c>
      <c r="R828" s="61">
        <f t="shared" si="96"/>
        <v>0.08</v>
      </c>
      <c r="S828" s="61">
        <f t="shared" si="97"/>
        <v>0</v>
      </c>
    </row>
    <row r="829" spans="15:19" x14ac:dyDescent="0.2">
      <c r="O829" s="61">
        <f t="shared" si="98"/>
        <v>0.82400000000000062</v>
      </c>
      <c r="P829" s="61">
        <f t="shared" si="94"/>
        <v>0.08</v>
      </c>
      <c r="Q829" s="61">
        <f t="shared" si="95"/>
        <v>0</v>
      </c>
      <c r="R829" s="61">
        <f t="shared" si="96"/>
        <v>0.08</v>
      </c>
      <c r="S829" s="61">
        <f t="shared" si="97"/>
        <v>0</v>
      </c>
    </row>
    <row r="830" spans="15:19" x14ac:dyDescent="0.2">
      <c r="O830" s="61">
        <f t="shared" si="98"/>
        <v>0.82500000000000062</v>
      </c>
      <c r="P830" s="61">
        <f t="shared" si="94"/>
        <v>0.08</v>
      </c>
      <c r="Q830" s="61">
        <f t="shared" si="95"/>
        <v>0</v>
      </c>
      <c r="R830" s="61">
        <f t="shared" si="96"/>
        <v>0.08</v>
      </c>
      <c r="S830" s="61">
        <f t="shared" si="97"/>
        <v>0</v>
      </c>
    </row>
    <row r="831" spans="15:19" x14ac:dyDescent="0.2">
      <c r="O831" s="61">
        <f t="shared" si="98"/>
        <v>0.82600000000000062</v>
      </c>
      <c r="P831" s="61">
        <f t="shared" si="94"/>
        <v>0.08</v>
      </c>
      <c r="Q831" s="61">
        <f t="shared" si="95"/>
        <v>0</v>
      </c>
      <c r="R831" s="61">
        <f t="shared" si="96"/>
        <v>0.08</v>
      </c>
      <c r="S831" s="61">
        <f t="shared" si="97"/>
        <v>0</v>
      </c>
    </row>
    <row r="832" spans="15:19" x14ac:dyDescent="0.2">
      <c r="O832" s="61">
        <f t="shared" si="98"/>
        <v>0.82700000000000062</v>
      </c>
      <c r="P832" s="61">
        <f t="shared" si="94"/>
        <v>0.08</v>
      </c>
      <c r="Q832" s="61">
        <f t="shared" si="95"/>
        <v>0</v>
      </c>
      <c r="R832" s="61">
        <f t="shared" si="96"/>
        <v>0.08</v>
      </c>
      <c r="S832" s="61">
        <f t="shared" si="97"/>
        <v>0</v>
      </c>
    </row>
    <row r="833" spans="15:19" x14ac:dyDescent="0.2">
      <c r="O833" s="61">
        <f t="shared" si="98"/>
        <v>0.82800000000000062</v>
      </c>
      <c r="P833" s="61">
        <f t="shared" si="94"/>
        <v>0.08</v>
      </c>
      <c r="Q833" s="61">
        <f t="shared" si="95"/>
        <v>0</v>
      </c>
      <c r="R833" s="61">
        <f t="shared" si="96"/>
        <v>0.08</v>
      </c>
      <c r="S833" s="61">
        <f t="shared" si="97"/>
        <v>0</v>
      </c>
    </row>
    <row r="834" spans="15:19" x14ac:dyDescent="0.2">
      <c r="O834" s="61">
        <f t="shared" si="98"/>
        <v>0.82900000000000063</v>
      </c>
      <c r="P834" s="61">
        <f t="shared" si="94"/>
        <v>0.08</v>
      </c>
      <c r="Q834" s="61">
        <f t="shared" si="95"/>
        <v>0</v>
      </c>
      <c r="R834" s="61">
        <f t="shared" si="96"/>
        <v>0.08</v>
      </c>
      <c r="S834" s="61">
        <f t="shared" si="97"/>
        <v>0</v>
      </c>
    </row>
    <row r="835" spans="15:19" x14ac:dyDescent="0.2">
      <c r="O835" s="61">
        <f t="shared" si="98"/>
        <v>0.83000000000000063</v>
      </c>
      <c r="P835" s="61">
        <f t="shared" si="94"/>
        <v>0.08</v>
      </c>
      <c r="Q835" s="61">
        <f t="shared" si="95"/>
        <v>0</v>
      </c>
      <c r="R835" s="61">
        <f t="shared" si="96"/>
        <v>0.08</v>
      </c>
      <c r="S835" s="61">
        <f t="shared" si="97"/>
        <v>0</v>
      </c>
    </row>
    <row r="836" spans="15:19" x14ac:dyDescent="0.2">
      <c r="O836" s="61">
        <f t="shared" si="98"/>
        <v>0.83100000000000063</v>
      </c>
      <c r="P836" s="61">
        <f t="shared" si="94"/>
        <v>0.08</v>
      </c>
      <c r="Q836" s="61">
        <f t="shared" si="95"/>
        <v>0</v>
      </c>
      <c r="R836" s="61">
        <f t="shared" si="96"/>
        <v>0.08</v>
      </c>
      <c r="S836" s="61">
        <f t="shared" si="97"/>
        <v>0</v>
      </c>
    </row>
    <row r="837" spans="15:19" x14ac:dyDescent="0.2">
      <c r="O837" s="61">
        <f t="shared" si="98"/>
        <v>0.83200000000000063</v>
      </c>
      <c r="P837" s="61">
        <f t="shared" si="94"/>
        <v>0.08</v>
      </c>
      <c r="Q837" s="61">
        <f t="shared" si="95"/>
        <v>0</v>
      </c>
      <c r="R837" s="61">
        <f t="shared" si="96"/>
        <v>0.08</v>
      </c>
      <c r="S837" s="61">
        <f t="shared" si="97"/>
        <v>0</v>
      </c>
    </row>
    <row r="838" spans="15:19" x14ac:dyDescent="0.2">
      <c r="O838" s="61">
        <f t="shared" si="98"/>
        <v>0.83300000000000063</v>
      </c>
      <c r="P838" s="61">
        <f t="shared" ref="P838:P901" si="99">COUNTIFS($D$6:$D$176,"CF",$G$6:$G$176,"&gt;="&amp;$O838)/CF_D</f>
        <v>0.08</v>
      </c>
      <c r="Q838" s="61">
        <f t="shared" ref="Q838:Q901" si="100">COUNTIFS($D$6:$D$176,"CONT",$G$6:$G$176,"&gt;="&amp;$O838)/CFNT_D</f>
        <v>0</v>
      </c>
      <c r="R838" s="61">
        <f t="shared" si="96"/>
        <v>0.08</v>
      </c>
      <c r="S838" s="61">
        <f t="shared" si="97"/>
        <v>0</v>
      </c>
    </row>
    <row r="839" spans="15:19" x14ac:dyDescent="0.2">
      <c r="O839" s="61">
        <f t="shared" si="98"/>
        <v>0.83400000000000063</v>
      </c>
      <c r="P839" s="61">
        <f t="shared" si="99"/>
        <v>0.08</v>
      </c>
      <c r="Q839" s="61">
        <f t="shared" si="100"/>
        <v>0</v>
      </c>
      <c r="R839" s="61">
        <f t="shared" ref="R839:R902" si="101">(P839+P840)/2</f>
        <v>0.08</v>
      </c>
      <c r="S839" s="61">
        <f t="shared" ref="S839:S902" si="102">-(Q840-Q839)</f>
        <v>0</v>
      </c>
    </row>
    <row r="840" spans="15:19" x14ac:dyDescent="0.2">
      <c r="O840" s="61">
        <f t="shared" ref="O840:O903" si="103">O839+0.001</f>
        <v>0.83500000000000063</v>
      </c>
      <c r="P840" s="61">
        <f t="shared" si="99"/>
        <v>0.08</v>
      </c>
      <c r="Q840" s="61">
        <f t="shared" si="100"/>
        <v>0</v>
      </c>
      <c r="R840" s="61">
        <f t="shared" si="101"/>
        <v>0.08</v>
      </c>
      <c r="S840" s="61">
        <f t="shared" si="102"/>
        <v>0</v>
      </c>
    </row>
    <row r="841" spans="15:19" x14ac:dyDescent="0.2">
      <c r="O841" s="61">
        <f t="shared" si="103"/>
        <v>0.83600000000000063</v>
      </c>
      <c r="P841" s="61">
        <f t="shared" si="99"/>
        <v>0.08</v>
      </c>
      <c r="Q841" s="61">
        <f t="shared" si="100"/>
        <v>0</v>
      </c>
      <c r="R841" s="61">
        <f t="shared" si="101"/>
        <v>0.08</v>
      </c>
      <c r="S841" s="61">
        <f t="shared" si="102"/>
        <v>0</v>
      </c>
    </row>
    <row r="842" spans="15:19" x14ac:dyDescent="0.2">
      <c r="O842" s="61">
        <f t="shared" si="103"/>
        <v>0.83700000000000063</v>
      </c>
      <c r="P842" s="61">
        <f t="shared" si="99"/>
        <v>0.08</v>
      </c>
      <c r="Q842" s="61">
        <f t="shared" si="100"/>
        <v>0</v>
      </c>
      <c r="R842" s="61">
        <f t="shared" si="101"/>
        <v>0.08</v>
      </c>
      <c r="S842" s="61">
        <f t="shared" si="102"/>
        <v>0</v>
      </c>
    </row>
    <row r="843" spans="15:19" x14ac:dyDescent="0.2">
      <c r="O843" s="61">
        <f t="shared" si="103"/>
        <v>0.83800000000000063</v>
      </c>
      <c r="P843" s="61">
        <f t="shared" si="99"/>
        <v>0.08</v>
      </c>
      <c r="Q843" s="61">
        <f t="shared" si="100"/>
        <v>0</v>
      </c>
      <c r="R843" s="61">
        <f t="shared" si="101"/>
        <v>0.08</v>
      </c>
      <c r="S843" s="61">
        <f t="shared" si="102"/>
        <v>0</v>
      </c>
    </row>
    <row r="844" spans="15:19" x14ac:dyDescent="0.2">
      <c r="O844" s="61">
        <f t="shared" si="103"/>
        <v>0.83900000000000063</v>
      </c>
      <c r="P844" s="61">
        <f t="shared" si="99"/>
        <v>0.08</v>
      </c>
      <c r="Q844" s="61">
        <f t="shared" si="100"/>
        <v>0</v>
      </c>
      <c r="R844" s="61">
        <f t="shared" si="101"/>
        <v>0.08</v>
      </c>
      <c r="S844" s="61">
        <f t="shared" si="102"/>
        <v>0</v>
      </c>
    </row>
    <row r="845" spans="15:19" x14ac:dyDescent="0.2">
      <c r="O845" s="61">
        <f t="shared" si="103"/>
        <v>0.84000000000000064</v>
      </c>
      <c r="P845" s="61">
        <f t="shared" si="99"/>
        <v>0.08</v>
      </c>
      <c r="Q845" s="61">
        <f t="shared" si="100"/>
        <v>0</v>
      </c>
      <c r="R845" s="61">
        <f t="shared" si="101"/>
        <v>0.08</v>
      </c>
      <c r="S845" s="61">
        <f t="shared" si="102"/>
        <v>0</v>
      </c>
    </row>
    <row r="846" spans="15:19" x14ac:dyDescent="0.2">
      <c r="O846" s="61">
        <f t="shared" si="103"/>
        <v>0.84100000000000064</v>
      </c>
      <c r="P846" s="61">
        <f t="shared" si="99"/>
        <v>0.08</v>
      </c>
      <c r="Q846" s="61">
        <f t="shared" si="100"/>
        <v>0</v>
      </c>
      <c r="R846" s="61">
        <f t="shared" si="101"/>
        <v>0.08</v>
      </c>
      <c r="S846" s="61">
        <f t="shared" si="102"/>
        <v>0</v>
      </c>
    </row>
    <row r="847" spans="15:19" x14ac:dyDescent="0.2">
      <c r="O847" s="61">
        <f t="shared" si="103"/>
        <v>0.84200000000000064</v>
      </c>
      <c r="P847" s="61">
        <f t="shared" si="99"/>
        <v>0.08</v>
      </c>
      <c r="Q847" s="61">
        <f t="shared" si="100"/>
        <v>0</v>
      </c>
      <c r="R847" s="61">
        <f t="shared" si="101"/>
        <v>0.08</v>
      </c>
      <c r="S847" s="61">
        <f t="shared" si="102"/>
        <v>0</v>
      </c>
    </row>
    <row r="848" spans="15:19" x14ac:dyDescent="0.2">
      <c r="O848" s="61">
        <f t="shared" si="103"/>
        <v>0.84300000000000064</v>
      </c>
      <c r="P848" s="61">
        <f t="shared" si="99"/>
        <v>0.08</v>
      </c>
      <c r="Q848" s="61">
        <f t="shared" si="100"/>
        <v>0</v>
      </c>
      <c r="R848" s="61">
        <f t="shared" si="101"/>
        <v>0.08</v>
      </c>
      <c r="S848" s="61">
        <f t="shared" si="102"/>
        <v>0</v>
      </c>
    </row>
    <row r="849" spans="15:19" x14ac:dyDescent="0.2">
      <c r="O849" s="61">
        <f t="shared" si="103"/>
        <v>0.84400000000000064</v>
      </c>
      <c r="P849" s="61">
        <f t="shared" si="99"/>
        <v>0.08</v>
      </c>
      <c r="Q849" s="61">
        <f t="shared" si="100"/>
        <v>0</v>
      </c>
      <c r="R849" s="61">
        <f t="shared" si="101"/>
        <v>0.08</v>
      </c>
      <c r="S849" s="61">
        <f t="shared" si="102"/>
        <v>0</v>
      </c>
    </row>
    <row r="850" spans="15:19" x14ac:dyDescent="0.2">
      <c r="O850" s="61">
        <f t="shared" si="103"/>
        <v>0.84500000000000064</v>
      </c>
      <c r="P850" s="61">
        <f t="shared" si="99"/>
        <v>0.08</v>
      </c>
      <c r="Q850" s="61">
        <f t="shared" si="100"/>
        <v>0</v>
      </c>
      <c r="R850" s="61">
        <f t="shared" si="101"/>
        <v>0.08</v>
      </c>
      <c r="S850" s="61">
        <f t="shared" si="102"/>
        <v>0</v>
      </c>
    </row>
    <row r="851" spans="15:19" x14ac:dyDescent="0.2">
      <c r="O851" s="61">
        <f t="shared" si="103"/>
        <v>0.84600000000000064</v>
      </c>
      <c r="P851" s="61">
        <f t="shared" si="99"/>
        <v>0.08</v>
      </c>
      <c r="Q851" s="61">
        <f t="shared" si="100"/>
        <v>0</v>
      </c>
      <c r="R851" s="61">
        <f t="shared" si="101"/>
        <v>0.08</v>
      </c>
      <c r="S851" s="61">
        <f t="shared" si="102"/>
        <v>0</v>
      </c>
    </row>
    <row r="852" spans="15:19" x14ac:dyDescent="0.2">
      <c r="O852" s="61">
        <f t="shared" si="103"/>
        <v>0.84700000000000064</v>
      </c>
      <c r="P852" s="61">
        <f t="shared" si="99"/>
        <v>0.08</v>
      </c>
      <c r="Q852" s="61">
        <f t="shared" si="100"/>
        <v>0</v>
      </c>
      <c r="R852" s="61">
        <f t="shared" si="101"/>
        <v>0.08</v>
      </c>
      <c r="S852" s="61">
        <f t="shared" si="102"/>
        <v>0</v>
      </c>
    </row>
    <row r="853" spans="15:19" x14ac:dyDescent="0.2">
      <c r="O853" s="61">
        <f t="shared" si="103"/>
        <v>0.84800000000000064</v>
      </c>
      <c r="P853" s="61">
        <f t="shared" si="99"/>
        <v>0.08</v>
      </c>
      <c r="Q853" s="61">
        <f t="shared" si="100"/>
        <v>0</v>
      </c>
      <c r="R853" s="61">
        <f t="shared" si="101"/>
        <v>0.08</v>
      </c>
      <c r="S853" s="61">
        <f t="shared" si="102"/>
        <v>0</v>
      </c>
    </row>
    <row r="854" spans="15:19" x14ac:dyDescent="0.2">
      <c r="O854" s="61">
        <f t="shared" si="103"/>
        <v>0.84900000000000064</v>
      </c>
      <c r="P854" s="61">
        <f t="shared" si="99"/>
        <v>0.08</v>
      </c>
      <c r="Q854" s="61">
        <f t="shared" si="100"/>
        <v>0</v>
      </c>
      <c r="R854" s="61">
        <f t="shared" si="101"/>
        <v>0.08</v>
      </c>
      <c r="S854" s="61">
        <f t="shared" si="102"/>
        <v>0</v>
      </c>
    </row>
    <row r="855" spans="15:19" x14ac:dyDescent="0.2">
      <c r="O855" s="61">
        <f t="shared" si="103"/>
        <v>0.85000000000000064</v>
      </c>
      <c r="P855" s="61">
        <f t="shared" si="99"/>
        <v>0.08</v>
      </c>
      <c r="Q855" s="61">
        <f t="shared" si="100"/>
        <v>0</v>
      </c>
      <c r="R855" s="61">
        <f t="shared" si="101"/>
        <v>0.08</v>
      </c>
      <c r="S855" s="61">
        <f t="shared" si="102"/>
        <v>0</v>
      </c>
    </row>
    <row r="856" spans="15:19" x14ac:dyDescent="0.2">
      <c r="O856" s="61">
        <f t="shared" si="103"/>
        <v>0.85100000000000064</v>
      </c>
      <c r="P856" s="61">
        <f t="shared" si="99"/>
        <v>0.08</v>
      </c>
      <c r="Q856" s="61">
        <f t="shared" si="100"/>
        <v>0</v>
      </c>
      <c r="R856" s="61">
        <f t="shared" si="101"/>
        <v>0.08</v>
      </c>
      <c r="S856" s="61">
        <f t="shared" si="102"/>
        <v>0</v>
      </c>
    </row>
    <row r="857" spans="15:19" x14ac:dyDescent="0.2">
      <c r="O857" s="61">
        <f t="shared" si="103"/>
        <v>0.85200000000000065</v>
      </c>
      <c r="P857" s="61">
        <f t="shared" si="99"/>
        <v>0.08</v>
      </c>
      <c r="Q857" s="61">
        <f t="shared" si="100"/>
        <v>0</v>
      </c>
      <c r="R857" s="61">
        <f t="shared" si="101"/>
        <v>0.08</v>
      </c>
      <c r="S857" s="61">
        <f t="shared" si="102"/>
        <v>0</v>
      </c>
    </row>
    <row r="858" spans="15:19" x14ac:dyDescent="0.2">
      <c r="O858" s="61">
        <f t="shared" si="103"/>
        <v>0.85300000000000065</v>
      </c>
      <c r="P858" s="61">
        <f t="shared" si="99"/>
        <v>0.08</v>
      </c>
      <c r="Q858" s="61">
        <f t="shared" si="100"/>
        <v>0</v>
      </c>
      <c r="R858" s="61">
        <f t="shared" si="101"/>
        <v>0.08</v>
      </c>
      <c r="S858" s="61">
        <f t="shared" si="102"/>
        <v>0</v>
      </c>
    </row>
    <row r="859" spans="15:19" x14ac:dyDescent="0.2">
      <c r="O859" s="61">
        <f t="shared" si="103"/>
        <v>0.85400000000000065</v>
      </c>
      <c r="P859" s="61">
        <f t="shared" si="99"/>
        <v>0.08</v>
      </c>
      <c r="Q859" s="61">
        <f t="shared" si="100"/>
        <v>0</v>
      </c>
      <c r="R859" s="61">
        <f t="shared" si="101"/>
        <v>0.08</v>
      </c>
      <c r="S859" s="61">
        <f t="shared" si="102"/>
        <v>0</v>
      </c>
    </row>
    <row r="860" spans="15:19" x14ac:dyDescent="0.2">
      <c r="O860" s="61">
        <f t="shared" si="103"/>
        <v>0.85500000000000065</v>
      </c>
      <c r="P860" s="61">
        <f t="shared" si="99"/>
        <v>0.08</v>
      </c>
      <c r="Q860" s="61">
        <f t="shared" si="100"/>
        <v>0</v>
      </c>
      <c r="R860" s="61">
        <f t="shared" si="101"/>
        <v>0.08</v>
      </c>
      <c r="S860" s="61">
        <f t="shared" si="102"/>
        <v>0</v>
      </c>
    </row>
    <row r="861" spans="15:19" x14ac:dyDescent="0.2">
      <c r="O861" s="61">
        <f t="shared" si="103"/>
        <v>0.85600000000000065</v>
      </c>
      <c r="P861" s="61">
        <f t="shared" si="99"/>
        <v>0.08</v>
      </c>
      <c r="Q861" s="61">
        <f t="shared" si="100"/>
        <v>0</v>
      </c>
      <c r="R861" s="61">
        <f t="shared" si="101"/>
        <v>0.08</v>
      </c>
      <c r="S861" s="61">
        <f t="shared" si="102"/>
        <v>0</v>
      </c>
    </row>
    <row r="862" spans="15:19" x14ac:dyDescent="0.2">
      <c r="O862" s="61">
        <f t="shared" si="103"/>
        <v>0.85700000000000065</v>
      </c>
      <c r="P862" s="61">
        <f t="shared" si="99"/>
        <v>0.08</v>
      </c>
      <c r="Q862" s="61">
        <f t="shared" si="100"/>
        <v>0</v>
      </c>
      <c r="R862" s="61">
        <f t="shared" si="101"/>
        <v>0.08</v>
      </c>
      <c r="S862" s="61">
        <f t="shared" si="102"/>
        <v>0</v>
      </c>
    </row>
    <row r="863" spans="15:19" x14ac:dyDescent="0.2">
      <c r="O863" s="61">
        <f t="shared" si="103"/>
        <v>0.85800000000000065</v>
      </c>
      <c r="P863" s="61">
        <f t="shared" si="99"/>
        <v>0.08</v>
      </c>
      <c r="Q863" s="61">
        <f t="shared" si="100"/>
        <v>0</v>
      </c>
      <c r="R863" s="61">
        <f t="shared" si="101"/>
        <v>0.08</v>
      </c>
      <c r="S863" s="61">
        <f t="shared" si="102"/>
        <v>0</v>
      </c>
    </row>
    <row r="864" spans="15:19" x14ac:dyDescent="0.2">
      <c r="O864" s="61">
        <f t="shared" si="103"/>
        <v>0.85900000000000065</v>
      </c>
      <c r="P864" s="61">
        <f t="shared" si="99"/>
        <v>0.08</v>
      </c>
      <c r="Q864" s="61">
        <f t="shared" si="100"/>
        <v>0</v>
      </c>
      <c r="R864" s="61">
        <f t="shared" si="101"/>
        <v>0.08</v>
      </c>
      <c r="S864" s="61">
        <f t="shared" si="102"/>
        <v>0</v>
      </c>
    </row>
    <row r="865" spans="15:19" x14ac:dyDescent="0.2">
      <c r="O865" s="61">
        <f t="shared" si="103"/>
        <v>0.86000000000000065</v>
      </c>
      <c r="P865" s="61">
        <f t="shared" si="99"/>
        <v>0.08</v>
      </c>
      <c r="Q865" s="61">
        <f t="shared" si="100"/>
        <v>0</v>
      </c>
      <c r="R865" s="61">
        <f t="shared" si="101"/>
        <v>0.08</v>
      </c>
      <c r="S865" s="61">
        <f t="shared" si="102"/>
        <v>0</v>
      </c>
    </row>
    <row r="866" spans="15:19" x14ac:dyDescent="0.2">
      <c r="O866" s="61">
        <f t="shared" si="103"/>
        <v>0.86100000000000065</v>
      </c>
      <c r="P866" s="61">
        <f t="shared" si="99"/>
        <v>0.08</v>
      </c>
      <c r="Q866" s="61">
        <f t="shared" si="100"/>
        <v>0</v>
      </c>
      <c r="R866" s="61">
        <f t="shared" si="101"/>
        <v>0.08</v>
      </c>
      <c r="S866" s="61">
        <f t="shared" si="102"/>
        <v>0</v>
      </c>
    </row>
    <row r="867" spans="15:19" x14ac:dyDescent="0.2">
      <c r="O867" s="61">
        <f t="shared" si="103"/>
        <v>0.86200000000000065</v>
      </c>
      <c r="P867" s="61">
        <f t="shared" si="99"/>
        <v>0.08</v>
      </c>
      <c r="Q867" s="61">
        <f t="shared" si="100"/>
        <v>0</v>
      </c>
      <c r="R867" s="61">
        <f t="shared" si="101"/>
        <v>0.08</v>
      </c>
      <c r="S867" s="61">
        <f t="shared" si="102"/>
        <v>0</v>
      </c>
    </row>
    <row r="868" spans="15:19" x14ac:dyDescent="0.2">
      <c r="O868" s="61">
        <f t="shared" si="103"/>
        <v>0.86300000000000066</v>
      </c>
      <c r="P868" s="61">
        <f t="shared" si="99"/>
        <v>0.08</v>
      </c>
      <c r="Q868" s="61">
        <f t="shared" si="100"/>
        <v>0</v>
      </c>
      <c r="R868" s="61">
        <f t="shared" si="101"/>
        <v>0.08</v>
      </c>
      <c r="S868" s="61">
        <f t="shared" si="102"/>
        <v>0</v>
      </c>
    </row>
    <row r="869" spans="15:19" x14ac:dyDescent="0.2">
      <c r="O869" s="61">
        <f t="shared" si="103"/>
        <v>0.86400000000000066</v>
      </c>
      <c r="P869" s="61">
        <f t="shared" si="99"/>
        <v>0.08</v>
      </c>
      <c r="Q869" s="61">
        <f t="shared" si="100"/>
        <v>0</v>
      </c>
      <c r="R869" s="61">
        <f t="shared" si="101"/>
        <v>0.08</v>
      </c>
      <c r="S869" s="61">
        <f t="shared" si="102"/>
        <v>0</v>
      </c>
    </row>
    <row r="870" spans="15:19" x14ac:dyDescent="0.2">
      <c r="O870" s="61">
        <f t="shared" si="103"/>
        <v>0.86500000000000066</v>
      </c>
      <c r="P870" s="61">
        <f t="shared" si="99"/>
        <v>0.08</v>
      </c>
      <c r="Q870" s="61">
        <f t="shared" si="100"/>
        <v>0</v>
      </c>
      <c r="R870" s="61">
        <f t="shared" si="101"/>
        <v>0.08</v>
      </c>
      <c r="S870" s="61">
        <f t="shared" si="102"/>
        <v>0</v>
      </c>
    </row>
    <row r="871" spans="15:19" x14ac:dyDescent="0.2">
      <c r="O871" s="61">
        <f t="shared" si="103"/>
        <v>0.86600000000000066</v>
      </c>
      <c r="P871" s="61">
        <f t="shared" si="99"/>
        <v>0.08</v>
      </c>
      <c r="Q871" s="61">
        <f t="shared" si="100"/>
        <v>0</v>
      </c>
      <c r="R871" s="61">
        <f t="shared" si="101"/>
        <v>0.06</v>
      </c>
      <c r="S871" s="61">
        <f t="shared" si="102"/>
        <v>0</v>
      </c>
    </row>
    <row r="872" spans="15:19" x14ac:dyDescent="0.2">
      <c r="O872" s="61">
        <f t="shared" si="103"/>
        <v>0.86700000000000066</v>
      </c>
      <c r="P872" s="61">
        <f t="shared" si="99"/>
        <v>0.04</v>
      </c>
      <c r="Q872" s="61">
        <f t="shared" si="100"/>
        <v>0</v>
      </c>
      <c r="R872" s="61">
        <f t="shared" si="101"/>
        <v>0.04</v>
      </c>
      <c r="S872" s="61">
        <f t="shared" si="102"/>
        <v>0</v>
      </c>
    </row>
    <row r="873" spans="15:19" x14ac:dyDescent="0.2">
      <c r="O873" s="61">
        <f t="shared" si="103"/>
        <v>0.86800000000000066</v>
      </c>
      <c r="P873" s="61">
        <f t="shared" si="99"/>
        <v>0.04</v>
      </c>
      <c r="Q873" s="61">
        <f t="shared" si="100"/>
        <v>0</v>
      </c>
      <c r="R873" s="61">
        <f t="shared" si="101"/>
        <v>0.04</v>
      </c>
      <c r="S873" s="61">
        <f t="shared" si="102"/>
        <v>0</v>
      </c>
    </row>
    <row r="874" spans="15:19" x14ac:dyDescent="0.2">
      <c r="O874" s="61">
        <f t="shared" si="103"/>
        <v>0.86900000000000066</v>
      </c>
      <c r="P874" s="61">
        <f t="shared" si="99"/>
        <v>0.04</v>
      </c>
      <c r="Q874" s="61">
        <f t="shared" si="100"/>
        <v>0</v>
      </c>
      <c r="R874" s="61">
        <f t="shared" si="101"/>
        <v>0.04</v>
      </c>
      <c r="S874" s="61">
        <f t="shared" si="102"/>
        <v>0</v>
      </c>
    </row>
    <row r="875" spans="15:19" x14ac:dyDescent="0.2">
      <c r="O875" s="61">
        <f t="shared" si="103"/>
        <v>0.87000000000000066</v>
      </c>
      <c r="P875" s="61">
        <f t="shared" si="99"/>
        <v>0.04</v>
      </c>
      <c r="Q875" s="61">
        <f t="shared" si="100"/>
        <v>0</v>
      </c>
      <c r="R875" s="61">
        <f t="shared" si="101"/>
        <v>0.04</v>
      </c>
      <c r="S875" s="61">
        <f t="shared" si="102"/>
        <v>0</v>
      </c>
    </row>
    <row r="876" spans="15:19" x14ac:dyDescent="0.2">
      <c r="O876" s="61">
        <f t="shared" si="103"/>
        <v>0.87100000000000066</v>
      </c>
      <c r="P876" s="61">
        <f t="shared" si="99"/>
        <v>0.04</v>
      </c>
      <c r="Q876" s="61">
        <f t="shared" si="100"/>
        <v>0</v>
      </c>
      <c r="R876" s="61">
        <f t="shared" si="101"/>
        <v>0.04</v>
      </c>
      <c r="S876" s="61">
        <f t="shared" si="102"/>
        <v>0</v>
      </c>
    </row>
    <row r="877" spans="15:19" x14ac:dyDescent="0.2">
      <c r="O877" s="61">
        <f t="shared" si="103"/>
        <v>0.87200000000000066</v>
      </c>
      <c r="P877" s="61">
        <f t="shared" si="99"/>
        <v>0.04</v>
      </c>
      <c r="Q877" s="61">
        <f t="shared" si="100"/>
        <v>0</v>
      </c>
      <c r="R877" s="61">
        <f t="shared" si="101"/>
        <v>0.04</v>
      </c>
      <c r="S877" s="61">
        <f t="shared" si="102"/>
        <v>0</v>
      </c>
    </row>
    <row r="878" spans="15:19" x14ac:dyDescent="0.2">
      <c r="O878" s="61">
        <f t="shared" si="103"/>
        <v>0.87300000000000066</v>
      </c>
      <c r="P878" s="61">
        <f t="shared" si="99"/>
        <v>0.04</v>
      </c>
      <c r="Q878" s="61">
        <f t="shared" si="100"/>
        <v>0</v>
      </c>
      <c r="R878" s="61">
        <f t="shared" si="101"/>
        <v>0.04</v>
      </c>
      <c r="S878" s="61">
        <f t="shared" si="102"/>
        <v>0</v>
      </c>
    </row>
    <row r="879" spans="15:19" x14ac:dyDescent="0.2">
      <c r="O879" s="61">
        <f t="shared" si="103"/>
        <v>0.87400000000000067</v>
      </c>
      <c r="P879" s="61">
        <f t="shared" si="99"/>
        <v>0.04</v>
      </c>
      <c r="Q879" s="61">
        <f t="shared" si="100"/>
        <v>0</v>
      </c>
      <c r="R879" s="61">
        <f t="shared" si="101"/>
        <v>0.04</v>
      </c>
      <c r="S879" s="61">
        <f t="shared" si="102"/>
        <v>0</v>
      </c>
    </row>
    <row r="880" spans="15:19" x14ac:dyDescent="0.2">
      <c r="O880" s="61">
        <f t="shared" si="103"/>
        <v>0.87500000000000067</v>
      </c>
      <c r="P880" s="61">
        <f t="shared" si="99"/>
        <v>0.04</v>
      </c>
      <c r="Q880" s="61">
        <f t="shared" si="100"/>
        <v>0</v>
      </c>
      <c r="R880" s="61">
        <f t="shared" si="101"/>
        <v>0.04</v>
      </c>
      <c r="S880" s="61">
        <f t="shared" si="102"/>
        <v>0</v>
      </c>
    </row>
    <row r="881" spans="15:19" x14ac:dyDescent="0.2">
      <c r="O881" s="61">
        <f t="shared" si="103"/>
        <v>0.87600000000000067</v>
      </c>
      <c r="P881" s="61">
        <f t="shared" si="99"/>
        <v>0.04</v>
      </c>
      <c r="Q881" s="61">
        <f t="shared" si="100"/>
        <v>0</v>
      </c>
      <c r="R881" s="61">
        <f t="shared" si="101"/>
        <v>0.04</v>
      </c>
      <c r="S881" s="61">
        <f t="shared" si="102"/>
        <v>0</v>
      </c>
    </row>
    <row r="882" spans="15:19" x14ac:dyDescent="0.2">
      <c r="O882" s="61">
        <f t="shared" si="103"/>
        <v>0.87700000000000067</v>
      </c>
      <c r="P882" s="61">
        <f t="shared" si="99"/>
        <v>0.04</v>
      </c>
      <c r="Q882" s="61">
        <f t="shared" si="100"/>
        <v>0</v>
      </c>
      <c r="R882" s="61">
        <f t="shared" si="101"/>
        <v>0.04</v>
      </c>
      <c r="S882" s="61">
        <f t="shared" si="102"/>
        <v>0</v>
      </c>
    </row>
    <row r="883" spans="15:19" x14ac:dyDescent="0.2">
      <c r="O883" s="61">
        <f t="shared" si="103"/>
        <v>0.87800000000000067</v>
      </c>
      <c r="P883" s="61">
        <f t="shared" si="99"/>
        <v>0.04</v>
      </c>
      <c r="Q883" s="61">
        <f t="shared" si="100"/>
        <v>0</v>
      </c>
      <c r="R883" s="61">
        <f t="shared" si="101"/>
        <v>0.04</v>
      </c>
      <c r="S883" s="61">
        <f t="shared" si="102"/>
        <v>0</v>
      </c>
    </row>
    <row r="884" spans="15:19" x14ac:dyDescent="0.2">
      <c r="O884" s="61">
        <f t="shared" si="103"/>
        <v>0.87900000000000067</v>
      </c>
      <c r="P884" s="61">
        <f t="shared" si="99"/>
        <v>0.04</v>
      </c>
      <c r="Q884" s="61">
        <f t="shared" si="100"/>
        <v>0</v>
      </c>
      <c r="R884" s="61">
        <f t="shared" si="101"/>
        <v>0.04</v>
      </c>
      <c r="S884" s="61">
        <f t="shared" si="102"/>
        <v>0</v>
      </c>
    </row>
    <row r="885" spans="15:19" x14ac:dyDescent="0.2">
      <c r="O885" s="61">
        <f t="shared" si="103"/>
        <v>0.88000000000000067</v>
      </c>
      <c r="P885" s="61">
        <f t="shared" si="99"/>
        <v>0.04</v>
      </c>
      <c r="Q885" s="61">
        <f t="shared" si="100"/>
        <v>0</v>
      </c>
      <c r="R885" s="61">
        <f t="shared" si="101"/>
        <v>0.04</v>
      </c>
      <c r="S885" s="61">
        <f t="shared" si="102"/>
        <v>0</v>
      </c>
    </row>
    <row r="886" spans="15:19" x14ac:dyDescent="0.2">
      <c r="O886" s="61">
        <f t="shared" si="103"/>
        <v>0.88100000000000067</v>
      </c>
      <c r="P886" s="61">
        <f t="shared" si="99"/>
        <v>0.04</v>
      </c>
      <c r="Q886" s="61">
        <f t="shared" si="100"/>
        <v>0</v>
      </c>
      <c r="R886" s="61">
        <f t="shared" si="101"/>
        <v>0.04</v>
      </c>
      <c r="S886" s="61">
        <f t="shared" si="102"/>
        <v>0</v>
      </c>
    </row>
    <row r="887" spans="15:19" x14ac:dyDescent="0.2">
      <c r="O887" s="61">
        <f t="shared" si="103"/>
        <v>0.88200000000000067</v>
      </c>
      <c r="P887" s="61">
        <f t="shared" si="99"/>
        <v>0.04</v>
      </c>
      <c r="Q887" s="61">
        <f t="shared" si="100"/>
        <v>0</v>
      </c>
      <c r="R887" s="61">
        <f t="shared" si="101"/>
        <v>0.04</v>
      </c>
      <c r="S887" s="61">
        <f t="shared" si="102"/>
        <v>0</v>
      </c>
    </row>
    <row r="888" spans="15:19" x14ac:dyDescent="0.2">
      <c r="O888" s="61">
        <f t="shared" si="103"/>
        <v>0.88300000000000067</v>
      </c>
      <c r="P888" s="61">
        <f t="shared" si="99"/>
        <v>0.04</v>
      </c>
      <c r="Q888" s="61">
        <f t="shared" si="100"/>
        <v>0</v>
      </c>
      <c r="R888" s="61">
        <f t="shared" si="101"/>
        <v>0.04</v>
      </c>
      <c r="S888" s="61">
        <f t="shared" si="102"/>
        <v>0</v>
      </c>
    </row>
    <row r="889" spans="15:19" x14ac:dyDescent="0.2">
      <c r="O889" s="61">
        <f t="shared" si="103"/>
        <v>0.88400000000000067</v>
      </c>
      <c r="P889" s="61">
        <f t="shared" si="99"/>
        <v>0.04</v>
      </c>
      <c r="Q889" s="61">
        <f t="shared" si="100"/>
        <v>0</v>
      </c>
      <c r="R889" s="61">
        <f t="shared" si="101"/>
        <v>0.04</v>
      </c>
      <c r="S889" s="61">
        <f t="shared" si="102"/>
        <v>0</v>
      </c>
    </row>
    <row r="890" spans="15:19" x14ac:dyDescent="0.2">
      <c r="O890" s="61">
        <f t="shared" si="103"/>
        <v>0.88500000000000068</v>
      </c>
      <c r="P890" s="61">
        <f t="shared" si="99"/>
        <v>0.04</v>
      </c>
      <c r="Q890" s="61">
        <f t="shared" si="100"/>
        <v>0</v>
      </c>
      <c r="R890" s="61">
        <f t="shared" si="101"/>
        <v>0.04</v>
      </c>
      <c r="S890" s="61">
        <f t="shared" si="102"/>
        <v>0</v>
      </c>
    </row>
    <row r="891" spans="15:19" x14ac:dyDescent="0.2">
      <c r="O891" s="61">
        <f t="shared" si="103"/>
        <v>0.88600000000000068</v>
      </c>
      <c r="P891" s="61">
        <f t="shared" si="99"/>
        <v>0.04</v>
      </c>
      <c r="Q891" s="61">
        <f t="shared" si="100"/>
        <v>0</v>
      </c>
      <c r="R891" s="61">
        <f t="shared" si="101"/>
        <v>0.04</v>
      </c>
      <c r="S891" s="61">
        <f t="shared" si="102"/>
        <v>0</v>
      </c>
    </row>
    <row r="892" spans="15:19" x14ac:dyDescent="0.2">
      <c r="O892" s="61">
        <f t="shared" si="103"/>
        <v>0.88700000000000068</v>
      </c>
      <c r="P892" s="61">
        <f t="shared" si="99"/>
        <v>0.04</v>
      </c>
      <c r="Q892" s="61">
        <f t="shared" si="100"/>
        <v>0</v>
      </c>
      <c r="R892" s="61">
        <f t="shared" si="101"/>
        <v>0.04</v>
      </c>
      <c r="S892" s="61">
        <f t="shared" si="102"/>
        <v>0</v>
      </c>
    </row>
    <row r="893" spans="15:19" x14ac:dyDescent="0.2">
      <c r="O893" s="61">
        <f t="shared" si="103"/>
        <v>0.88800000000000068</v>
      </c>
      <c r="P893" s="61">
        <f t="shared" si="99"/>
        <v>0.04</v>
      </c>
      <c r="Q893" s="61">
        <f t="shared" si="100"/>
        <v>0</v>
      </c>
      <c r="R893" s="61">
        <f t="shared" si="101"/>
        <v>0.04</v>
      </c>
      <c r="S893" s="61">
        <f t="shared" si="102"/>
        <v>0</v>
      </c>
    </row>
    <row r="894" spans="15:19" x14ac:dyDescent="0.2">
      <c r="O894" s="61">
        <f t="shared" si="103"/>
        <v>0.88900000000000068</v>
      </c>
      <c r="P894" s="61">
        <f t="shared" si="99"/>
        <v>0.04</v>
      </c>
      <c r="Q894" s="61">
        <f t="shared" si="100"/>
        <v>0</v>
      </c>
      <c r="R894" s="61">
        <f t="shared" si="101"/>
        <v>0.04</v>
      </c>
      <c r="S894" s="61">
        <f t="shared" si="102"/>
        <v>0</v>
      </c>
    </row>
    <row r="895" spans="15:19" x14ac:dyDescent="0.2">
      <c r="O895" s="61">
        <f t="shared" si="103"/>
        <v>0.89000000000000068</v>
      </c>
      <c r="P895" s="61">
        <f t="shared" si="99"/>
        <v>0.04</v>
      </c>
      <c r="Q895" s="61">
        <f t="shared" si="100"/>
        <v>0</v>
      </c>
      <c r="R895" s="61">
        <f t="shared" si="101"/>
        <v>0.04</v>
      </c>
      <c r="S895" s="61">
        <f t="shared" si="102"/>
        <v>0</v>
      </c>
    </row>
    <row r="896" spans="15:19" x14ac:dyDescent="0.2">
      <c r="O896" s="61">
        <f t="shared" si="103"/>
        <v>0.89100000000000068</v>
      </c>
      <c r="P896" s="61">
        <f t="shared" si="99"/>
        <v>0.04</v>
      </c>
      <c r="Q896" s="61">
        <f t="shared" si="100"/>
        <v>0</v>
      </c>
      <c r="R896" s="61">
        <f t="shared" si="101"/>
        <v>0.04</v>
      </c>
      <c r="S896" s="61">
        <f t="shared" si="102"/>
        <v>0</v>
      </c>
    </row>
    <row r="897" spans="15:19" x14ac:dyDescent="0.2">
      <c r="O897" s="61">
        <f t="shared" si="103"/>
        <v>0.89200000000000068</v>
      </c>
      <c r="P897" s="61">
        <f t="shared" si="99"/>
        <v>0.04</v>
      </c>
      <c r="Q897" s="61">
        <f t="shared" si="100"/>
        <v>0</v>
      </c>
      <c r="R897" s="61">
        <f t="shared" si="101"/>
        <v>0.04</v>
      </c>
      <c r="S897" s="61">
        <f t="shared" si="102"/>
        <v>0</v>
      </c>
    </row>
    <row r="898" spans="15:19" x14ac:dyDescent="0.2">
      <c r="O898" s="61">
        <f t="shared" si="103"/>
        <v>0.89300000000000068</v>
      </c>
      <c r="P898" s="61">
        <f t="shared" si="99"/>
        <v>0.04</v>
      </c>
      <c r="Q898" s="61">
        <f t="shared" si="100"/>
        <v>0</v>
      </c>
      <c r="R898" s="61">
        <f t="shared" si="101"/>
        <v>0.04</v>
      </c>
      <c r="S898" s="61">
        <f t="shared" si="102"/>
        <v>0</v>
      </c>
    </row>
    <row r="899" spans="15:19" x14ac:dyDescent="0.2">
      <c r="O899" s="61">
        <f t="shared" si="103"/>
        <v>0.89400000000000068</v>
      </c>
      <c r="P899" s="61">
        <f t="shared" si="99"/>
        <v>0.04</v>
      </c>
      <c r="Q899" s="61">
        <f t="shared" si="100"/>
        <v>0</v>
      </c>
      <c r="R899" s="61">
        <f t="shared" si="101"/>
        <v>0.04</v>
      </c>
      <c r="S899" s="61">
        <f t="shared" si="102"/>
        <v>0</v>
      </c>
    </row>
    <row r="900" spans="15:19" x14ac:dyDescent="0.2">
      <c r="O900" s="61">
        <f t="shared" si="103"/>
        <v>0.89500000000000068</v>
      </c>
      <c r="P900" s="61">
        <f t="shared" si="99"/>
        <v>0.04</v>
      </c>
      <c r="Q900" s="61">
        <f t="shared" si="100"/>
        <v>0</v>
      </c>
      <c r="R900" s="61">
        <f t="shared" si="101"/>
        <v>0.04</v>
      </c>
      <c r="S900" s="61">
        <f t="shared" si="102"/>
        <v>0</v>
      </c>
    </row>
    <row r="901" spans="15:19" x14ac:dyDescent="0.2">
      <c r="O901" s="61">
        <f t="shared" si="103"/>
        <v>0.89600000000000068</v>
      </c>
      <c r="P901" s="61">
        <f t="shared" si="99"/>
        <v>0.04</v>
      </c>
      <c r="Q901" s="61">
        <f t="shared" si="100"/>
        <v>0</v>
      </c>
      <c r="R901" s="61">
        <f t="shared" si="101"/>
        <v>0.04</v>
      </c>
      <c r="S901" s="61">
        <f t="shared" si="102"/>
        <v>0</v>
      </c>
    </row>
    <row r="902" spans="15:19" x14ac:dyDescent="0.2">
      <c r="O902" s="61">
        <f t="shared" si="103"/>
        <v>0.89700000000000069</v>
      </c>
      <c r="P902" s="61">
        <f t="shared" ref="P902:P965" si="104">COUNTIFS($D$6:$D$176,"CF",$G$6:$G$176,"&gt;="&amp;$O902)/CF_D</f>
        <v>0.04</v>
      </c>
      <c r="Q902" s="61">
        <f t="shared" ref="Q902:Q965" si="105">COUNTIFS($D$6:$D$176,"CONT",$G$6:$G$176,"&gt;="&amp;$O902)/CFNT_D</f>
        <v>0</v>
      </c>
      <c r="R902" s="61">
        <f t="shared" si="101"/>
        <v>0.04</v>
      </c>
      <c r="S902" s="61">
        <f t="shared" si="102"/>
        <v>0</v>
      </c>
    </row>
    <row r="903" spans="15:19" x14ac:dyDescent="0.2">
      <c r="O903" s="61">
        <f t="shared" si="103"/>
        <v>0.89800000000000069</v>
      </c>
      <c r="P903" s="61">
        <f t="shared" si="104"/>
        <v>0.04</v>
      </c>
      <c r="Q903" s="61">
        <f t="shared" si="105"/>
        <v>0</v>
      </c>
      <c r="R903" s="61">
        <f t="shared" ref="R903:R966" si="106">(P903+P904)/2</f>
        <v>0.04</v>
      </c>
      <c r="S903" s="61">
        <f t="shared" ref="S903:S966" si="107">-(Q904-Q903)</f>
        <v>0</v>
      </c>
    </row>
    <row r="904" spans="15:19" x14ac:dyDescent="0.2">
      <c r="O904" s="61">
        <f t="shared" ref="O904:O967" si="108">O903+0.001</f>
        <v>0.89900000000000069</v>
      </c>
      <c r="P904" s="61">
        <f t="shared" si="104"/>
        <v>0.04</v>
      </c>
      <c r="Q904" s="61">
        <f t="shared" si="105"/>
        <v>0</v>
      </c>
      <c r="R904" s="61">
        <f t="shared" si="106"/>
        <v>0.04</v>
      </c>
      <c r="S904" s="61">
        <f t="shared" si="107"/>
        <v>0</v>
      </c>
    </row>
    <row r="905" spans="15:19" x14ac:dyDescent="0.2">
      <c r="O905" s="61">
        <f t="shared" si="108"/>
        <v>0.90000000000000069</v>
      </c>
      <c r="P905" s="61">
        <f t="shared" si="104"/>
        <v>0.04</v>
      </c>
      <c r="Q905" s="61">
        <f t="shared" si="105"/>
        <v>0</v>
      </c>
      <c r="R905" s="61">
        <f t="shared" si="106"/>
        <v>0.04</v>
      </c>
      <c r="S905" s="61">
        <f t="shared" si="107"/>
        <v>0</v>
      </c>
    </row>
    <row r="906" spans="15:19" x14ac:dyDescent="0.2">
      <c r="O906" s="61">
        <f t="shared" si="108"/>
        <v>0.90100000000000069</v>
      </c>
      <c r="P906" s="61">
        <f t="shared" si="104"/>
        <v>0.04</v>
      </c>
      <c r="Q906" s="61">
        <f t="shared" si="105"/>
        <v>0</v>
      </c>
      <c r="R906" s="61">
        <f t="shared" si="106"/>
        <v>0.04</v>
      </c>
      <c r="S906" s="61">
        <f t="shared" si="107"/>
        <v>0</v>
      </c>
    </row>
    <row r="907" spans="15:19" x14ac:dyDescent="0.2">
      <c r="O907" s="61">
        <f t="shared" si="108"/>
        <v>0.90200000000000069</v>
      </c>
      <c r="P907" s="61">
        <f t="shared" si="104"/>
        <v>0.04</v>
      </c>
      <c r="Q907" s="61">
        <f t="shared" si="105"/>
        <v>0</v>
      </c>
      <c r="R907" s="61">
        <f t="shared" si="106"/>
        <v>0.04</v>
      </c>
      <c r="S907" s="61">
        <f t="shared" si="107"/>
        <v>0</v>
      </c>
    </row>
    <row r="908" spans="15:19" x14ac:dyDescent="0.2">
      <c r="O908" s="61">
        <f t="shared" si="108"/>
        <v>0.90300000000000069</v>
      </c>
      <c r="P908" s="61">
        <f t="shared" si="104"/>
        <v>0.04</v>
      </c>
      <c r="Q908" s="61">
        <f t="shared" si="105"/>
        <v>0</v>
      </c>
      <c r="R908" s="61">
        <f t="shared" si="106"/>
        <v>0.04</v>
      </c>
      <c r="S908" s="61">
        <f t="shared" si="107"/>
        <v>0</v>
      </c>
    </row>
    <row r="909" spans="15:19" x14ac:dyDescent="0.2">
      <c r="O909" s="61">
        <f t="shared" si="108"/>
        <v>0.90400000000000069</v>
      </c>
      <c r="P909" s="61">
        <f t="shared" si="104"/>
        <v>0.04</v>
      </c>
      <c r="Q909" s="61">
        <f t="shared" si="105"/>
        <v>0</v>
      </c>
      <c r="R909" s="61">
        <f t="shared" si="106"/>
        <v>0.04</v>
      </c>
      <c r="S909" s="61">
        <f t="shared" si="107"/>
        <v>0</v>
      </c>
    </row>
    <row r="910" spans="15:19" x14ac:dyDescent="0.2">
      <c r="O910" s="61">
        <f t="shared" si="108"/>
        <v>0.90500000000000069</v>
      </c>
      <c r="P910" s="61">
        <f t="shared" si="104"/>
        <v>0.04</v>
      </c>
      <c r="Q910" s="61">
        <f t="shared" si="105"/>
        <v>0</v>
      </c>
      <c r="R910" s="61">
        <f t="shared" si="106"/>
        <v>0.04</v>
      </c>
      <c r="S910" s="61">
        <f t="shared" si="107"/>
        <v>0</v>
      </c>
    </row>
    <row r="911" spans="15:19" x14ac:dyDescent="0.2">
      <c r="O911" s="61">
        <f t="shared" si="108"/>
        <v>0.90600000000000069</v>
      </c>
      <c r="P911" s="61">
        <f t="shared" si="104"/>
        <v>0.04</v>
      </c>
      <c r="Q911" s="61">
        <f t="shared" si="105"/>
        <v>0</v>
      </c>
      <c r="R911" s="61">
        <f t="shared" si="106"/>
        <v>0.04</v>
      </c>
      <c r="S911" s="61">
        <f t="shared" si="107"/>
        <v>0</v>
      </c>
    </row>
    <row r="912" spans="15:19" x14ac:dyDescent="0.2">
      <c r="O912" s="61">
        <f t="shared" si="108"/>
        <v>0.90700000000000069</v>
      </c>
      <c r="P912" s="61">
        <f t="shared" si="104"/>
        <v>0.04</v>
      </c>
      <c r="Q912" s="61">
        <f t="shared" si="105"/>
        <v>0</v>
      </c>
      <c r="R912" s="61">
        <f t="shared" si="106"/>
        <v>0.02</v>
      </c>
      <c r="S912" s="61">
        <f t="shared" si="107"/>
        <v>0</v>
      </c>
    </row>
    <row r="913" spans="15:19" x14ac:dyDescent="0.2">
      <c r="O913" s="61">
        <f t="shared" si="108"/>
        <v>0.9080000000000007</v>
      </c>
      <c r="P913" s="61">
        <f t="shared" si="104"/>
        <v>0</v>
      </c>
      <c r="Q913" s="61">
        <f t="shared" si="105"/>
        <v>0</v>
      </c>
      <c r="R913" s="61">
        <f t="shared" si="106"/>
        <v>0</v>
      </c>
      <c r="S913" s="61">
        <f t="shared" si="107"/>
        <v>0</v>
      </c>
    </row>
    <row r="914" spans="15:19" x14ac:dyDescent="0.2">
      <c r="O914" s="61">
        <f t="shared" si="108"/>
        <v>0.9090000000000007</v>
      </c>
      <c r="P914" s="61">
        <f t="shared" si="104"/>
        <v>0</v>
      </c>
      <c r="Q914" s="61">
        <f t="shared" si="105"/>
        <v>0</v>
      </c>
      <c r="R914" s="61">
        <f t="shared" si="106"/>
        <v>0</v>
      </c>
      <c r="S914" s="61">
        <f t="shared" si="107"/>
        <v>0</v>
      </c>
    </row>
    <row r="915" spans="15:19" x14ac:dyDescent="0.2">
      <c r="O915" s="61">
        <f t="shared" si="108"/>
        <v>0.9100000000000007</v>
      </c>
      <c r="P915" s="61">
        <f t="shared" si="104"/>
        <v>0</v>
      </c>
      <c r="Q915" s="61">
        <f t="shared" si="105"/>
        <v>0</v>
      </c>
      <c r="R915" s="61">
        <f t="shared" si="106"/>
        <v>0</v>
      </c>
      <c r="S915" s="61">
        <f t="shared" si="107"/>
        <v>0</v>
      </c>
    </row>
    <row r="916" spans="15:19" x14ac:dyDescent="0.2">
      <c r="O916" s="61">
        <f t="shared" si="108"/>
        <v>0.9110000000000007</v>
      </c>
      <c r="P916" s="61">
        <f t="shared" si="104"/>
        <v>0</v>
      </c>
      <c r="Q916" s="61">
        <f t="shared" si="105"/>
        <v>0</v>
      </c>
      <c r="R916" s="61">
        <f t="shared" si="106"/>
        <v>0</v>
      </c>
      <c r="S916" s="61">
        <f t="shared" si="107"/>
        <v>0</v>
      </c>
    </row>
    <row r="917" spans="15:19" x14ac:dyDescent="0.2">
      <c r="O917" s="61">
        <f t="shared" si="108"/>
        <v>0.9120000000000007</v>
      </c>
      <c r="P917" s="61">
        <f t="shared" si="104"/>
        <v>0</v>
      </c>
      <c r="Q917" s="61">
        <f t="shared" si="105"/>
        <v>0</v>
      </c>
      <c r="R917" s="61">
        <f t="shared" si="106"/>
        <v>0</v>
      </c>
      <c r="S917" s="61">
        <f t="shared" si="107"/>
        <v>0</v>
      </c>
    </row>
    <row r="918" spans="15:19" x14ac:dyDescent="0.2">
      <c r="O918" s="61">
        <f t="shared" si="108"/>
        <v>0.9130000000000007</v>
      </c>
      <c r="P918" s="61">
        <f t="shared" si="104"/>
        <v>0</v>
      </c>
      <c r="Q918" s="61">
        <f t="shared" si="105"/>
        <v>0</v>
      </c>
      <c r="R918" s="61">
        <f t="shared" si="106"/>
        <v>0</v>
      </c>
      <c r="S918" s="61">
        <f t="shared" si="107"/>
        <v>0</v>
      </c>
    </row>
    <row r="919" spans="15:19" x14ac:dyDescent="0.2">
      <c r="O919" s="61">
        <f t="shared" si="108"/>
        <v>0.9140000000000007</v>
      </c>
      <c r="P919" s="61">
        <f t="shared" si="104"/>
        <v>0</v>
      </c>
      <c r="Q919" s="61">
        <f t="shared" si="105"/>
        <v>0</v>
      </c>
      <c r="R919" s="61">
        <f t="shared" si="106"/>
        <v>0</v>
      </c>
      <c r="S919" s="61">
        <f t="shared" si="107"/>
        <v>0</v>
      </c>
    </row>
    <row r="920" spans="15:19" x14ac:dyDescent="0.2">
      <c r="O920" s="61">
        <f t="shared" si="108"/>
        <v>0.9150000000000007</v>
      </c>
      <c r="P920" s="61">
        <f t="shared" si="104"/>
        <v>0</v>
      </c>
      <c r="Q920" s="61">
        <f t="shared" si="105"/>
        <v>0</v>
      </c>
      <c r="R920" s="61">
        <f t="shared" si="106"/>
        <v>0</v>
      </c>
      <c r="S920" s="61">
        <f t="shared" si="107"/>
        <v>0</v>
      </c>
    </row>
    <row r="921" spans="15:19" x14ac:dyDescent="0.2">
      <c r="O921" s="61">
        <f t="shared" si="108"/>
        <v>0.9160000000000007</v>
      </c>
      <c r="P921" s="61">
        <f t="shared" si="104"/>
        <v>0</v>
      </c>
      <c r="Q921" s="61">
        <f t="shared" si="105"/>
        <v>0</v>
      </c>
      <c r="R921" s="61">
        <f t="shared" si="106"/>
        <v>0</v>
      </c>
      <c r="S921" s="61">
        <f t="shared" si="107"/>
        <v>0</v>
      </c>
    </row>
    <row r="922" spans="15:19" x14ac:dyDescent="0.2">
      <c r="O922" s="61">
        <f t="shared" si="108"/>
        <v>0.9170000000000007</v>
      </c>
      <c r="P922" s="61">
        <f t="shared" si="104"/>
        <v>0</v>
      </c>
      <c r="Q922" s="61">
        <f t="shared" si="105"/>
        <v>0</v>
      </c>
      <c r="R922" s="61">
        <f t="shared" si="106"/>
        <v>0</v>
      </c>
      <c r="S922" s="61">
        <f t="shared" si="107"/>
        <v>0</v>
      </c>
    </row>
    <row r="923" spans="15:19" x14ac:dyDescent="0.2">
      <c r="O923" s="61">
        <f t="shared" si="108"/>
        <v>0.9180000000000007</v>
      </c>
      <c r="P923" s="61">
        <f t="shared" si="104"/>
        <v>0</v>
      </c>
      <c r="Q923" s="61">
        <f t="shared" si="105"/>
        <v>0</v>
      </c>
      <c r="R923" s="61">
        <f t="shared" si="106"/>
        <v>0</v>
      </c>
      <c r="S923" s="61">
        <f t="shared" si="107"/>
        <v>0</v>
      </c>
    </row>
    <row r="924" spans="15:19" x14ac:dyDescent="0.2">
      <c r="O924" s="61">
        <f t="shared" si="108"/>
        <v>0.91900000000000071</v>
      </c>
      <c r="P924" s="61">
        <f t="shared" si="104"/>
        <v>0</v>
      </c>
      <c r="Q924" s="61">
        <f t="shared" si="105"/>
        <v>0</v>
      </c>
      <c r="R924" s="61">
        <f t="shared" si="106"/>
        <v>0</v>
      </c>
      <c r="S924" s="61">
        <f t="shared" si="107"/>
        <v>0</v>
      </c>
    </row>
    <row r="925" spans="15:19" x14ac:dyDescent="0.2">
      <c r="O925" s="61">
        <f t="shared" si="108"/>
        <v>0.92000000000000071</v>
      </c>
      <c r="P925" s="61">
        <f t="shared" si="104"/>
        <v>0</v>
      </c>
      <c r="Q925" s="61">
        <f t="shared" si="105"/>
        <v>0</v>
      </c>
      <c r="R925" s="61">
        <f t="shared" si="106"/>
        <v>0</v>
      </c>
      <c r="S925" s="61">
        <f t="shared" si="107"/>
        <v>0</v>
      </c>
    </row>
    <row r="926" spans="15:19" x14ac:dyDescent="0.2">
      <c r="O926" s="61">
        <f t="shared" si="108"/>
        <v>0.92100000000000071</v>
      </c>
      <c r="P926" s="61">
        <f t="shared" si="104"/>
        <v>0</v>
      </c>
      <c r="Q926" s="61">
        <f t="shared" si="105"/>
        <v>0</v>
      </c>
      <c r="R926" s="61">
        <f t="shared" si="106"/>
        <v>0</v>
      </c>
      <c r="S926" s="61">
        <f t="shared" si="107"/>
        <v>0</v>
      </c>
    </row>
    <row r="927" spans="15:19" x14ac:dyDescent="0.2">
      <c r="O927" s="61">
        <f t="shared" si="108"/>
        <v>0.92200000000000071</v>
      </c>
      <c r="P927" s="61">
        <f t="shared" si="104"/>
        <v>0</v>
      </c>
      <c r="Q927" s="61">
        <f t="shared" si="105"/>
        <v>0</v>
      </c>
      <c r="R927" s="61">
        <f t="shared" si="106"/>
        <v>0</v>
      </c>
      <c r="S927" s="61">
        <f t="shared" si="107"/>
        <v>0</v>
      </c>
    </row>
    <row r="928" spans="15:19" x14ac:dyDescent="0.2">
      <c r="O928" s="61">
        <f t="shared" si="108"/>
        <v>0.92300000000000071</v>
      </c>
      <c r="P928" s="61">
        <f t="shared" si="104"/>
        <v>0</v>
      </c>
      <c r="Q928" s="61">
        <f t="shared" si="105"/>
        <v>0</v>
      </c>
      <c r="R928" s="61">
        <f t="shared" si="106"/>
        <v>0</v>
      </c>
      <c r="S928" s="61">
        <f t="shared" si="107"/>
        <v>0</v>
      </c>
    </row>
    <row r="929" spans="15:19" x14ac:dyDescent="0.2">
      <c r="O929" s="61">
        <f t="shared" si="108"/>
        <v>0.92400000000000071</v>
      </c>
      <c r="P929" s="61">
        <f t="shared" si="104"/>
        <v>0</v>
      </c>
      <c r="Q929" s="61">
        <f t="shared" si="105"/>
        <v>0</v>
      </c>
      <c r="R929" s="61">
        <f t="shared" si="106"/>
        <v>0</v>
      </c>
      <c r="S929" s="61">
        <f t="shared" si="107"/>
        <v>0</v>
      </c>
    </row>
    <row r="930" spans="15:19" x14ac:dyDescent="0.2">
      <c r="O930" s="61">
        <f t="shared" si="108"/>
        <v>0.92500000000000071</v>
      </c>
      <c r="P930" s="61">
        <f t="shared" si="104"/>
        <v>0</v>
      </c>
      <c r="Q930" s="61">
        <f t="shared" si="105"/>
        <v>0</v>
      </c>
      <c r="R930" s="61">
        <f t="shared" si="106"/>
        <v>0</v>
      </c>
      <c r="S930" s="61">
        <f t="shared" si="107"/>
        <v>0</v>
      </c>
    </row>
    <row r="931" spans="15:19" x14ac:dyDescent="0.2">
      <c r="O931" s="61">
        <f t="shared" si="108"/>
        <v>0.92600000000000071</v>
      </c>
      <c r="P931" s="61">
        <f t="shared" si="104"/>
        <v>0</v>
      </c>
      <c r="Q931" s="61">
        <f t="shared" si="105"/>
        <v>0</v>
      </c>
      <c r="R931" s="61">
        <f t="shared" si="106"/>
        <v>0</v>
      </c>
      <c r="S931" s="61">
        <f t="shared" si="107"/>
        <v>0</v>
      </c>
    </row>
    <row r="932" spans="15:19" x14ac:dyDescent="0.2">
      <c r="O932" s="61">
        <f t="shared" si="108"/>
        <v>0.92700000000000071</v>
      </c>
      <c r="P932" s="61">
        <f t="shared" si="104"/>
        <v>0</v>
      </c>
      <c r="Q932" s="61">
        <f t="shared" si="105"/>
        <v>0</v>
      </c>
      <c r="R932" s="61">
        <f t="shared" si="106"/>
        <v>0</v>
      </c>
      <c r="S932" s="61">
        <f t="shared" si="107"/>
        <v>0</v>
      </c>
    </row>
    <row r="933" spans="15:19" x14ac:dyDescent="0.2">
      <c r="O933" s="61">
        <f t="shared" si="108"/>
        <v>0.92800000000000071</v>
      </c>
      <c r="P933" s="61">
        <f t="shared" si="104"/>
        <v>0</v>
      </c>
      <c r="Q933" s="61">
        <f t="shared" si="105"/>
        <v>0</v>
      </c>
      <c r="R933" s="61">
        <f t="shared" si="106"/>
        <v>0</v>
      </c>
      <c r="S933" s="61">
        <f t="shared" si="107"/>
        <v>0</v>
      </c>
    </row>
    <row r="934" spans="15:19" x14ac:dyDescent="0.2">
      <c r="O934" s="61">
        <f t="shared" si="108"/>
        <v>0.92900000000000071</v>
      </c>
      <c r="P934" s="61">
        <f t="shared" si="104"/>
        <v>0</v>
      </c>
      <c r="Q934" s="61">
        <f t="shared" si="105"/>
        <v>0</v>
      </c>
      <c r="R934" s="61">
        <f t="shared" si="106"/>
        <v>0</v>
      </c>
      <c r="S934" s="61">
        <f t="shared" si="107"/>
        <v>0</v>
      </c>
    </row>
    <row r="935" spans="15:19" x14ac:dyDescent="0.2">
      <c r="O935" s="61">
        <f t="shared" si="108"/>
        <v>0.93000000000000071</v>
      </c>
      <c r="P935" s="61">
        <f t="shared" si="104"/>
        <v>0</v>
      </c>
      <c r="Q935" s="61">
        <f t="shared" si="105"/>
        <v>0</v>
      </c>
      <c r="R935" s="61">
        <f t="shared" si="106"/>
        <v>0</v>
      </c>
      <c r="S935" s="61">
        <f t="shared" si="107"/>
        <v>0</v>
      </c>
    </row>
    <row r="936" spans="15:19" x14ac:dyDescent="0.2">
      <c r="O936" s="61">
        <f t="shared" si="108"/>
        <v>0.93100000000000072</v>
      </c>
      <c r="P936" s="61">
        <f t="shared" si="104"/>
        <v>0</v>
      </c>
      <c r="Q936" s="61">
        <f t="shared" si="105"/>
        <v>0</v>
      </c>
      <c r="R936" s="61">
        <f t="shared" si="106"/>
        <v>0</v>
      </c>
      <c r="S936" s="61">
        <f t="shared" si="107"/>
        <v>0</v>
      </c>
    </row>
    <row r="937" spans="15:19" x14ac:dyDescent="0.2">
      <c r="O937" s="61">
        <f t="shared" si="108"/>
        <v>0.93200000000000072</v>
      </c>
      <c r="P937" s="61">
        <f t="shared" si="104"/>
        <v>0</v>
      </c>
      <c r="Q937" s="61">
        <f t="shared" si="105"/>
        <v>0</v>
      </c>
      <c r="R937" s="61">
        <f t="shared" si="106"/>
        <v>0</v>
      </c>
      <c r="S937" s="61">
        <f t="shared" si="107"/>
        <v>0</v>
      </c>
    </row>
    <row r="938" spans="15:19" x14ac:dyDescent="0.2">
      <c r="O938" s="61">
        <f t="shared" si="108"/>
        <v>0.93300000000000072</v>
      </c>
      <c r="P938" s="61">
        <f t="shared" si="104"/>
        <v>0</v>
      </c>
      <c r="Q938" s="61">
        <f t="shared" si="105"/>
        <v>0</v>
      </c>
      <c r="R938" s="61">
        <f t="shared" si="106"/>
        <v>0</v>
      </c>
      <c r="S938" s="61">
        <f t="shared" si="107"/>
        <v>0</v>
      </c>
    </row>
    <row r="939" spans="15:19" x14ac:dyDescent="0.2">
      <c r="O939" s="61">
        <f t="shared" si="108"/>
        <v>0.93400000000000072</v>
      </c>
      <c r="P939" s="61">
        <f t="shared" si="104"/>
        <v>0</v>
      </c>
      <c r="Q939" s="61">
        <f t="shared" si="105"/>
        <v>0</v>
      </c>
      <c r="R939" s="61">
        <f t="shared" si="106"/>
        <v>0</v>
      </c>
      <c r="S939" s="61">
        <f t="shared" si="107"/>
        <v>0</v>
      </c>
    </row>
    <row r="940" spans="15:19" x14ac:dyDescent="0.2">
      <c r="O940" s="61">
        <f t="shared" si="108"/>
        <v>0.93500000000000072</v>
      </c>
      <c r="P940" s="61">
        <f t="shared" si="104"/>
        <v>0</v>
      </c>
      <c r="Q940" s="61">
        <f t="shared" si="105"/>
        <v>0</v>
      </c>
      <c r="R940" s="61">
        <f t="shared" si="106"/>
        <v>0</v>
      </c>
      <c r="S940" s="61">
        <f t="shared" si="107"/>
        <v>0</v>
      </c>
    </row>
    <row r="941" spans="15:19" x14ac:dyDescent="0.2">
      <c r="O941" s="61">
        <f t="shared" si="108"/>
        <v>0.93600000000000072</v>
      </c>
      <c r="P941" s="61">
        <f t="shared" si="104"/>
        <v>0</v>
      </c>
      <c r="Q941" s="61">
        <f t="shared" si="105"/>
        <v>0</v>
      </c>
      <c r="R941" s="61">
        <f t="shared" si="106"/>
        <v>0</v>
      </c>
      <c r="S941" s="61">
        <f t="shared" si="107"/>
        <v>0</v>
      </c>
    </row>
    <row r="942" spans="15:19" x14ac:dyDescent="0.2">
      <c r="O942" s="61">
        <f t="shared" si="108"/>
        <v>0.93700000000000072</v>
      </c>
      <c r="P942" s="61">
        <f t="shared" si="104"/>
        <v>0</v>
      </c>
      <c r="Q942" s="61">
        <f t="shared" si="105"/>
        <v>0</v>
      </c>
      <c r="R942" s="61">
        <f t="shared" si="106"/>
        <v>0</v>
      </c>
      <c r="S942" s="61">
        <f t="shared" si="107"/>
        <v>0</v>
      </c>
    </row>
    <row r="943" spans="15:19" x14ac:dyDescent="0.2">
      <c r="O943" s="61">
        <f t="shared" si="108"/>
        <v>0.93800000000000072</v>
      </c>
      <c r="P943" s="61">
        <f t="shared" si="104"/>
        <v>0</v>
      </c>
      <c r="Q943" s="61">
        <f t="shared" si="105"/>
        <v>0</v>
      </c>
      <c r="R943" s="61">
        <f t="shared" si="106"/>
        <v>0</v>
      </c>
      <c r="S943" s="61">
        <f t="shared" si="107"/>
        <v>0</v>
      </c>
    </row>
    <row r="944" spans="15:19" x14ac:dyDescent="0.2">
      <c r="O944" s="61">
        <f t="shared" si="108"/>
        <v>0.93900000000000072</v>
      </c>
      <c r="P944" s="61">
        <f t="shared" si="104"/>
        <v>0</v>
      </c>
      <c r="Q944" s="61">
        <f t="shared" si="105"/>
        <v>0</v>
      </c>
      <c r="R944" s="61">
        <f t="shared" si="106"/>
        <v>0</v>
      </c>
      <c r="S944" s="61">
        <f t="shared" si="107"/>
        <v>0</v>
      </c>
    </row>
    <row r="945" spans="15:19" x14ac:dyDescent="0.2">
      <c r="O945" s="61">
        <f t="shared" si="108"/>
        <v>0.94000000000000072</v>
      </c>
      <c r="P945" s="61">
        <f t="shared" si="104"/>
        <v>0</v>
      </c>
      <c r="Q945" s="61">
        <f t="shared" si="105"/>
        <v>0</v>
      </c>
      <c r="R945" s="61">
        <f t="shared" si="106"/>
        <v>0</v>
      </c>
      <c r="S945" s="61">
        <f t="shared" si="107"/>
        <v>0</v>
      </c>
    </row>
    <row r="946" spans="15:19" x14ac:dyDescent="0.2">
      <c r="O946" s="61">
        <f t="shared" si="108"/>
        <v>0.94100000000000072</v>
      </c>
      <c r="P946" s="61">
        <f t="shared" si="104"/>
        <v>0</v>
      </c>
      <c r="Q946" s="61">
        <f t="shared" si="105"/>
        <v>0</v>
      </c>
      <c r="R946" s="61">
        <f t="shared" si="106"/>
        <v>0</v>
      </c>
      <c r="S946" s="61">
        <f t="shared" si="107"/>
        <v>0</v>
      </c>
    </row>
    <row r="947" spans="15:19" x14ac:dyDescent="0.2">
      <c r="O947" s="61">
        <f t="shared" si="108"/>
        <v>0.94200000000000073</v>
      </c>
      <c r="P947" s="61">
        <f t="shared" si="104"/>
        <v>0</v>
      </c>
      <c r="Q947" s="61">
        <f t="shared" si="105"/>
        <v>0</v>
      </c>
      <c r="R947" s="61">
        <f t="shared" si="106"/>
        <v>0</v>
      </c>
      <c r="S947" s="61">
        <f t="shared" si="107"/>
        <v>0</v>
      </c>
    </row>
    <row r="948" spans="15:19" x14ac:dyDescent="0.2">
      <c r="O948" s="61">
        <f t="shared" si="108"/>
        <v>0.94300000000000073</v>
      </c>
      <c r="P948" s="61">
        <f t="shared" si="104"/>
        <v>0</v>
      </c>
      <c r="Q948" s="61">
        <f t="shared" si="105"/>
        <v>0</v>
      </c>
      <c r="R948" s="61">
        <f t="shared" si="106"/>
        <v>0</v>
      </c>
      <c r="S948" s="61">
        <f t="shared" si="107"/>
        <v>0</v>
      </c>
    </row>
    <row r="949" spans="15:19" x14ac:dyDescent="0.2">
      <c r="O949" s="61">
        <f t="shared" si="108"/>
        <v>0.94400000000000073</v>
      </c>
      <c r="P949" s="61">
        <f t="shared" si="104"/>
        <v>0</v>
      </c>
      <c r="Q949" s="61">
        <f t="shared" si="105"/>
        <v>0</v>
      </c>
      <c r="R949" s="61">
        <f t="shared" si="106"/>
        <v>0</v>
      </c>
      <c r="S949" s="61">
        <f t="shared" si="107"/>
        <v>0</v>
      </c>
    </row>
    <row r="950" spans="15:19" x14ac:dyDescent="0.2">
      <c r="O950" s="61">
        <f t="shared" si="108"/>
        <v>0.94500000000000073</v>
      </c>
      <c r="P950" s="61">
        <f t="shared" si="104"/>
        <v>0</v>
      </c>
      <c r="Q950" s="61">
        <f t="shared" si="105"/>
        <v>0</v>
      </c>
      <c r="R950" s="61">
        <f t="shared" si="106"/>
        <v>0</v>
      </c>
      <c r="S950" s="61">
        <f t="shared" si="107"/>
        <v>0</v>
      </c>
    </row>
    <row r="951" spans="15:19" x14ac:dyDescent="0.2">
      <c r="O951" s="61">
        <f t="shared" si="108"/>
        <v>0.94600000000000073</v>
      </c>
      <c r="P951" s="61">
        <f t="shared" si="104"/>
        <v>0</v>
      </c>
      <c r="Q951" s="61">
        <f t="shared" si="105"/>
        <v>0</v>
      </c>
      <c r="R951" s="61">
        <f t="shared" si="106"/>
        <v>0</v>
      </c>
      <c r="S951" s="61">
        <f t="shared" si="107"/>
        <v>0</v>
      </c>
    </row>
    <row r="952" spans="15:19" x14ac:dyDescent="0.2">
      <c r="O952" s="61">
        <f t="shared" si="108"/>
        <v>0.94700000000000073</v>
      </c>
      <c r="P952" s="61">
        <f t="shared" si="104"/>
        <v>0</v>
      </c>
      <c r="Q952" s="61">
        <f t="shared" si="105"/>
        <v>0</v>
      </c>
      <c r="R952" s="61">
        <f t="shared" si="106"/>
        <v>0</v>
      </c>
      <c r="S952" s="61">
        <f t="shared" si="107"/>
        <v>0</v>
      </c>
    </row>
    <row r="953" spans="15:19" x14ac:dyDescent="0.2">
      <c r="O953" s="61">
        <f t="shared" si="108"/>
        <v>0.94800000000000073</v>
      </c>
      <c r="P953" s="61">
        <f t="shared" si="104"/>
        <v>0</v>
      </c>
      <c r="Q953" s="61">
        <f t="shared" si="105"/>
        <v>0</v>
      </c>
      <c r="R953" s="61">
        <f t="shared" si="106"/>
        <v>0</v>
      </c>
      <c r="S953" s="61">
        <f t="shared" si="107"/>
        <v>0</v>
      </c>
    </row>
    <row r="954" spans="15:19" x14ac:dyDescent="0.2">
      <c r="O954" s="61">
        <f t="shared" si="108"/>
        <v>0.94900000000000073</v>
      </c>
      <c r="P954" s="61">
        <f t="shared" si="104"/>
        <v>0</v>
      </c>
      <c r="Q954" s="61">
        <f t="shared" si="105"/>
        <v>0</v>
      </c>
      <c r="R954" s="61">
        <f t="shared" si="106"/>
        <v>0</v>
      </c>
      <c r="S954" s="61">
        <f t="shared" si="107"/>
        <v>0</v>
      </c>
    </row>
    <row r="955" spans="15:19" x14ac:dyDescent="0.2">
      <c r="O955" s="61">
        <f t="shared" si="108"/>
        <v>0.95000000000000073</v>
      </c>
      <c r="P955" s="61">
        <f t="shared" si="104"/>
        <v>0</v>
      </c>
      <c r="Q955" s="61">
        <f t="shared" si="105"/>
        <v>0</v>
      </c>
      <c r="R955" s="61">
        <f t="shared" si="106"/>
        <v>0</v>
      </c>
      <c r="S955" s="61">
        <f t="shared" si="107"/>
        <v>0</v>
      </c>
    </row>
    <row r="956" spans="15:19" x14ac:dyDescent="0.2">
      <c r="O956" s="61">
        <f t="shared" si="108"/>
        <v>0.95100000000000073</v>
      </c>
      <c r="P956" s="61">
        <f t="shared" si="104"/>
        <v>0</v>
      </c>
      <c r="Q956" s="61">
        <f t="shared" si="105"/>
        <v>0</v>
      </c>
      <c r="R956" s="61">
        <f t="shared" si="106"/>
        <v>0</v>
      </c>
      <c r="S956" s="61">
        <f t="shared" si="107"/>
        <v>0</v>
      </c>
    </row>
    <row r="957" spans="15:19" x14ac:dyDescent="0.2">
      <c r="O957" s="61">
        <f t="shared" si="108"/>
        <v>0.95200000000000073</v>
      </c>
      <c r="P957" s="61">
        <f t="shared" si="104"/>
        <v>0</v>
      </c>
      <c r="Q957" s="61">
        <f t="shared" si="105"/>
        <v>0</v>
      </c>
      <c r="R957" s="61">
        <f t="shared" si="106"/>
        <v>0</v>
      </c>
      <c r="S957" s="61">
        <f t="shared" si="107"/>
        <v>0</v>
      </c>
    </row>
    <row r="958" spans="15:19" x14ac:dyDescent="0.2">
      <c r="O958" s="61">
        <f t="shared" si="108"/>
        <v>0.95300000000000074</v>
      </c>
      <c r="P958" s="61">
        <f t="shared" si="104"/>
        <v>0</v>
      </c>
      <c r="Q958" s="61">
        <f t="shared" si="105"/>
        <v>0</v>
      </c>
      <c r="R958" s="61">
        <f t="shared" si="106"/>
        <v>0</v>
      </c>
      <c r="S958" s="61">
        <f t="shared" si="107"/>
        <v>0</v>
      </c>
    </row>
    <row r="959" spans="15:19" x14ac:dyDescent="0.2">
      <c r="O959" s="61">
        <f t="shared" si="108"/>
        <v>0.95400000000000074</v>
      </c>
      <c r="P959" s="61">
        <f t="shared" si="104"/>
        <v>0</v>
      </c>
      <c r="Q959" s="61">
        <f t="shared" si="105"/>
        <v>0</v>
      </c>
      <c r="R959" s="61">
        <f t="shared" si="106"/>
        <v>0</v>
      </c>
      <c r="S959" s="61">
        <f t="shared" si="107"/>
        <v>0</v>
      </c>
    </row>
    <row r="960" spans="15:19" x14ac:dyDescent="0.2">
      <c r="O960" s="61">
        <f t="shared" si="108"/>
        <v>0.95500000000000074</v>
      </c>
      <c r="P960" s="61">
        <f t="shared" si="104"/>
        <v>0</v>
      </c>
      <c r="Q960" s="61">
        <f t="shared" si="105"/>
        <v>0</v>
      </c>
      <c r="R960" s="61">
        <f t="shared" si="106"/>
        <v>0</v>
      </c>
      <c r="S960" s="61">
        <f t="shared" si="107"/>
        <v>0</v>
      </c>
    </row>
    <row r="961" spans="15:19" x14ac:dyDescent="0.2">
      <c r="O961" s="61">
        <f t="shared" si="108"/>
        <v>0.95600000000000074</v>
      </c>
      <c r="P961" s="61">
        <f t="shared" si="104"/>
        <v>0</v>
      </c>
      <c r="Q961" s="61">
        <f t="shared" si="105"/>
        <v>0</v>
      </c>
      <c r="R961" s="61">
        <f t="shared" si="106"/>
        <v>0</v>
      </c>
      <c r="S961" s="61">
        <f t="shared" si="107"/>
        <v>0</v>
      </c>
    </row>
    <row r="962" spans="15:19" x14ac:dyDescent="0.2">
      <c r="O962" s="61">
        <f t="shared" si="108"/>
        <v>0.95700000000000074</v>
      </c>
      <c r="P962" s="61">
        <f t="shared" si="104"/>
        <v>0</v>
      </c>
      <c r="Q962" s="61">
        <f t="shared" si="105"/>
        <v>0</v>
      </c>
      <c r="R962" s="61">
        <f t="shared" si="106"/>
        <v>0</v>
      </c>
      <c r="S962" s="61">
        <f t="shared" si="107"/>
        <v>0</v>
      </c>
    </row>
    <row r="963" spans="15:19" x14ac:dyDescent="0.2">
      <c r="O963" s="61">
        <f t="shared" si="108"/>
        <v>0.95800000000000074</v>
      </c>
      <c r="P963" s="61">
        <f t="shared" si="104"/>
        <v>0</v>
      </c>
      <c r="Q963" s="61">
        <f t="shared" si="105"/>
        <v>0</v>
      </c>
      <c r="R963" s="61">
        <f t="shared" si="106"/>
        <v>0</v>
      </c>
      <c r="S963" s="61">
        <f t="shared" si="107"/>
        <v>0</v>
      </c>
    </row>
    <row r="964" spans="15:19" x14ac:dyDescent="0.2">
      <c r="O964" s="61">
        <f t="shared" si="108"/>
        <v>0.95900000000000074</v>
      </c>
      <c r="P964" s="61">
        <f t="shared" si="104"/>
        <v>0</v>
      </c>
      <c r="Q964" s="61">
        <f t="shared" si="105"/>
        <v>0</v>
      </c>
      <c r="R964" s="61">
        <f t="shared" si="106"/>
        <v>0</v>
      </c>
      <c r="S964" s="61">
        <f t="shared" si="107"/>
        <v>0</v>
      </c>
    </row>
    <row r="965" spans="15:19" x14ac:dyDescent="0.2">
      <c r="O965" s="61">
        <f t="shared" si="108"/>
        <v>0.96000000000000074</v>
      </c>
      <c r="P965" s="61">
        <f t="shared" si="104"/>
        <v>0</v>
      </c>
      <c r="Q965" s="61">
        <f t="shared" si="105"/>
        <v>0</v>
      </c>
      <c r="R965" s="61">
        <f t="shared" si="106"/>
        <v>0</v>
      </c>
      <c r="S965" s="61">
        <f t="shared" si="107"/>
        <v>0</v>
      </c>
    </row>
    <row r="966" spans="15:19" x14ac:dyDescent="0.2">
      <c r="O966" s="61">
        <f t="shared" si="108"/>
        <v>0.96100000000000074</v>
      </c>
      <c r="P966" s="61">
        <f t="shared" ref="P966:P1006" si="109">COUNTIFS($D$6:$D$176,"CF",$G$6:$G$176,"&gt;="&amp;$O966)/CF_D</f>
        <v>0</v>
      </c>
      <c r="Q966" s="61">
        <f t="shared" ref="Q966:Q1006" si="110">COUNTIFS($D$6:$D$176,"CONT",$G$6:$G$176,"&gt;="&amp;$O966)/CFNT_D</f>
        <v>0</v>
      </c>
      <c r="R966" s="61">
        <f t="shared" si="106"/>
        <v>0</v>
      </c>
      <c r="S966" s="61">
        <f t="shared" si="107"/>
        <v>0</v>
      </c>
    </row>
    <row r="967" spans="15:19" x14ac:dyDescent="0.2">
      <c r="O967" s="61">
        <f t="shared" si="108"/>
        <v>0.96200000000000074</v>
      </c>
      <c r="P967" s="61">
        <f t="shared" si="109"/>
        <v>0</v>
      </c>
      <c r="Q967" s="61">
        <f t="shared" si="110"/>
        <v>0</v>
      </c>
      <c r="R967" s="61">
        <f t="shared" ref="R967:R1006" si="111">(P967+P968)/2</f>
        <v>0</v>
      </c>
      <c r="S967" s="61">
        <f t="shared" ref="S967:S1005" si="112">-(Q968-Q967)</f>
        <v>0</v>
      </c>
    </row>
    <row r="968" spans="15:19" x14ac:dyDescent="0.2">
      <c r="O968" s="61">
        <f t="shared" ref="O968:O1006" si="113">O967+0.001</f>
        <v>0.96300000000000074</v>
      </c>
      <c r="P968" s="61">
        <f t="shared" si="109"/>
        <v>0</v>
      </c>
      <c r="Q968" s="61">
        <f t="shared" si="110"/>
        <v>0</v>
      </c>
      <c r="R968" s="61">
        <f t="shared" si="111"/>
        <v>0</v>
      </c>
      <c r="S968" s="61">
        <f t="shared" si="112"/>
        <v>0</v>
      </c>
    </row>
    <row r="969" spans="15:19" x14ac:dyDescent="0.2">
      <c r="O969" s="61">
        <f t="shared" si="113"/>
        <v>0.96400000000000075</v>
      </c>
      <c r="P969" s="61">
        <f t="shared" si="109"/>
        <v>0</v>
      </c>
      <c r="Q969" s="61">
        <f t="shared" si="110"/>
        <v>0</v>
      </c>
      <c r="R969" s="61">
        <f t="shared" si="111"/>
        <v>0</v>
      </c>
      <c r="S969" s="61">
        <f t="shared" si="112"/>
        <v>0</v>
      </c>
    </row>
    <row r="970" spans="15:19" x14ac:dyDescent="0.2">
      <c r="O970" s="61">
        <f t="shared" si="113"/>
        <v>0.96500000000000075</v>
      </c>
      <c r="P970" s="61">
        <f t="shared" si="109"/>
        <v>0</v>
      </c>
      <c r="Q970" s="61">
        <f t="shared" si="110"/>
        <v>0</v>
      </c>
      <c r="R970" s="61">
        <f t="shared" si="111"/>
        <v>0</v>
      </c>
      <c r="S970" s="61">
        <f t="shared" si="112"/>
        <v>0</v>
      </c>
    </row>
    <row r="971" spans="15:19" x14ac:dyDescent="0.2">
      <c r="O971" s="61">
        <f t="shared" si="113"/>
        <v>0.96600000000000075</v>
      </c>
      <c r="P971" s="61">
        <f t="shared" si="109"/>
        <v>0</v>
      </c>
      <c r="Q971" s="61">
        <f t="shared" si="110"/>
        <v>0</v>
      </c>
      <c r="R971" s="61">
        <f t="shared" si="111"/>
        <v>0</v>
      </c>
      <c r="S971" s="61">
        <f t="shared" si="112"/>
        <v>0</v>
      </c>
    </row>
    <row r="972" spans="15:19" x14ac:dyDescent="0.2">
      <c r="O972" s="61">
        <f t="shared" si="113"/>
        <v>0.96700000000000075</v>
      </c>
      <c r="P972" s="61">
        <f t="shared" si="109"/>
        <v>0</v>
      </c>
      <c r="Q972" s="61">
        <f t="shared" si="110"/>
        <v>0</v>
      </c>
      <c r="R972" s="61">
        <f t="shared" si="111"/>
        <v>0</v>
      </c>
      <c r="S972" s="61">
        <f t="shared" si="112"/>
        <v>0</v>
      </c>
    </row>
    <row r="973" spans="15:19" x14ac:dyDescent="0.2">
      <c r="O973" s="61">
        <f t="shared" si="113"/>
        <v>0.96800000000000075</v>
      </c>
      <c r="P973" s="61">
        <f t="shared" si="109"/>
        <v>0</v>
      </c>
      <c r="Q973" s="61">
        <f t="shared" si="110"/>
        <v>0</v>
      </c>
      <c r="R973" s="61">
        <f t="shared" si="111"/>
        <v>0</v>
      </c>
      <c r="S973" s="61">
        <f t="shared" si="112"/>
        <v>0</v>
      </c>
    </row>
    <row r="974" spans="15:19" x14ac:dyDescent="0.2">
      <c r="O974" s="61">
        <f t="shared" si="113"/>
        <v>0.96900000000000075</v>
      </c>
      <c r="P974" s="61">
        <f t="shared" si="109"/>
        <v>0</v>
      </c>
      <c r="Q974" s="61">
        <f t="shared" si="110"/>
        <v>0</v>
      </c>
      <c r="R974" s="61">
        <f t="shared" si="111"/>
        <v>0</v>
      </c>
      <c r="S974" s="61">
        <f t="shared" si="112"/>
        <v>0</v>
      </c>
    </row>
    <row r="975" spans="15:19" x14ac:dyDescent="0.2">
      <c r="O975" s="61">
        <f t="shared" si="113"/>
        <v>0.97000000000000075</v>
      </c>
      <c r="P975" s="61">
        <f t="shared" si="109"/>
        <v>0</v>
      </c>
      <c r="Q975" s="61">
        <f t="shared" si="110"/>
        <v>0</v>
      </c>
      <c r="R975" s="61">
        <f t="shared" si="111"/>
        <v>0</v>
      </c>
      <c r="S975" s="61">
        <f t="shared" si="112"/>
        <v>0</v>
      </c>
    </row>
    <row r="976" spans="15:19" x14ac:dyDescent="0.2">
      <c r="O976" s="61">
        <f t="shared" si="113"/>
        <v>0.97100000000000075</v>
      </c>
      <c r="P976" s="61">
        <f t="shared" si="109"/>
        <v>0</v>
      </c>
      <c r="Q976" s="61">
        <f t="shared" si="110"/>
        <v>0</v>
      </c>
      <c r="R976" s="61">
        <f t="shared" si="111"/>
        <v>0</v>
      </c>
      <c r="S976" s="61">
        <f t="shared" si="112"/>
        <v>0</v>
      </c>
    </row>
    <row r="977" spans="15:19" x14ac:dyDescent="0.2">
      <c r="O977" s="61">
        <f t="shared" si="113"/>
        <v>0.97200000000000075</v>
      </c>
      <c r="P977" s="61">
        <f t="shared" si="109"/>
        <v>0</v>
      </c>
      <c r="Q977" s="61">
        <f t="shared" si="110"/>
        <v>0</v>
      </c>
      <c r="R977" s="61">
        <f t="shared" si="111"/>
        <v>0</v>
      </c>
      <c r="S977" s="61">
        <f t="shared" si="112"/>
        <v>0</v>
      </c>
    </row>
    <row r="978" spans="15:19" x14ac:dyDescent="0.2">
      <c r="O978" s="61">
        <f t="shared" si="113"/>
        <v>0.97300000000000075</v>
      </c>
      <c r="P978" s="61">
        <f t="shared" si="109"/>
        <v>0</v>
      </c>
      <c r="Q978" s="61">
        <f t="shared" si="110"/>
        <v>0</v>
      </c>
      <c r="R978" s="61">
        <f t="shared" si="111"/>
        <v>0</v>
      </c>
      <c r="S978" s="61">
        <f t="shared" si="112"/>
        <v>0</v>
      </c>
    </row>
    <row r="979" spans="15:19" x14ac:dyDescent="0.2">
      <c r="O979" s="61">
        <f t="shared" si="113"/>
        <v>0.97400000000000075</v>
      </c>
      <c r="P979" s="61">
        <f t="shared" si="109"/>
        <v>0</v>
      </c>
      <c r="Q979" s="61">
        <f t="shared" si="110"/>
        <v>0</v>
      </c>
      <c r="R979" s="61">
        <f t="shared" si="111"/>
        <v>0</v>
      </c>
      <c r="S979" s="61">
        <f t="shared" si="112"/>
        <v>0</v>
      </c>
    </row>
    <row r="980" spans="15:19" x14ac:dyDescent="0.2">
      <c r="O980" s="61">
        <f t="shared" si="113"/>
        <v>0.97500000000000075</v>
      </c>
      <c r="P980" s="61">
        <f t="shared" si="109"/>
        <v>0</v>
      </c>
      <c r="Q980" s="61">
        <f t="shared" si="110"/>
        <v>0</v>
      </c>
      <c r="R980" s="61">
        <f t="shared" si="111"/>
        <v>0</v>
      </c>
      <c r="S980" s="61">
        <f t="shared" si="112"/>
        <v>0</v>
      </c>
    </row>
    <row r="981" spans="15:19" x14ac:dyDescent="0.2">
      <c r="O981" s="61">
        <f t="shared" si="113"/>
        <v>0.97600000000000076</v>
      </c>
      <c r="P981" s="61">
        <f t="shared" si="109"/>
        <v>0</v>
      </c>
      <c r="Q981" s="61">
        <f t="shared" si="110"/>
        <v>0</v>
      </c>
      <c r="R981" s="61">
        <f t="shared" si="111"/>
        <v>0</v>
      </c>
      <c r="S981" s="61">
        <f t="shared" si="112"/>
        <v>0</v>
      </c>
    </row>
    <row r="982" spans="15:19" x14ac:dyDescent="0.2">
      <c r="O982" s="61">
        <f t="shared" si="113"/>
        <v>0.97700000000000076</v>
      </c>
      <c r="P982" s="61">
        <f t="shared" si="109"/>
        <v>0</v>
      </c>
      <c r="Q982" s="61">
        <f t="shared" si="110"/>
        <v>0</v>
      </c>
      <c r="R982" s="61">
        <f t="shared" si="111"/>
        <v>0</v>
      </c>
      <c r="S982" s="61">
        <f t="shared" si="112"/>
        <v>0</v>
      </c>
    </row>
    <row r="983" spans="15:19" x14ac:dyDescent="0.2">
      <c r="O983" s="61">
        <f t="shared" si="113"/>
        <v>0.97800000000000076</v>
      </c>
      <c r="P983" s="61">
        <f t="shared" si="109"/>
        <v>0</v>
      </c>
      <c r="Q983" s="61">
        <f t="shared" si="110"/>
        <v>0</v>
      </c>
      <c r="R983" s="61">
        <f t="shared" si="111"/>
        <v>0</v>
      </c>
      <c r="S983" s="61">
        <f t="shared" si="112"/>
        <v>0</v>
      </c>
    </row>
    <row r="984" spans="15:19" x14ac:dyDescent="0.2">
      <c r="O984" s="61">
        <f t="shared" si="113"/>
        <v>0.97900000000000076</v>
      </c>
      <c r="P984" s="61">
        <f t="shared" si="109"/>
        <v>0</v>
      </c>
      <c r="Q984" s="61">
        <f t="shared" si="110"/>
        <v>0</v>
      </c>
      <c r="R984" s="61">
        <f t="shared" si="111"/>
        <v>0</v>
      </c>
      <c r="S984" s="61">
        <f t="shared" si="112"/>
        <v>0</v>
      </c>
    </row>
    <row r="985" spans="15:19" x14ac:dyDescent="0.2">
      <c r="O985" s="61">
        <f t="shared" si="113"/>
        <v>0.98000000000000076</v>
      </c>
      <c r="P985" s="61">
        <f t="shared" si="109"/>
        <v>0</v>
      </c>
      <c r="Q985" s="61">
        <f t="shared" si="110"/>
        <v>0</v>
      </c>
      <c r="R985" s="61">
        <f t="shared" si="111"/>
        <v>0</v>
      </c>
      <c r="S985" s="61">
        <f t="shared" si="112"/>
        <v>0</v>
      </c>
    </row>
    <row r="986" spans="15:19" x14ac:dyDescent="0.2">
      <c r="O986" s="61">
        <f t="shared" si="113"/>
        <v>0.98100000000000076</v>
      </c>
      <c r="P986" s="61">
        <f t="shared" si="109"/>
        <v>0</v>
      </c>
      <c r="Q986" s="61">
        <f t="shared" si="110"/>
        <v>0</v>
      </c>
      <c r="R986" s="61">
        <f t="shared" si="111"/>
        <v>0</v>
      </c>
      <c r="S986" s="61">
        <f t="shared" si="112"/>
        <v>0</v>
      </c>
    </row>
    <row r="987" spans="15:19" x14ac:dyDescent="0.2">
      <c r="O987" s="61">
        <f t="shared" si="113"/>
        <v>0.98200000000000076</v>
      </c>
      <c r="P987" s="61">
        <f t="shared" si="109"/>
        <v>0</v>
      </c>
      <c r="Q987" s="61">
        <f t="shared" si="110"/>
        <v>0</v>
      </c>
      <c r="R987" s="61">
        <f t="shared" si="111"/>
        <v>0</v>
      </c>
      <c r="S987" s="61">
        <f t="shared" si="112"/>
        <v>0</v>
      </c>
    </row>
    <row r="988" spans="15:19" x14ac:dyDescent="0.2">
      <c r="O988" s="61">
        <f t="shared" si="113"/>
        <v>0.98300000000000076</v>
      </c>
      <c r="P988" s="61">
        <f t="shared" si="109"/>
        <v>0</v>
      </c>
      <c r="Q988" s="61">
        <f t="shared" si="110"/>
        <v>0</v>
      </c>
      <c r="R988" s="61">
        <f t="shared" si="111"/>
        <v>0</v>
      </c>
      <c r="S988" s="61">
        <f t="shared" si="112"/>
        <v>0</v>
      </c>
    </row>
    <row r="989" spans="15:19" x14ac:dyDescent="0.2">
      <c r="O989" s="61">
        <f t="shared" si="113"/>
        <v>0.98400000000000076</v>
      </c>
      <c r="P989" s="61">
        <f t="shared" si="109"/>
        <v>0</v>
      </c>
      <c r="Q989" s="61">
        <f t="shared" si="110"/>
        <v>0</v>
      </c>
      <c r="R989" s="61">
        <f t="shared" si="111"/>
        <v>0</v>
      </c>
      <c r="S989" s="61">
        <f t="shared" si="112"/>
        <v>0</v>
      </c>
    </row>
    <row r="990" spans="15:19" x14ac:dyDescent="0.2">
      <c r="O990" s="61">
        <f t="shared" si="113"/>
        <v>0.98500000000000076</v>
      </c>
      <c r="P990" s="61">
        <f t="shared" si="109"/>
        <v>0</v>
      </c>
      <c r="Q990" s="61">
        <f t="shared" si="110"/>
        <v>0</v>
      </c>
      <c r="R990" s="61">
        <f t="shared" si="111"/>
        <v>0</v>
      </c>
      <c r="S990" s="61">
        <f t="shared" si="112"/>
        <v>0</v>
      </c>
    </row>
    <row r="991" spans="15:19" x14ac:dyDescent="0.2">
      <c r="O991" s="61">
        <f t="shared" si="113"/>
        <v>0.98600000000000076</v>
      </c>
      <c r="P991" s="61">
        <f t="shared" si="109"/>
        <v>0</v>
      </c>
      <c r="Q991" s="61">
        <f t="shared" si="110"/>
        <v>0</v>
      </c>
      <c r="R991" s="61">
        <f t="shared" si="111"/>
        <v>0</v>
      </c>
      <c r="S991" s="61">
        <f t="shared" si="112"/>
        <v>0</v>
      </c>
    </row>
    <row r="992" spans="15:19" x14ac:dyDescent="0.2">
      <c r="O992" s="61">
        <f t="shared" si="113"/>
        <v>0.98700000000000077</v>
      </c>
      <c r="P992" s="61">
        <f t="shared" si="109"/>
        <v>0</v>
      </c>
      <c r="Q992" s="61">
        <f t="shared" si="110"/>
        <v>0</v>
      </c>
      <c r="R992" s="61">
        <f t="shared" si="111"/>
        <v>0</v>
      </c>
      <c r="S992" s="61">
        <f t="shared" si="112"/>
        <v>0</v>
      </c>
    </row>
    <row r="993" spans="15:19" x14ac:dyDescent="0.2">
      <c r="O993" s="61">
        <f t="shared" si="113"/>
        <v>0.98800000000000077</v>
      </c>
      <c r="P993" s="61">
        <f t="shared" si="109"/>
        <v>0</v>
      </c>
      <c r="Q993" s="61">
        <f t="shared" si="110"/>
        <v>0</v>
      </c>
      <c r="R993" s="61">
        <f t="shared" si="111"/>
        <v>0</v>
      </c>
      <c r="S993" s="61">
        <f t="shared" si="112"/>
        <v>0</v>
      </c>
    </row>
    <row r="994" spans="15:19" x14ac:dyDescent="0.2">
      <c r="O994" s="61">
        <f t="shared" si="113"/>
        <v>0.98900000000000077</v>
      </c>
      <c r="P994" s="61">
        <f t="shared" si="109"/>
        <v>0</v>
      </c>
      <c r="Q994" s="61">
        <f t="shared" si="110"/>
        <v>0</v>
      </c>
      <c r="R994" s="61">
        <f t="shared" si="111"/>
        <v>0</v>
      </c>
      <c r="S994" s="61">
        <f t="shared" si="112"/>
        <v>0</v>
      </c>
    </row>
    <row r="995" spans="15:19" x14ac:dyDescent="0.2">
      <c r="O995" s="61">
        <f t="shared" si="113"/>
        <v>0.99000000000000077</v>
      </c>
      <c r="P995" s="61">
        <f t="shared" si="109"/>
        <v>0</v>
      </c>
      <c r="Q995" s="61">
        <f t="shared" si="110"/>
        <v>0</v>
      </c>
      <c r="R995" s="61">
        <f t="shared" si="111"/>
        <v>0</v>
      </c>
      <c r="S995" s="61">
        <f t="shared" si="112"/>
        <v>0</v>
      </c>
    </row>
    <row r="996" spans="15:19" x14ac:dyDescent="0.2">
      <c r="O996" s="61">
        <f t="shared" si="113"/>
        <v>0.99100000000000077</v>
      </c>
      <c r="P996" s="61">
        <f t="shared" si="109"/>
        <v>0</v>
      </c>
      <c r="Q996" s="61">
        <f t="shared" si="110"/>
        <v>0</v>
      </c>
      <c r="R996" s="61">
        <f t="shared" si="111"/>
        <v>0</v>
      </c>
      <c r="S996" s="61">
        <f t="shared" si="112"/>
        <v>0</v>
      </c>
    </row>
    <row r="997" spans="15:19" x14ac:dyDescent="0.2">
      <c r="O997" s="61">
        <f t="shared" si="113"/>
        <v>0.99200000000000077</v>
      </c>
      <c r="P997" s="61">
        <f t="shared" si="109"/>
        <v>0</v>
      </c>
      <c r="Q997" s="61">
        <f t="shared" si="110"/>
        <v>0</v>
      </c>
      <c r="R997" s="61">
        <f t="shared" si="111"/>
        <v>0</v>
      </c>
      <c r="S997" s="61">
        <f t="shared" si="112"/>
        <v>0</v>
      </c>
    </row>
    <row r="998" spans="15:19" x14ac:dyDescent="0.2">
      <c r="O998" s="61">
        <f t="shared" si="113"/>
        <v>0.99300000000000077</v>
      </c>
      <c r="P998" s="61">
        <f t="shared" si="109"/>
        <v>0</v>
      </c>
      <c r="Q998" s="61">
        <f t="shared" si="110"/>
        <v>0</v>
      </c>
      <c r="R998" s="61">
        <f t="shared" si="111"/>
        <v>0</v>
      </c>
      <c r="S998" s="61">
        <f t="shared" si="112"/>
        <v>0</v>
      </c>
    </row>
    <row r="999" spans="15:19" x14ac:dyDescent="0.2">
      <c r="O999" s="61">
        <f t="shared" si="113"/>
        <v>0.99400000000000077</v>
      </c>
      <c r="P999" s="61">
        <f t="shared" si="109"/>
        <v>0</v>
      </c>
      <c r="Q999" s="61">
        <f t="shared" si="110"/>
        <v>0</v>
      </c>
      <c r="R999" s="61">
        <f t="shared" si="111"/>
        <v>0</v>
      </c>
      <c r="S999" s="61">
        <f t="shared" si="112"/>
        <v>0</v>
      </c>
    </row>
    <row r="1000" spans="15:19" x14ac:dyDescent="0.2">
      <c r="O1000" s="61">
        <f t="shared" si="113"/>
        <v>0.99500000000000077</v>
      </c>
      <c r="P1000" s="61">
        <f t="shared" si="109"/>
        <v>0</v>
      </c>
      <c r="Q1000" s="61">
        <f t="shared" si="110"/>
        <v>0</v>
      </c>
      <c r="R1000" s="61">
        <f t="shared" si="111"/>
        <v>0</v>
      </c>
      <c r="S1000" s="61">
        <f t="shared" si="112"/>
        <v>0</v>
      </c>
    </row>
    <row r="1001" spans="15:19" x14ac:dyDescent="0.2">
      <c r="O1001" s="61">
        <f t="shared" si="113"/>
        <v>0.99600000000000077</v>
      </c>
      <c r="P1001" s="61">
        <f t="shared" si="109"/>
        <v>0</v>
      </c>
      <c r="Q1001" s="61">
        <f t="shared" si="110"/>
        <v>0</v>
      </c>
      <c r="R1001" s="61">
        <f t="shared" si="111"/>
        <v>0</v>
      </c>
      <c r="S1001" s="61">
        <f t="shared" si="112"/>
        <v>0</v>
      </c>
    </row>
    <row r="1002" spans="15:19" x14ac:dyDescent="0.2">
      <c r="O1002" s="61">
        <f t="shared" si="113"/>
        <v>0.99700000000000077</v>
      </c>
      <c r="P1002" s="61">
        <f t="shared" si="109"/>
        <v>0</v>
      </c>
      <c r="Q1002" s="61">
        <f t="shared" si="110"/>
        <v>0</v>
      </c>
      <c r="R1002" s="61">
        <f t="shared" si="111"/>
        <v>0</v>
      </c>
      <c r="S1002" s="61">
        <f t="shared" si="112"/>
        <v>0</v>
      </c>
    </row>
    <row r="1003" spans="15:19" x14ac:dyDescent="0.2">
      <c r="O1003" s="61">
        <f t="shared" si="113"/>
        <v>0.99800000000000078</v>
      </c>
      <c r="P1003" s="61">
        <f t="shared" si="109"/>
        <v>0</v>
      </c>
      <c r="Q1003" s="61">
        <f t="shared" si="110"/>
        <v>0</v>
      </c>
      <c r="R1003" s="61">
        <f t="shared" si="111"/>
        <v>0</v>
      </c>
      <c r="S1003" s="61">
        <f t="shared" si="112"/>
        <v>0</v>
      </c>
    </row>
    <row r="1004" spans="15:19" x14ac:dyDescent="0.2">
      <c r="O1004" s="61">
        <f t="shared" si="113"/>
        <v>0.99900000000000078</v>
      </c>
      <c r="P1004" s="61">
        <f t="shared" si="109"/>
        <v>0</v>
      </c>
      <c r="Q1004" s="61">
        <f t="shared" si="110"/>
        <v>0</v>
      </c>
      <c r="R1004" s="61">
        <f t="shared" si="111"/>
        <v>0</v>
      </c>
      <c r="S1004" s="61">
        <f t="shared" si="112"/>
        <v>0</v>
      </c>
    </row>
    <row r="1005" spans="15:19" x14ac:dyDescent="0.2">
      <c r="O1005" s="61">
        <f t="shared" si="113"/>
        <v>1.0000000000000007</v>
      </c>
      <c r="P1005" s="61">
        <f t="shared" si="109"/>
        <v>0</v>
      </c>
      <c r="Q1005" s="61">
        <f t="shared" si="110"/>
        <v>0</v>
      </c>
      <c r="R1005" s="61">
        <f t="shared" si="111"/>
        <v>0</v>
      </c>
      <c r="S1005" s="61">
        <f t="shared" si="112"/>
        <v>0</v>
      </c>
    </row>
    <row r="1006" spans="15:19" x14ac:dyDescent="0.2">
      <c r="O1006" s="61">
        <f t="shared" si="113"/>
        <v>1.0010000000000006</v>
      </c>
      <c r="P1006" s="61">
        <f t="shared" si="109"/>
        <v>0</v>
      </c>
      <c r="Q1006" s="61">
        <f t="shared" si="110"/>
        <v>0</v>
      </c>
      <c r="R1006" s="61">
        <f t="shared" si="111"/>
        <v>0</v>
      </c>
      <c r="S1006" s="61">
        <f>-(Q1007-Q1006)</f>
        <v>0</v>
      </c>
    </row>
  </sheetData>
  <pageMargins left="0.7" right="0.7" top="0.75" bottom="0.75" header="0.3" footer="0.3"/>
  <pageSetup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FEC2-0027-4B8F-8856-324CB366AF80}">
  <dimension ref="A1"/>
  <sheetViews>
    <sheetView topLeftCell="I7" workbookViewId="0">
      <selection activeCell="AB21" sqref="AB21"/>
    </sheetView>
  </sheetViews>
  <sheetFormatPr baseColWidth="10" defaultColWidth="8.83203125" defaultRowHeight="15" x14ac:dyDescent="0.2"/>
  <cols>
    <col min="22" max="22" width="10.6640625" customWidth="1"/>
    <col min="23" max="23" width="11.33203125" customWidth="1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4FD3-0238-4074-B2D0-9912EAA8AF69}">
  <dimension ref="A1:AA1006"/>
  <sheetViews>
    <sheetView topLeftCell="J1" workbookViewId="0">
      <selection activeCell="S6" sqref="S6"/>
    </sheetView>
  </sheetViews>
  <sheetFormatPr baseColWidth="10" defaultColWidth="8.83203125" defaultRowHeight="15" x14ac:dyDescent="0.2"/>
  <cols>
    <col min="1" max="1" width="8.5" customWidth="1"/>
    <col min="2" max="2" width="11.6640625" customWidth="1"/>
    <col min="3" max="3" width="11.33203125" customWidth="1"/>
    <col min="4" max="4" width="15.6640625" customWidth="1"/>
    <col min="5" max="5" width="13.5" customWidth="1"/>
    <col min="6" max="6" width="13.1640625" customWidth="1"/>
    <col min="7" max="7" width="14.6640625" customWidth="1"/>
    <col min="8" max="8" width="10.5" bestFit="1" customWidth="1"/>
    <col min="9" max="9" width="16.1640625" customWidth="1"/>
    <col min="10" max="13" width="15.6640625" customWidth="1"/>
    <col min="14" max="14" width="18.33203125" customWidth="1"/>
    <col min="15" max="15" width="15.83203125" customWidth="1"/>
    <col min="16" max="16" width="15.6640625" customWidth="1"/>
    <col min="17" max="17" width="13.33203125" customWidth="1"/>
    <col min="18" max="18" width="11.33203125" customWidth="1"/>
    <col min="19" max="19" width="14.5" customWidth="1"/>
    <col min="23" max="23" width="13" customWidth="1"/>
    <col min="24" max="24" width="12.83203125" customWidth="1"/>
    <col min="25" max="25" width="14.1640625" customWidth="1"/>
    <col min="26" max="26" width="9.33203125" customWidth="1"/>
  </cols>
  <sheetData>
    <row r="1" spans="1:27" ht="4.5" customHeight="1" x14ac:dyDescent="0.2">
      <c r="N1" s="137" t="s">
        <v>206</v>
      </c>
      <c r="O1" s="138"/>
      <c r="P1" s="138"/>
      <c r="Q1" s="139"/>
    </row>
    <row r="2" spans="1:27" s="128" customFormat="1" ht="16" hidden="1" x14ac:dyDescent="0.2">
      <c r="N2" s="132" t="s">
        <v>185</v>
      </c>
      <c r="O2" s="131" t="s">
        <v>207</v>
      </c>
      <c r="P2" s="131" t="s">
        <v>208</v>
      </c>
      <c r="Q2" s="129" t="s">
        <v>52</v>
      </c>
      <c r="W2"/>
      <c r="X2"/>
      <c r="Y2"/>
      <c r="Z2"/>
      <c r="AA2"/>
    </row>
    <row r="3" spans="1:27" ht="16" x14ac:dyDescent="0.2">
      <c r="D3" s="293" t="s">
        <v>209</v>
      </c>
      <c r="E3" s="293"/>
      <c r="F3" s="293"/>
      <c r="G3" s="293"/>
      <c r="H3" s="293"/>
      <c r="I3" s="293"/>
      <c r="K3" s="174" t="s">
        <v>210</v>
      </c>
      <c r="L3" s="188">
        <v>0.17599999999999999</v>
      </c>
      <c r="N3" s="127">
        <f>cutoff_1</f>
        <v>0.17599999999999999</v>
      </c>
      <c r="O3" s="127">
        <f ca="1">K178</f>
        <v>1</v>
      </c>
      <c r="P3" s="127">
        <f ca="1">L178</f>
        <v>0.16216216216216217</v>
      </c>
      <c r="Q3" s="127">
        <f ca="1">SUMPRODUCT(U7:U1006,T7:T1006)</f>
        <v>0.73752598752598764</v>
      </c>
    </row>
    <row r="4" spans="1:27" ht="5.25" customHeight="1" x14ac:dyDescent="0.2"/>
    <row r="5" spans="1:27" ht="90.75" customHeight="1" thickBot="1" x14ac:dyDescent="0.25">
      <c r="A5" s="175" t="s">
        <v>13</v>
      </c>
      <c r="B5" s="129" t="s">
        <v>211</v>
      </c>
      <c r="C5" s="129" t="s">
        <v>212</v>
      </c>
      <c r="D5" s="2" t="s">
        <v>213</v>
      </c>
      <c r="E5" s="1" t="s">
        <v>57</v>
      </c>
      <c r="F5" s="2" t="s">
        <v>189</v>
      </c>
      <c r="G5" s="130" t="s">
        <v>190</v>
      </c>
      <c r="H5" s="123" t="s">
        <v>22</v>
      </c>
      <c r="I5" s="124" t="s">
        <v>191</v>
      </c>
      <c r="J5" s="116" t="s">
        <v>192</v>
      </c>
      <c r="K5" s="2" t="s">
        <v>193</v>
      </c>
      <c r="L5" s="2" t="s">
        <v>194</v>
      </c>
      <c r="M5" s="2" t="str">
        <f>'Data 2'!U9</f>
        <v># Symptoms per Patient CFNR</v>
      </c>
      <c r="N5" s="2" t="s">
        <v>195</v>
      </c>
      <c r="O5" s="2" t="s">
        <v>196</v>
      </c>
      <c r="P5" s="2" t="s">
        <v>197</v>
      </c>
      <c r="Q5" s="2" t="s">
        <v>44</v>
      </c>
      <c r="R5" s="2" t="s">
        <v>198</v>
      </c>
      <c r="S5" s="2" t="s">
        <v>199</v>
      </c>
      <c r="T5" s="2" t="s">
        <v>68</v>
      </c>
      <c r="U5" s="2" t="s">
        <v>69</v>
      </c>
    </row>
    <row r="6" spans="1:27" ht="16" thickBot="1" x14ac:dyDescent="0.25">
      <c r="A6" s="5">
        <f>1</f>
        <v>1</v>
      </c>
      <c r="B6" s="193">
        <f ca="1">RAND()</f>
        <v>0.99334339867326449</v>
      </c>
      <c r="C6" s="193">
        <v>5.0673237550358019E-2</v>
      </c>
      <c r="D6" s="176">
        <f>INT(171*C6)+1</f>
        <v>9</v>
      </c>
      <c r="E6" s="196">
        <f ca="1">OFFSET('LR Results_2B_Composite'!$C$5,'Composite Resampling'!$D6,0)</f>
        <v>16</v>
      </c>
      <c r="F6" s="196" t="str">
        <f ca="1">OFFSET('LR Results_2B_Composite'!$C$5,'Composite Resampling'!$D6,1)</f>
        <v>CFNR</v>
      </c>
      <c r="G6" s="196">
        <f ca="1">IF(F6="CF",1,0)</f>
        <v>0</v>
      </c>
      <c r="H6" s="194">
        <f ca="1">OFFSET('LR Results_2B_Composite'!$C$5,'Composite Resampling'!$D6,3)</f>
        <v>17</v>
      </c>
      <c r="I6" s="197">
        <f ca="1">OFFSET('LR Results_2B_Composite'!$C$5,'Composite Resampling'!$D6,4)</f>
        <v>0.11596240580820531</v>
      </c>
      <c r="J6" s="211">
        <f ca="1">OFFSET('LR Results_2B_Composite'!$C$5,'Composite Resampling'!$D6,5)</f>
        <v>0</v>
      </c>
      <c r="K6" s="211">
        <f ca="1">OFFSET('LR Results_2B_Composite'!$C$5,'Composite Resampling'!$D6,6)</f>
        <v>0</v>
      </c>
      <c r="L6" s="211">
        <f ca="1">OFFSET('LR Results_2B_Composite'!$C$5,'Composite Resampling'!$D6,7)</f>
        <v>0</v>
      </c>
      <c r="M6" s="211">
        <f ca="1">OFFSET('LR Results_2B_Composite'!$C$5,'Composite Resampling'!$D6,8)</f>
        <v>1</v>
      </c>
      <c r="N6" s="211">
        <f ca="1">OFFSET('LR Results_2B_Composite'!$C$5,'Composite Resampling'!$D6,9)</f>
        <v>1</v>
      </c>
      <c r="O6" s="211">
        <f ca="1">OFFSET('LR Results_2B_Composite'!$C$5,'Composite Resampling'!$D6,10)</f>
        <v>1</v>
      </c>
      <c r="P6" s="211">
        <f ca="1">OFFSET('LR Results_2B_Composite'!$C$5,'Composite Resampling'!$D6,11)</f>
        <v>0</v>
      </c>
      <c r="Q6" s="61">
        <v>1E-3</v>
      </c>
      <c r="R6" s="61">
        <f t="shared" ref="R6:R69" ca="1" si="0">COUNTIFS($F$6:$F$176,"CF",$I$6:$I$176,"&gt;="&amp;$Q6)/CF_D</f>
        <v>1</v>
      </c>
      <c r="S6" s="61">
        <f t="shared" ref="S6:S69" ca="1" si="1">COUNTIFS($F$6:$F$176,"CONT",$I$6:$I$176,"&gt;="&amp;$Q6)/CFNT_D</f>
        <v>1</v>
      </c>
      <c r="T6" s="61">
        <f ca="1">(R6+R7)/2</f>
        <v>1</v>
      </c>
      <c r="U6" s="61">
        <f ca="1">-(S7-S6)</f>
        <v>0</v>
      </c>
    </row>
    <row r="7" spans="1:27" ht="16" thickBot="1" x14ac:dyDescent="0.25">
      <c r="A7" s="5">
        <f>A6+1</f>
        <v>2</v>
      </c>
      <c r="B7" s="193">
        <f t="shared" ref="B7:B70" ca="1" si="2">RAND()</f>
        <v>0.28064104308472215</v>
      </c>
      <c r="C7" s="193">
        <v>0.56433143550183418</v>
      </c>
      <c r="D7" s="176">
        <f t="shared" ref="D7:D70" si="3">INT(171*C7)+1</f>
        <v>97</v>
      </c>
      <c r="E7" s="196">
        <f ca="1">OFFSET('LR Results_2B_Composite'!$C$5,'Composite Resampling'!$D7,0)</f>
        <v>34</v>
      </c>
      <c r="F7" s="196" t="str">
        <f ca="1">OFFSET('LR Results_2B_Composite'!$C$5,'Composite Resampling'!$D7,1)</f>
        <v>CF</v>
      </c>
      <c r="G7" s="196">
        <f t="shared" ref="G7:G70" ca="1" si="4">IF(F7="CF",1,0)</f>
        <v>1</v>
      </c>
      <c r="H7" s="198">
        <f ca="1">OFFSET('LR Results_2B_Composite'!$C$5,'Composite Resampling'!$D7,3)</f>
        <v>19</v>
      </c>
      <c r="I7" s="195">
        <f ca="1">OFFSET('LR Results_2B_Composite'!$C$5,'Composite Resampling'!$D7,4)</f>
        <v>0.1762710518339988</v>
      </c>
      <c r="J7" s="211">
        <f ca="1">OFFSET('LR Results_2B_Composite'!$C$5,'Composite Resampling'!$D7,5)</f>
        <v>1</v>
      </c>
      <c r="K7" s="211">
        <f ca="1">OFFSET('LR Results_2B_Composite'!$C$5,'Composite Resampling'!$D7,6)</f>
        <v>1</v>
      </c>
      <c r="L7" s="211">
        <f ca="1">OFFSET('LR Results_2B_Composite'!$C$5,'Composite Resampling'!$D7,7)</f>
        <v>0</v>
      </c>
      <c r="M7" s="211">
        <f ca="1">OFFSET('LR Results_2B_Composite'!$C$5,'Composite Resampling'!$D7,8)</f>
        <v>2</v>
      </c>
      <c r="N7" s="211">
        <f ca="1">OFFSET('LR Results_2B_Composite'!$C$5,'Composite Resampling'!$D7,9)</f>
        <v>1</v>
      </c>
      <c r="O7" s="211">
        <f ca="1">OFFSET('LR Results_2B_Composite'!$C$5,'Composite Resampling'!$D7,10)</f>
        <v>0</v>
      </c>
      <c r="P7" s="211">
        <f ca="1">OFFSET('LR Results_2B_Composite'!$C$5,'Composite Resampling'!$D7,11)</f>
        <v>0</v>
      </c>
      <c r="Q7" s="61">
        <f>Q6+0.001</f>
        <v>2E-3</v>
      </c>
      <c r="R7" s="61">
        <f t="shared" ca="1" si="0"/>
        <v>1</v>
      </c>
      <c r="S7" s="61">
        <f t="shared" ca="1" si="1"/>
        <v>1</v>
      </c>
      <c r="T7" s="61">
        <f t="shared" ref="T7:T70" ca="1" si="5">(R7+R8)/2</f>
        <v>1</v>
      </c>
      <c r="U7" s="61">
        <f t="shared" ref="U7:U70" ca="1" si="6">-(S8-S7)</f>
        <v>0</v>
      </c>
    </row>
    <row r="8" spans="1:27" ht="16" thickBot="1" x14ac:dyDescent="0.25">
      <c r="A8" s="5">
        <f t="shared" ref="A8:A71" si="7">A7+1</f>
        <v>3</v>
      </c>
      <c r="B8" s="193">
        <f t="shared" ca="1" si="2"/>
        <v>0.43148414823734338</v>
      </c>
      <c r="C8" s="193">
        <v>0.38073744423226308</v>
      </c>
      <c r="D8" s="176">
        <f t="shared" si="3"/>
        <v>66</v>
      </c>
      <c r="E8" s="196">
        <f ca="1">OFFSET('LR Results_2B_Composite'!$C$5,'Composite Resampling'!$D8,0)</f>
        <v>215</v>
      </c>
      <c r="F8" s="196" t="str">
        <f ca="1">OFFSET('LR Results_2B_Composite'!$C$5,'Composite Resampling'!$D8,1)</f>
        <v>CFNR</v>
      </c>
      <c r="G8" s="196">
        <f t="shared" ca="1" si="4"/>
        <v>0</v>
      </c>
      <c r="H8" s="180">
        <f ca="1">OFFSET('LR Results_2B_Composite'!$C$5,'Composite Resampling'!$D8,3)</f>
        <v>33</v>
      </c>
      <c r="I8" s="106">
        <f ca="1">OFFSET('LR Results_2B_Composite'!$C$5,'Composite Resampling'!$D8,4)</f>
        <v>0.40437397321279883</v>
      </c>
      <c r="J8" s="211">
        <f ca="1">OFFSET('LR Results_2B_Composite'!$C$5,'Composite Resampling'!$D8,5)</f>
        <v>1</v>
      </c>
      <c r="K8" s="211">
        <f ca="1">OFFSET('LR Results_2B_Composite'!$C$5,'Composite Resampling'!$D8,6)</f>
        <v>0</v>
      </c>
      <c r="L8" s="211">
        <f ca="1">OFFSET('LR Results_2B_Composite'!$C$5,'Composite Resampling'!$D8,7)</f>
        <v>0</v>
      </c>
      <c r="M8" s="211">
        <f ca="1">OFFSET('LR Results_2B_Composite'!$C$5,'Composite Resampling'!$D8,8)</f>
        <v>3</v>
      </c>
      <c r="N8" s="211">
        <f ca="1">OFFSET('LR Results_2B_Composite'!$C$5,'Composite Resampling'!$D8,9)</f>
        <v>0</v>
      </c>
      <c r="O8" s="211">
        <f ca="1">OFFSET('LR Results_2B_Composite'!$C$5,'Composite Resampling'!$D8,10)</f>
        <v>0</v>
      </c>
      <c r="P8" s="211">
        <f ca="1">OFFSET('LR Results_2B_Composite'!$C$5,'Composite Resampling'!$D8,11)</f>
        <v>0</v>
      </c>
      <c r="Q8" s="61">
        <f t="shared" ref="Q8:Q71" si="8">Q7+0.001</f>
        <v>3.0000000000000001E-3</v>
      </c>
      <c r="R8" s="61">
        <f t="shared" ca="1" si="0"/>
        <v>1</v>
      </c>
      <c r="S8" s="61">
        <f t="shared" ca="1" si="1"/>
        <v>1</v>
      </c>
      <c r="T8" s="61">
        <f t="shared" ca="1" si="5"/>
        <v>1</v>
      </c>
      <c r="U8" s="61">
        <f t="shared" ca="1" si="6"/>
        <v>0</v>
      </c>
    </row>
    <row r="9" spans="1:27" ht="16" thickBot="1" x14ac:dyDescent="0.25">
      <c r="A9" s="5">
        <f t="shared" si="7"/>
        <v>4</v>
      </c>
      <c r="B9" s="193">
        <f t="shared" ca="1" si="2"/>
        <v>0.1314471739869576</v>
      </c>
      <c r="C9" s="193">
        <v>4.4927159319580579E-2</v>
      </c>
      <c r="D9" s="176">
        <f t="shared" si="3"/>
        <v>8</v>
      </c>
      <c r="E9" s="196">
        <f ca="1">OFFSET('LR Results_2B_Composite'!$C$5,'Composite Resampling'!$D9,0)</f>
        <v>15</v>
      </c>
      <c r="F9" s="196" t="str">
        <f ca="1">OFFSET('LR Results_2B_Composite'!$C$5,'Composite Resampling'!$D9,1)</f>
        <v>CFNR</v>
      </c>
      <c r="G9" s="196">
        <f t="shared" ca="1" si="4"/>
        <v>0</v>
      </c>
      <c r="H9" s="180">
        <f ca="1">OFFSET('LR Results_2B_Composite'!$C$5,'Composite Resampling'!$D9,3)</f>
        <v>21</v>
      </c>
      <c r="I9" s="106">
        <f ca="1">OFFSET('LR Results_2B_Composite'!$C$5,'Composite Resampling'!$D9,4)</f>
        <v>0.38056496677537921</v>
      </c>
      <c r="J9" s="211">
        <f ca="1">OFFSET('LR Results_2B_Composite'!$C$5,'Composite Resampling'!$D9,5)</f>
        <v>1</v>
      </c>
      <c r="K9" s="211">
        <f ca="1">OFFSET('LR Results_2B_Composite'!$C$5,'Composite Resampling'!$D9,6)</f>
        <v>0</v>
      </c>
      <c r="L9" s="211">
        <f ca="1">OFFSET('LR Results_2B_Composite'!$C$5,'Composite Resampling'!$D9,7)</f>
        <v>0</v>
      </c>
      <c r="M9" s="211">
        <f ca="1">OFFSET('LR Results_2B_Composite'!$C$5,'Composite Resampling'!$D9,8)</f>
        <v>3</v>
      </c>
      <c r="N9" s="211">
        <f ca="1">OFFSET('LR Results_2B_Composite'!$C$5,'Composite Resampling'!$D9,9)</f>
        <v>1</v>
      </c>
      <c r="O9" s="211">
        <f ca="1">OFFSET('LR Results_2B_Composite'!$C$5,'Composite Resampling'!$D9,10)</f>
        <v>0</v>
      </c>
      <c r="P9" s="211">
        <f ca="1">OFFSET('LR Results_2B_Composite'!$C$5,'Composite Resampling'!$D9,11)</f>
        <v>0</v>
      </c>
      <c r="Q9" s="61">
        <f t="shared" si="8"/>
        <v>4.0000000000000001E-3</v>
      </c>
      <c r="R9" s="61">
        <f t="shared" ca="1" si="0"/>
        <v>1</v>
      </c>
      <c r="S9" s="61">
        <f t="shared" ca="1" si="1"/>
        <v>1</v>
      </c>
      <c r="T9" s="61">
        <f t="shared" ca="1" si="5"/>
        <v>1</v>
      </c>
      <c r="U9" s="61">
        <f t="shared" ca="1" si="6"/>
        <v>0</v>
      </c>
    </row>
    <row r="10" spans="1:27" ht="16" thickBot="1" x14ac:dyDescent="0.25">
      <c r="A10" s="5">
        <f t="shared" si="7"/>
        <v>5</v>
      </c>
      <c r="B10" s="193">
        <f t="shared" ca="1" si="2"/>
        <v>0.1160169807831839</v>
      </c>
      <c r="C10" s="193">
        <v>0.6385518068240299</v>
      </c>
      <c r="D10" s="176">
        <f t="shared" si="3"/>
        <v>110</v>
      </c>
      <c r="E10" s="196">
        <f ca="1">OFFSET('LR Results_2B_Composite'!$C$5,'Composite Resampling'!$D10,0)</f>
        <v>113</v>
      </c>
      <c r="F10" s="196" t="str">
        <f ca="1">OFFSET('LR Results_2B_Composite'!$C$5,'Composite Resampling'!$D10,1)</f>
        <v>CONT</v>
      </c>
      <c r="G10" s="196">
        <f t="shared" ca="1" si="4"/>
        <v>0</v>
      </c>
      <c r="H10" s="180">
        <f ca="1">OFFSET('LR Results_2B_Composite'!$C$5,'Composite Resampling'!$D10,3)</f>
        <v>14</v>
      </c>
      <c r="I10" s="106">
        <f ca="1">OFFSET('LR Results_2B_Composite'!$C$5,'Composite Resampling'!$D10,4)</f>
        <v>0.18934718186576524</v>
      </c>
      <c r="J10" s="211">
        <f ca="1">OFFSET('LR Results_2B_Composite'!$C$5,'Composite Resampling'!$D10,5)</f>
        <v>1</v>
      </c>
      <c r="K10" s="211">
        <f ca="1">OFFSET('LR Results_2B_Composite'!$C$5,'Composite Resampling'!$D10,6)</f>
        <v>0</v>
      </c>
      <c r="L10" s="211">
        <f ca="1">OFFSET('LR Results_2B_Composite'!$C$5,'Composite Resampling'!$D10,7)</f>
        <v>0</v>
      </c>
      <c r="M10" s="211">
        <f ca="1">OFFSET('LR Results_2B_Composite'!$C$5,'Composite Resampling'!$D10,8)</f>
        <v>1</v>
      </c>
      <c r="N10" s="211">
        <f ca="1">OFFSET('LR Results_2B_Composite'!$C$5,'Composite Resampling'!$D10,9)</f>
        <v>0</v>
      </c>
      <c r="O10" s="211">
        <f ca="1">OFFSET('LR Results_2B_Composite'!$C$5,'Composite Resampling'!$D10,10)</f>
        <v>0</v>
      </c>
      <c r="P10" s="211">
        <f ca="1">OFFSET('LR Results_2B_Composite'!$C$5,'Composite Resampling'!$D10,11)</f>
        <v>0</v>
      </c>
      <c r="Q10" s="61">
        <f t="shared" si="8"/>
        <v>5.0000000000000001E-3</v>
      </c>
      <c r="R10" s="61">
        <f t="shared" ca="1" si="0"/>
        <v>1</v>
      </c>
      <c r="S10" s="61">
        <f t="shared" ca="1" si="1"/>
        <v>1</v>
      </c>
      <c r="T10" s="61">
        <f t="shared" ca="1" si="5"/>
        <v>1</v>
      </c>
      <c r="U10" s="61">
        <f t="shared" ca="1" si="6"/>
        <v>0</v>
      </c>
    </row>
    <row r="11" spans="1:27" ht="16" thickBot="1" x14ac:dyDescent="0.25">
      <c r="A11" s="5">
        <f t="shared" si="7"/>
        <v>6</v>
      </c>
      <c r="B11" s="193">
        <f t="shared" ca="1" si="2"/>
        <v>0.5677016364145131</v>
      </c>
      <c r="C11" s="193">
        <v>0.73010687356011128</v>
      </c>
      <c r="D11" s="176">
        <f t="shared" si="3"/>
        <v>125</v>
      </c>
      <c r="E11" s="196">
        <f ca="1">OFFSET('LR Results_2B_Composite'!$C$5,'Composite Resampling'!$D11,0)</f>
        <v>145</v>
      </c>
      <c r="F11" s="196" t="str">
        <f ca="1">OFFSET('LR Results_2B_Composite'!$C$5,'Composite Resampling'!$D11,1)</f>
        <v>CFNR</v>
      </c>
      <c r="G11" s="196">
        <f t="shared" ca="1" si="4"/>
        <v>0</v>
      </c>
      <c r="H11" s="180">
        <f ca="1">OFFSET('LR Results_2B_Composite'!$C$5,'Composite Resampling'!$D11,3)</f>
        <v>3</v>
      </c>
      <c r="I11" s="106">
        <f ca="1">OFFSET('LR Results_2B_Composite'!$C$5,'Composite Resampling'!$D11,4)</f>
        <v>0.20499553645467269</v>
      </c>
      <c r="J11" s="211">
        <f ca="1">OFFSET('LR Results_2B_Composite'!$C$5,'Composite Resampling'!$D11,5)</f>
        <v>1</v>
      </c>
      <c r="K11" s="211">
        <f ca="1">OFFSET('LR Results_2B_Composite'!$C$5,'Composite Resampling'!$D11,6)</f>
        <v>0</v>
      </c>
      <c r="L11" s="211">
        <f ca="1">OFFSET('LR Results_2B_Composite'!$C$5,'Composite Resampling'!$D11,7)</f>
        <v>0</v>
      </c>
      <c r="M11" s="211">
        <f ca="1">OFFSET('LR Results_2B_Composite'!$C$5,'Composite Resampling'!$D11,8)</f>
        <v>0</v>
      </c>
      <c r="N11" s="211">
        <f ca="1">OFFSET('LR Results_2B_Composite'!$C$5,'Composite Resampling'!$D11,9)</f>
        <v>0</v>
      </c>
      <c r="O11" s="211">
        <f ca="1">OFFSET('LR Results_2B_Composite'!$C$5,'Composite Resampling'!$D11,10)</f>
        <v>0</v>
      </c>
      <c r="P11" s="211">
        <f ca="1">OFFSET('LR Results_2B_Composite'!$C$5,'Composite Resampling'!$D11,11)</f>
        <v>0</v>
      </c>
      <c r="Q11" s="61">
        <f t="shared" si="8"/>
        <v>6.0000000000000001E-3</v>
      </c>
      <c r="R11" s="61">
        <f t="shared" ca="1" si="0"/>
        <v>1</v>
      </c>
      <c r="S11" s="61">
        <f t="shared" ca="1" si="1"/>
        <v>1</v>
      </c>
      <c r="T11" s="61">
        <f t="shared" ca="1" si="5"/>
        <v>1</v>
      </c>
      <c r="U11" s="61">
        <f t="shared" ca="1" si="6"/>
        <v>0</v>
      </c>
    </row>
    <row r="12" spans="1:27" ht="16" thickBot="1" x14ac:dyDescent="0.25">
      <c r="A12" s="5">
        <f t="shared" si="7"/>
        <v>7</v>
      </c>
      <c r="B12" s="193">
        <f t="shared" ca="1" si="2"/>
        <v>0.98058858851923503</v>
      </c>
      <c r="C12" s="193">
        <v>0.69725312232217029</v>
      </c>
      <c r="D12" s="176">
        <f t="shared" si="3"/>
        <v>120</v>
      </c>
      <c r="E12" s="196">
        <f ca="1">OFFSET('LR Results_2B_Composite'!$C$5,'Composite Resampling'!$D12,0)</f>
        <v>135</v>
      </c>
      <c r="F12" s="196" t="str">
        <f ca="1">OFFSET('LR Results_2B_Composite'!$C$5,'Composite Resampling'!$D12,1)</f>
        <v>CFNR</v>
      </c>
      <c r="G12" s="196">
        <f t="shared" ca="1" si="4"/>
        <v>0</v>
      </c>
      <c r="H12" s="180">
        <f ca="1">OFFSET('LR Results_2B_Composite'!$C$5,'Composite Resampling'!$D12,3)</f>
        <v>21</v>
      </c>
      <c r="I12" s="106">
        <f ca="1">OFFSET('LR Results_2B_Composite'!$C$5,'Composite Resampling'!$D12,4)</f>
        <v>0.38056496677537921</v>
      </c>
      <c r="J12" s="211">
        <f ca="1">OFFSET('LR Results_2B_Composite'!$C$5,'Composite Resampling'!$D12,5)</f>
        <v>1</v>
      </c>
      <c r="K12" s="211">
        <f ca="1">OFFSET('LR Results_2B_Composite'!$C$5,'Composite Resampling'!$D12,6)</f>
        <v>0</v>
      </c>
      <c r="L12" s="211">
        <f ca="1">OFFSET('LR Results_2B_Composite'!$C$5,'Composite Resampling'!$D12,7)</f>
        <v>0</v>
      </c>
      <c r="M12" s="211">
        <f ca="1">OFFSET('LR Results_2B_Composite'!$C$5,'Composite Resampling'!$D12,8)</f>
        <v>4</v>
      </c>
      <c r="N12" s="211">
        <f ca="1">OFFSET('LR Results_2B_Composite'!$C$5,'Composite Resampling'!$D12,9)</f>
        <v>0</v>
      </c>
      <c r="O12" s="211">
        <f ca="1">OFFSET('LR Results_2B_Composite'!$C$5,'Composite Resampling'!$D12,10)</f>
        <v>0</v>
      </c>
      <c r="P12" s="211">
        <f ca="1">OFFSET('LR Results_2B_Composite'!$C$5,'Composite Resampling'!$D12,11)</f>
        <v>0</v>
      </c>
      <c r="Q12" s="61">
        <f t="shared" si="8"/>
        <v>7.0000000000000001E-3</v>
      </c>
      <c r="R12" s="61">
        <f t="shared" ca="1" si="0"/>
        <v>1</v>
      </c>
      <c r="S12" s="61">
        <f t="shared" ca="1" si="1"/>
        <v>1</v>
      </c>
      <c r="T12" s="61">
        <f t="shared" ca="1" si="5"/>
        <v>1</v>
      </c>
      <c r="U12" s="61">
        <f t="shared" ca="1" si="6"/>
        <v>0</v>
      </c>
    </row>
    <row r="13" spans="1:27" ht="16" thickBot="1" x14ac:dyDescent="0.25">
      <c r="A13" s="5">
        <f t="shared" si="7"/>
        <v>8</v>
      </c>
      <c r="B13" s="193">
        <f t="shared" ca="1" si="2"/>
        <v>0.50051185877133642</v>
      </c>
      <c r="C13" s="193">
        <v>0.64952367340605632</v>
      </c>
      <c r="D13" s="176">
        <f t="shared" si="3"/>
        <v>112</v>
      </c>
      <c r="E13" s="196">
        <f ca="1">OFFSET('LR Results_2B_Composite'!$C$5,'Composite Resampling'!$D13,0)</f>
        <v>116</v>
      </c>
      <c r="F13" s="196" t="str">
        <f ca="1">OFFSET('LR Results_2B_Composite'!$C$5,'Composite Resampling'!$D13,1)</f>
        <v>CONT</v>
      </c>
      <c r="G13" s="196">
        <f t="shared" ca="1" si="4"/>
        <v>0</v>
      </c>
      <c r="H13" s="180">
        <f ca="1">OFFSET('LR Results_2B_Composite'!$C$5,'Composite Resampling'!$D13,3)</f>
        <v>19</v>
      </c>
      <c r="I13" s="106">
        <f ca="1">OFFSET('LR Results_2B_Composite'!$C$5,'Composite Resampling'!$D13,4)</f>
        <v>0.1762710518339988</v>
      </c>
      <c r="J13" s="211">
        <f ca="1">OFFSET('LR Results_2B_Composite'!$C$5,'Composite Resampling'!$D13,5)</f>
        <v>1</v>
      </c>
      <c r="K13" s="211">
        <f ca="1">OFFSET('LR Results_2B_Composite'!$C$5,'Composite Resampling'!$D13,6)</f>
        <v>0</v>
      </c>
      <c r="L13" s="211">
        <f ca="1">OFFSET('LR Results_2B_Composite'!$C$5,'Composite Resampling'!$D13,7)</f>
        <v>0</v>
      </c>
      <c r="M13" s="211">
        <f ca="1">OFFSET('LR Results_2B_Composite'!$C$5,'Composite Resampling'!$D13,8)</f>
        <v>2</v>
      </c>
      <c r="N13" s="211">
        <f ca="1">OFFSET('LR Results_2B_Composite'!$C$5,'Composite Resampling'!$D13,9)</f>
        <v>0</v>
      </c>
      <c r="O13" s="211">
        <f ca="1">OFFSET('LR Results_2B_Composite'!$C$5,'Composite Resampling'!$D13,10)</f>
        <v>0</v>
      </c>
      <c r="P13" s="211">
        <f ca="1">OFFSET('LR Results_2B_Composite'!$C$5,'Composite Resampling'!$D13,11)</f>
        <v>0</v>
      </c>
      <c r="Q13" s="61">
        <f t="shared" si="8"/>
        <v>8.0000000000000002E-3</v>
      </c>
      <c r="R13" s="61">
        <f t="shared" ca="1" si="0"/>
        <v>1</v>
      </c>
      <c r="S13" s="61">
        <f t="shared" ca="1" si="1"/>
        <v>1</v>
      </c>
      <c r="T13" s="61">
        <f t="shared" ca="1" si="5"/>
        <v>1</v>
      </c>
      <c r="U13" s="61">
        <f t="shared" ca="1" si="6"/>
        <v>0</v>
      </c>
    </row>
    <row r="14" spans="1:27" ht="16" thickBot="1" x14ac:dyDescent="0.25">
      <c r="A14" s="5">
        <f t="shared" si="7"/>
        <v>9</v>
      </c>
      <c r="B14" s="193">
        <f t="shared" ca="1" si="2"/>
        <v>0.22739891174127091</v>
      </c>
      <c r="C14" s="193">
        <v>0.43169583134169154</v>
      </c>
      <c r="D14" s="176">
        <f t="shared" si="3"/>
        <v>74</v>
      </c>
      <c r="E14" s="196">
        <f ca="1">OFFSET('LR Results_2B_Composite'!$C$5,'Composite Resampling'!$D14,0)</f>
        <v>227</v>
      </c>
      <c r="F14" s="196" t="str">
        <f ca="1">OFFSET('LR Results_2B_Composite'!$C$5,'Composite Resampling'!$D14,1)</f>
        <v>CFNR</v>
      </c>
      <c r="G14" s="196">
        <f t="shared" ca="1" si="4"/>
        <v>0</v>
      </c>
      <c r="H14" s="180">
        <f ca="1">OFFSET('LR Results_2B_Composite'!$C$5,'Composite Resampling'!$D14,3)</f>
        <v>20</v>
      </c>
      <c r="I14" s="106">
        <f ca="1">OFFSET('LR Results_2B_Composite'!$C$5,'Composite Resampling'!$D14,4)</f>
        <v>0.1762710518339988</v>
      </c>
      <c r="J14" s="211">
        <f ca="1">OFFSET('LR Results_2B_Composite'!$C$5,'Composite Resampling'!$D14,5)</f>
        <v>1</v>
      </c>
      <c r="K14" s="211">
        <f ca="1">OFFSET('LR Results_2B_Composite'!$C$5,'Composite Resampling'!$D14,6)</f>
        <v>0</v>
      </c>
      <c r="L14" s="211">
        <f ca="1">OFFSET('LR Results_2B_Composite'!$C$5,'Composite Resampling'!$D14,7)</f>
        <v>0</v>
      </c>
      <c r="M14" s="211">
        <f ca="1">OFFSET('LR Results_2B_Composite'!$C$5,'Composite Resampling'!$D14,8)</f>
        <v>2</v>
      </c>
      <c r="N14" s="211">
        <f ca="1">OFFSET('LR Results_2B_Composite'!$C$5,'Composite Resampling'!$D14,9)</f>
        <v>0</v>
      </c>
      <c r="O14" s="211">
        <f ca="1">OFFSET('LR Results_2B_Composite'!$C$5,'Composite Resampling'!$D14,10)</f>
        <v>0</v>
      </c>
      <c r="P14" s="211">
        <f ca="1">OFFSET('LR Results_2B_Composite'!$C$5,'Composite Resampling'!$D14,11)</f>
        <v>0</v>
      </c>
      <c r="Q14" s="61">
        <f t="shared" si="8"/>
        <v>9.0000000000000011E-3</v>
      </c>
      <c r="R14" s="61">
        <f t="shared" ca="1" si="0"/>
        <v>1</v>
      </c>
      <c r="S14" s="61">
        <f t="shared" ca="1" si="1"/>
        <v>1</v>
      </c>
      <c r="T14" s="61">
        <f t="shared" ca="1" si="5"/>
        <v>1</v>
      </c>
      <c r="U14" s="61">
        <f t="shared" ca="1" si="6"/>
        <v>0</v>
      </c>
    </row>
    <row r="15" spans="1:27" ht="16" thickBot="1" x14ac:dyDescent="0.25">
      <c r="A15" s="5">
        <f t="shared" si="7"/>
        <v>10</v>
      </c>
      <c r="B15" s="193">
        <f t="shared" ca="1" si="2"/>
        <v>0.77321229616004183</v>
      </c>
      <c r="C15" s="193">
        <v>0.92284628153202386</v>
      </c>
      <c r="D15" s="176">
        <f t="shared" si="3"/>
        <v>158</v>
      </c>
      <c r="E15" s="196">
        <f ca="1">OFFSET('LR Results_2B_Composite'!$C$5,'Composite Resampling'!$D15,0)</f>
        <v>234</v>
      </c>
      <c r="F15" s="196" t="str">
        <f ca="1">OFFSET('LR Results_2B_Composite'!$C$5,'Composite Resampling'!$D15,1)</f>
        <v>CFNR</v>
      </c>
      <c r="G15" s="196">
        <f t="shared" ca="1" si="4"/>
        <v>0</v>
      </c>
      <c r="H15" s="180">
        <f ca="1">OFFSET('LR Results_2B_Composite'!$C$5,'Composite Resampling'!$D15,3)</f>
        <v>20</v>
      </c>
      <c r="I15" s="106">
        <f ca="1">OFFSET('LR Results_2B_Composite'!$C$5,'Composite Resampling'!$D15,4)</f>
        <v>0.1762710518339988</v>
      </c>
      <c r="J15" s="211">
        <f ca="1">OFFSET('LR Results_2B_Composite'!$C$5,'Composite Resampling'!$D15,5)</f>
        <v>1</v>
      </c>
      <c r="K15" s="211">
        <f ca="1">OFFSET('LR Results_2B_Composite'!$C$5,'Composite Resampling'!$D15,6)</f>
        <v>0</v>
      </c>
      <c r="L15" s="211">
        <f ca="1">OFFSET('LR Results_2B_Composite'!$C$5,'Composite Resampling'!$D15,7)</f>
        <v>0</v>
      </c>
      <c r="M15" s="211">
        <f ca="1">OFFSET('LR Results_2B_Composite'!$C$5,'Composite Resampling'!$D15,8)</f>
        <v>2</v>
      </c>
      <c r="N15" s="211">
        <f ca="1">OFFSET('LR Results_2B_Composite'!$C$5,'Composite Resampling'!$D15,9)</f>
        <v>0</v>
      </c>
      <c r="O15" s="211">
        <f ca="1">OFFSET('LR Results_2B_Composite'!$C$5,'Composite Resampling'!$D15,10)</f>
        <v>0</v>
      </c>
      <c r="P15" s="211">
        <f ca="1">OFFSET('LR Results_2B_Composite'!$C$5,'Composite Resampling'!$D15,11)</f>
        <v>0</v>
      </c>
      <c r="Q15" s="61">
        <f t="shared" si="8"/>
        <v>1.0000000000000002E-2</v>
      </c>
      <c r="R15" s="61">
        <f t="shared" ca="1" si="0"/>
        <v>1</v>
      </c>
      <c r="S15" s="61">
        <f t="shared" ca="1" si="1"/>
        <v>1</v>
      </c>
      <c r="T15" s="61">
        <f t="shared" ca="1" si="5"/>
        <v>1</v>
      </c>
      <c r="U15" s="61">
        <f t="shared" ca="1" si="6"/>
        <v>0</v>
      </c>
    </row>
    <row r="16" spans="1:27" ht="16" thickBot="1" x14ac:dyDescent="0.25">
      <c r="A16" s="5">
        <f t="shared" si="7"/>
        <v>11</v>
      </c>
      <c r="B16" s="193">
        <f t="shared" ca="1" si="2"/>
        <v>0.16410248382061066</v>
      </c>
      <c r="C16" s="193">
        <v>0.78445006181950017</v>
      </c>
      <c r="D16" s="176">
        <f t="shared" si="3"/>
        <v>135</v>
      </c>
      <c r="E16" s="196">
        <f ca="1">OFFSET('LR Results_2B_Composite'!$C$5,'Composite Resampling'!$D16,0)</f>
        <v>161</v>
      </c>
      <c r="F16" s="196" t="str">
        <f ca="1">OFFSET('LR Results_2B_Composite'!$C$5,'Composite Resampling'!$D16,1)</f>
        <v>CONT</v>
      </c>
      <c r="G16" s="196">
        <f t="shared" ca="1" si="4"/>
        <v>0</v>
      </c>
      <c r="H16" s="180">
        <f ca="1">OFFSET('LR Results_2B_Composite'!$C$5,'Composite Resampling'!$D16,3)</f>
        <v>16</v>
      </c>
      <c r="I16" s="106">
        <f ca="1">OFFSET('LR Results_2B_Composite'!$C$5,'Composite Resampling'!$D16,4)</f>
        <v>0.25928811862254347</v>
      </c>
      <c r="J16" s="211">
        <f ca="1">OFFSET('LR Results_2B_Composite'!$C$5,'Composite Resampling'!$D16,5)</f>
        <v>1</v>
      </c>
      <c r="K16" s="211">
        <f ca="1">OFFSET('LR Results_2B_Composite'!$C$5,'Composite Resampling'!$D16,6)</f>
        <v>0</v>
      </c>
      <c r="L16" s="211">
        <f ca="1">OFFSET('LR Results_2B_Composite'!$C$5,'Composite Resampling'!$D16,7)</f>
        <v>0</v>
      </c>
      <c r="M16" s="211">
        <f ca="1">OFFSET('LR Results_2B_Composite'!$C$5,'Composite Resampling'!$D16,8)</f>
        <v>1</v>
      </c>
      <c r="N16" s="211">
        <f ca="1">OFFSET('LR Results_2B_Composite'!$C$5,'Composite Resampling'!$D16,9)</f>
        <v>0</v>
      </c>
      <c r="O16" s="211">
        <f ca="1">OFFSET('LR Results_2B_Composite'!$C$5,'Composite Resampling'!$D16,10)</f>
        <v>0</v>
      </c>
      <c r="P16" s="211">
        <f ca="1">OFFSET('LR Results_2B_Composite'!$C$5,'Composite Resampling'!$D16,11)</f>
        <v>0</v>
      </c>
      <c r="Q16" s="61">
        <f t="shared" si="8"/>
        <v>1.1000000000000003E-2</v>
      </c>
      <c r="R16" s="61">
        <f t="shared" ca="1" si="0"/>
        <v>1</v>
      </c>
      <c r="S16" s="61">
        <f t="shared" ca="1" si="1"/>
        <v>1</v>
      </c>
      <c r="T16" s="61">
        <f t="shared" ca="1" si="5"/>
        <v>1</v>
      </c>
      <c r="U16" s="61">
        <f t="shared" ca="1" si="6"/>
        <v>0</v>
      </c>
    </row>
    <row r="17" spans="1:21" ht="16" thickBot="1" x14ac:dyDescent="0.25">
      <c r="A17" s="5">
        <f t="shared" si="7"/>
        <v>12</v>
      </c>
      <c r="B17" s="193">
        <f t="shared" ca="1" si="2"/>
        <v>0.44545687306890058</v>
      </c>
      <c r="C17" s="193">
        <v>0.70528213161518705</v>
      </c>
      <c r="D17" s="176">
        <f t="shared" si="3"/>
        <v>121</v>
      </c>
      <c r="E17" s="196">
        <f ca="1">OFFSET('LR Results_2B_Composite'!$C$5,'Composite Resampling'!$D17,0)</f>
        <v>137</v>
      </c>
      <c r="F17" s="196" t="str">
        <f ca="1">OFFSET('LR Results_2B_Composite'!$C$5,'Composite Resampling'!$D17,1)</f>
        <v>CFNR</v>
      </c>
      <c r="G17" s="196">
        <f t="shared" ca="1" si="4"/>
        <v>0</v>
      </c>
      <c r="H17" s="180">
        <f ca="1">OFFSET('LR Results_2B_Composite'!$C$5,'Composite Resampling'!$D17,3)</f>
        <v>21</v>
      </c>
      <c r="I17" s="106">
        <f ca="1">OFFSET('LR Results_2B_Composite'!$C$5,'Composite Resampling'!$D17,4)</f>
        <v>0.38056496677537921</v>
      </c>
      <c r="J17" s="211">
        <f ca="1">OFFSET('LR Results_2B_Composite'!$C$5,'Composite Resampling'!$D17,5)</f>
        <v>1</v>
      </c>
      <c r="K17" s="211">
        <f ca="1">OFFSET('LR Results_2B_Composite'!$C$5,'Composite Resampling'!$D17,6)</f>
        <v>0</v>
      </c>
      <c r="L17" s="211">
        <f ca="1">OFFSET('LR Results_2B_Composite'!$C$5,'Composite Resampling'!$D17,7)</f>
        <v>0</v>
      </c>
      <c r="M17" s="211">
        <f ca="1">OFFSET('LR Results_2B_Composite'!$C$5,'Composite Resampling'!$D17,8)</f>
        <v>3</v>
      </c>
      <c r="N17" s="211">
        <f ca="1">OFFSET('LR Results_2B_Composite'!$C$5,'Composite Resampling'!$D17,9)</f>
        <v>0</v>
      </c>
      <c r="O17" s="211">
        <f ca="1">OFFSET('LR Results_2B_Composite'!$C$5,'Composite Resampling'!$D17,10)</f>
        <v>0</v>
      </c>
      <c r="P17" s="211">
        <f ca="1">OFFSET('LR Results_2B_Composite'!$C$5,'Composite Resampling'!$D17,11)</f>
        <v>0</v>
      </c>
      <c r="Q17" s="61">
        <f t="shared" si="8"/>
        <v>1.2000000000000004E-2</v>
      </c>
      <c r="R17" s="61">
        <f t="shared" ca="1" si="0"/>
        <v>1</v>
      </c>
      <c r="S17" s="61">
        <f t="shared" ca="1" si="1"/>
        <v>1</v>
      </c>
      <c r="T17" s="61">
        <f t="shared" ca="1" si="5"/>
        <v>1</v>
      </c>
      <c r="U17" s="61">
        <f t="shared" ca="1" si="6"/>
        <v>0</v>
      </c>
    </row>
    <row r="18" spans="1:21" ht="16" thickBot="1" x14ac:dyDescent="0.25">
      <c r="A18" s="5">
        <f t="shared" si="7"/>
        <v>13</v>
      </c>
      <c r="B18" s="193">
        <f t="shared" ca="1" si="2"/>
        <v>0.25540688301569703</v>
      </c>
      <c r="C18" s="193">
        <v>0.83488113273079778</v>
      </c>
      <c r="D18" s="176">
        <f t="shared" si="3"/>
        <v>143</v>
      </c>
      <c r="E18" s="196">
        <f ca="1">OFFSET('LR Results_2B_Composite'!$C$5,'Composite Resampling'!$D18,0)</f>
        <v>200</v>
      </c>
      <c r="F18" s="196" t="str">
        <f ca="1">OFFSET('LR Results_2B_Composite'!$C$5,'Composite Resampling'!$D18,1)</f>
        <v>CONT</v>
      </c>
      <c r="G18" s="196">
        <f t="shared" ca="1" si="4"/>
        <v>0</v>
      </c>
      <c r="H18" s="180">
        <f ca="1">OFFSET('LR Results_2B_Composite'!$C$5,'Composite Resampling'!$D18,3)</f>
        <v>14</v>
      </c>
      <c r="I18" s="106">
        <f ca="1">OFFSET('LR Results_2B_Composite'!$C$5,'Composite Resampling'!$D18,4)</f>
        <v>0.18934718186576524</v>
      </c>
      <c r="J18" s="211">
        <f ca="1">OFFSET('LR Results_2B_Composite'!$C$5,'Composite Resampling'!$D18,5)</f>
        <v>1</v>
      </c>
      <c r="K18" s="211">
        <f ca="1">OFFSET('LR Results_2B_Composite'!$C$5,'Composite Resampling'!$D18,6)</f>
        <v>0</v>
      </c>
      <c r="L18" s="211">
        <f ca="1">OFFSET('LR Results_2B_Composite'!$C$5,'Composite Resampling'!$D18,7)</f>
        <v>0</v>
      </c>
      <c r="M18" s="211">
        <f ca="1">OFFSET('LR Results_2B_Composite'!$C$5,'Composite Resampling'!$D18,8)</f>
        <v>0</v>
      </c>
      <c r="N18" s="211">
        <f ca="1">OFFSET('LR Results_2B_Composite'!$C$5,'Composite Resampling'!$D18,9)</f>
        <v>0</v>
      </c>
      <c r="O18" s="211">
        <f ca="1">OFFSET('LR Results_2B_Composite'!$C$5,'Composite Resampling'!$D18,10)</f>
        <v>0</v>
      </c>
      <c r="P18" s="211">
        <f ca="1">OFFSET('LR Results_2B_Composite'!$C$5,'Composite Resampling'!$D18,11)</f>
        <v>0</v>
      </c>
      <c r="Q18" s="61">
        <f t="shared" si="8"/>
        <v>1.3000000000000005E-2</v>
      </c>
      <c r="R18" s="61">
        <f t="shared" ca="1" si="0"/>
        <v>1</v>
      </c>
      <c r="S18" s="61">
        <f t="shared" ca="1" si="1"/>
        <v>1</v>
      </c>
      <c r="T18" s="61">
        <f t="shared" ca="1" si="5"/>
        <v>1</v>
      </c>
      <c r="U18" s="61">
        <f t="shared" ca="1" si="6"/>
        <v>0</v>
      </c>
    </row>
    <row r="19" spans="1:21" ht="16" thickBot="1" x14ac:dyDescent="0.25">
      <c r="A19" s="5">
        <f t="shared" si="7"/>
        <v>14</v>
      </c>
      <c r="B19" s="193">
        <f t="shared" ca="1" si="2"/>
        <v>2.7532020705333116E-3</v>
      </c>
      <c r="C19" s="193">
        <v>0.92207373287501759</v>
      </c>
      <c r="D19" s="176">
        <f t="shared" si="3"/>
        <v>158</v>
      </c>
      <c r="E19" s="196">
        <f ca="1">OFFSET('LR Results_2B_Composite'!$C$5,'Composite Resampling'!$D19,0)</f>
        <v>234</v>
      </c>
      <c r="F19" s="196" t="str">
        <f ca="1">OFFSET('LR Results_2B_Composite'!$C$5,'Composite Resampling'!$D19,1)</f>
        <v>CFNR</v>
      </c>
      <c r="G19" s="196">
        <f t="shared" ca="1" si="4"/>
        <v>0</v>
      </c>
      <c r="H19" s="180">
        <f ca="1">OFFSET('LR Results_2B_Composite'!$C$5,'Composite Resampling'!$D19,3)</f>
        <v>20</v>
      </c>
      <c r="I19" s="106">
        <f ca="1">OFFSET('LR Results_2B_Composite'!$C$5,'Composite Resampling'!$D19,4)</f>
        <v>0.1762710518339988</v>
      </c>
      <c r="J19" s="211">
        <f ca="1">OFFSET('LR Results_2B_Composite'!$C$5,'Composite Resampling'!$D19,5)</f>
        <v>1</v>
      </c>
      <c r="K19" s="211">
        <f ca="1">OFFSET('LR Results_2B_Composite'!$C$5,'Composite Resampling'!$D19,6)</f>
        <v>0</v>
      </c>
      <c r="L19" s="211">
        <f ca="1">OFFSET('LR Results_2B_Composite'!$C$5,'Composite Resampling'!$D19,7)</f>
        <v>0</v>
      </c>
      <c r="M19" s="211">
        <f ca="1">OFFSET('LR Results_2B_Composite'!$C$5,'Composite Resampling'!$D19,8)</f>
        <v>2</v>
      </c>
      <c r="N19" s="211">
        <f ca="1">OFFSET('LR Results_2B_Composite'!$C$5,'Composite Resampling'!$D19,9)</f>
        <v>0</v>
      </c>
      <c r="O19" s="211">
        <f ca="1">OFFSET('LR Results_2B_Composite'!$C$5,'Composite Resampling'!$D19,10)</f>
        <v>0</v>
      </c>
      <c r="P19" s="211">
        <f ca="1">OFFSET('LR Results_2B_Composite'!$C$5,'Composite Resampling'!$D19,11)</f>
        <v>0</v>
      </c>
      <c r="Q19" s="61">
        <f t="shared" si="8"/>
        <v>1.4000000000000005E-2</v>
      </c>
      <c r="R19" s="61">
        <f t="shared" ca="1" si="0"/>
        <v>1</v>
      </c>
      <c r="S19" s="61">
        <f t="shared" ca="1" si="1"/>
        <v>1</v>
      </c>
      <c r="T19" s="61">
        <f t="shared" ca="1" si="5"/>
        <v>1</v>
      </c>
      <c r="U19" s="61">
        <f t="shared" ca="1" si="6"/>
        <v>0</v>
      </c>
    </row>
    <row r="20" spans="1:21" ht="16" thickBot="1" x14ac:dyDescent="0.25">
      <c r="A20" s="5">
        <f t="shared" si="7"/>
        <v>15</v>
      </c>
      <c r="B20" s="193">
        <f t="shared" ca="1" si="2"/>
        <v>0.27660957376532802</v>
      </c>
      <c r="C20" s="193">
        <v>0.21841879480304971</v>
      </c>
      <c r="D20" s="176">
        <f t="shared" si="3"/>
        <v>38</v>
      </c>
      <c r="E20" s="196">
        <f ca="1">OFFSET('LR Results_2B_Composite'!$C$5,'Composite Resampling'!$D20,0)</f>
        <v>86</v>
      </c>
      <c r="F20" s="196" t="str">
        <f ca="1">OFFSET('LR Results_2B_Composite'!$C$5,'Composite Resampling'!$D20,1)</f>
        <v>CFNR</v>
      </c>
      <c r="G20" s="196">
        <f t="shared" ca="1" si="4"/>
        <v>0</v>
      </c>
      <c r="H20" s="180">
        <f ca="1">OFFSET('LR Results_2B_Composite'!$C$5,'Composite Resampling'!$D20,3)</f>
        <v>7</v>
      </c>
      <c r="I20" s="106">
        <f ca="1">OFFSET('LR Results_2B_Composite'!$C$5,'Composite Resampling'!$D20,4)</f>
        <v>0.53525939135692224</v>
      </c>
      <c r="J20" s="211">
        <f ca="1">OFFSET('LR Results_2B_Composite'!$C$5,'Composite Resampling'!$D20,5)</f>
        <v>1</v>
      </c>
      <c r="K20" s="211">
        <f ca="1">OFFSET('LR Results_2B_Composite'!$C$5,'Composite Resampling'!$D20,6)</f>
        <v>0</v>
      </c>
      <c r="L20" s="211">
        <f ca="1">OFFSET('LR Results_2B_Composite'!$C$5,'Composite Resampling'!$D20,7)</f>
        <v>0</v>
      </c>
      <c r="M20" s="211">
        <f ca="1">OFFSET('LR Results_2B_Composite'!$C$5,'Composite Resampling'!$D20,8)</f>
        <v>5</v>
      </c>
      <c r="N20" s="211">
        <f ca="1">OFFSET('LR Results_2B_Composite'!$C$5,'Composite Resampling'!$D20,9)</f>
        <v>0</v>
      </c>
      <c r="O20" s="211">
        <f ca="1">OFFSET('LR Results_2B_Composite'!$C$5,'Composite Resampling'!$D20,10)</f>
        <v>0</v>
      </c>
      <c r="P20" s="211">
        <f ca="1">OFFSET('LR Results_2B_Composite'!$C$5,'Composite Resampling'!$D20,11)</f>
        <v>0</v>
      </c>
      <c r="Q20" s="61">
        <f t="shared" si="8"/>
        <v>1.5000000000000006E-2</v>
      </c>
      <c r="R20" s="61">
        <f t="shared" ca="1" si="0"/>
        <v>1</v>
      </c>
      <c r="S20" s="61">
        <f t="shared" ca="1" si="1"/>
        <v>1</v>
      </c>
      <c r="T20" s="61">
        <f t="shared" ca="1" si="5"/>
        <v>1</v>
      </c>
      <c r="U20" s="61">
        <f t="shared" ca="1" si="6"/>
        <v>0</v>
      </c>
    </row>
    <row r="21" spans="1:21" ht="16" thickBot="1" x14ac:dyDescent="0.25">
      <c r="A21" s="5">
        <f t="shared" si="7"/>
        <v>16</v>
      </c>
      <c r="B21" s="193">
        <f t="shared" ca="1" si="2"/>
        <v>0.13208347665302311</v>
      </c>
      <c r="C21" s="193">
        <v>0.48382296746395514</v>
      </c>
      <c r="D21" s="176">
        <f t="shared" si="3"/>
        <v>83</v>
      </c>
      <c r="E21" s="196">
        <f ca="1">OFFSET('LR Results_2B_Composite'!$C$5,'Composite Resampling'!$D21,0)</f>
        <v>254</v>
      </c>
      <c r="F21" s="196" t="str">
        <f ca="1">OFFSET('LR Results_2B_Composite'!$C$5,'Composite Resampling'!$D21,1)</f>
        <v>CONT</v>
      </c>
      <c r="G21" s="196">
        <f t="shared" ca="1" si="4"/>
        <v>0</v>
      </c>
      <c r="H21" s="180">
        <f ca="1">OFFSET('LR Results_2B_Composite'!$C$5,'Composite Resampling'!$D21,3)</f>
        <v>21</v>
      </c>
      <c r="I21" s="106">
        <f ca="1">OFFSET('LR Results_2B_Composite'!$C$5,'Composite Resampling'!$D21,4)</f>
        <v>0.38056496677537921</v>
      </c>
      <c r="J21" s="211">
        <f ca="1">OFFSET('LR Results_2B_Composite'!$C$5,'Composite Resampling'!$D21,5)</f>
        <v>1</v>
      </c>
      <c r="K21" s="211">
        <f ca="1">OFFSET('LR Results_2B_Composite'!$C$5,'Composite Resampling'!$D21,6)</f>
        <v>0</v>
      </c>
      <c r="L21" s="211">
        <f ca="1">OFFSET('LR Results_2B_Composite'!$C$5,'Composite Resampling'!$D21,7)</f>
        <v>0</v>
      </c>
      <c r="M21" s="211">
        <f ca="1">OFFSET('LR Results_2B_Composite'!$C$5,'Composite Resampling'!$D21,8)</f>
        <v>4</v>
      </c>
      <c r="N21" s="211">
        <f ca="1">OFFSET('LR Results_2B_Composite'!$C$5,'Composite Resampling'!$D21,9)</f>
        <v>0</v>
      </c>
      <c r="O21" s="211">
        <f ca="1">OFFSET('LR Results_2B_Composite'!$C$5,'Composite Resampling'!$D21,10)</f>
        <v>0</v>
      </c>
      <c r="P21" s="211">
        <f ca="1">OFFSET('LR Results_2B_Composite'!$C$5,'Composite Resampling'!$D21,11)</f>
        <v>0</v>
      </c>
      <c r="Q21" s="61">
        <f t="shared" si="8"/>
        <v>1.6000000000000007E-2</v>
      </c>
      <c r="R21" s="61">
        <f t="shared" ca="1" si="0"/>
        <v>1</v>
      </c>
      <c r="S21" s="61">
        <f t="shared" ca="1" si="1"/>
        <v>1</v>
      </c>
      <c r="T21" s="61">
        <f t="shared" ca="1" si="5"/>
        <v>1</v>
      </c>
      <c r="U21" s="61">
        <f t="shared" ca="1" si="6"/>
        <v>0</v>
      </c>
    </row>
    <row r="22" spans="1:21" ht="16" thickBot="1" x14ac:dyDescent="0.25">
      <c r="A22" s="5">
        <f t="shared" si="7"/>
        <v>17</v>
      </c>
      <c r="B22" s="193">
        <f t="shared" ca="1" si="2"/>
        <v>0.3959883811140622</v>
      </c>
      <c r="C22" s="193">
        <v>0.31064407148051398</v>
      </c>
      <c r="D22" s="176">
        <f t="shared" si="3"/>
        <v>54</v>
      </c>
      <c r="E22" s="196">
        <f ca="1">OFFSET('LR Results_2B_Composite'!$C$5,'Composite Resampling'!$D22,0)</f>
        <v>155</v>
      </c>
      <c r="F22" s="196" t="str">
        <f ca="1">OFFSET('LR Results_2B_Composite'!$C$5,'Composite Resampling'!$D22,1)</f>
        <v>CFNR</v>
      </c>
      <c r="G22" s="196">
        <f t="shared" ca="1" si="4"/>
        <v>0</v>
      </c>
      <c r="H22" s="180">
        <f ca="1">OFFSET('LR Results_2B_Composite'!$C$5,'Composite Resampling'!$D22,3)</f>
        <v>6</v>
      </c>
      <c r="I22" s="106">
        <f ca="1">OFFSET('LR Results_2B_Composite'!$C$5,'Composite Resampling'!$D22,4)</f>
        <v>0.39586665335863902</v>
      </c>
      <c r="J22" s="211">
        <f ca="1">OFFSET('LR Results_2B_Composite'!$C$5,'Composite Resampling'!$D22,5)</f>
        <v>1</v>
      </c>
      <c r="K22" s="211">
        <f ca="1">OFFSET('LR Results_2B_Composite'!$C$5,'Composite Resampling'!$D22,6)</f>
        <v>0</v>
      </c>
      <c r="L22" s="211">
        <f ca="1">OFFSET('LR Results_2B_Composite'!$C$5,'Composite Resampling'!$D22,7)</f>
        <v>0</v>
      </c>
      <c r="M22" s="211">
        <f ca="1">OFFSET('LR Results_2B_Composite'!$C$5,'Composite Resampling'!$D22,8)</f>
        <v>4</v>
      </c>
      <c r="N22" s="211">
        <f ca="1">OFFSET('LR Results_2B_Composite'!$C$5,'Composite Resampling'!$D22,9)</f>
        <v>1</v>
      </c>
      <c r="O22" s="211">
        <f ca="1">OFFSET('LR Results_2B_Composite'!$C$5,'Composite Resampling'!$D22,10)</f>
        <v>0</v>
      </c>
      <c r="P22" s="211">
        <f ca="1">OFFSET('LR Results_2B_Composite'!$C$5,'Composite Resampling'!$D22,11)</f>
        <v>0</v>
      </c>
      <c r="Q22" s="61">
        <f t="shared" si="8"/>
        <v>1.7000000000000008E-2</v>
      </c>
      <c r="R22" s="61">
        <f t="shared" ca="1" si="0"/>
        <v>1</v>
      </c>
      <c r="S22" s="61">
        <f t="shared" ca="1" si="1"/>
        <v>1</v>
      </c>
      <c r="T22" s="61">
        <f t="shared" ca="1" si="5"/>
        <v>1</v>
      </c>
      <c r="U22" s="61">
        <f t="shared" ca="1" si="6"/>
        <v>0</v>
      </c>
    </row>
    <row r="23" spans="1:21" ht="16" thickBot="1" x14ac:dyDescent="0.25">
      <c r="A23" s="5">
        <f t="shared" si="7"/>
        <v>18</v>
      </c>
      <c r="B23" s="193">
        <f t="shared" ca="1" si="2"/>
        <v>0.86090685969581215</v>
      </c>
      <c r="C23" s="193">
        <v>0.88321078296832201</v>
      </c>
      <c r="D23" s="176">
        <f t="shared" si="3"/>
        <v>152</v>
      </c>
      <c r="E23" s="196">
        <f ca="1">OFFSET('LR Results_2B_Composite'!$C$5,'Composite Resampling'!$D23,0)</f>
        <v>217</v>
      </c>
      <c r="F23" s="196" t="str">
        <f ca="1">OFFSET('LR Results_2B_Composite'!$C$5,'Composite Resampling'!$D23,1)</f>
        <v>CFNR</v>
      </c>
      <c r="G23" s="196">
        <f t="shared" ca="1" si="4"/>
        <v>0</v>
      </c>
      <c r="H23" s="180">
        <f ca="1">OFFSET('LR Results_2B_Composite'!$C$5,'Composite Resampling'!$D23,3)</f>
        <v>6</v>
      </c>
      <c r="I23" s="106">
        <f ca="1">OFFSET('LR Results_2B_Composite'!$C$5,'Composite Resampling'!$D23,4)</f>
        <v>0.39586665335863902</v>
      </c>
      <c r="J23" s="211">
        <f ca="1">OFFSET('LR Results_2B_Composite'!$C$5,'Composite Resampling'!$D23,5)</f>
        <v>1</v>
      </c>
      <c r="K23" s="211">
        <f ca="1">OFFSET('LR Results_2B_Composite'!$C$5,'Composite Resampling'!$D23,6)</f>
        <v>0</v>
      </c>
      <c r="L23" s="211">
        <f ca="1">OFFSET('LR Results_2B_Composite'!$C$5,'Composite Resampling'!$D23,7)</f>
        <v>0</v>
      </c>
      <c r="M23" s="211">
        <f ca="1">OFFSET('LR Results_2B_Composite'!$C$5,'Composite Resampling'!$D23,8)</f>
        <v>4</v>
      </c>
      <c r="N23" s="211">
        <f ca="1">OFFSET('LR Results_2B_Composite'!$C$5,'Composite Resampling'!$D23,9)</f>
        <v>1</v>
      </c>
      <c r="O23" s="211">
        <f ca="1">OFFSET('LR Results_2B_Composite'!$C$5,'Composite Resampling'!$D23,10)</f>
        <v>0</v>
      </c>
      <c r="P23" s="211">
        <f ca="1">OFFSET('LR Results_2B_Composite'!$C$5,'Composite Resampling'!$D23,11)</f>
        <v>0</v>
      </c>
      <c r="Q23" s="61">
        <f t="shared" si="8"/>
        <v>1.8000000000000009E-2</v>
      </c>
      <c r="R23" s="61">
        <f t="shared" ca="1" si="0"/>
        <v>1</v>
      </c>
      <c r="S23" s="61">
        <f t="shared" ca="1" si="1"/>
        <v>1</v>
      </c>
      <c r="T23" s="61">
        <f t="shared" ca="1" si="5"/>
        <v>1</v>
      </c>
      <c r="U23" s="61">
        <f t="shared" ca="1" si="6"/>
        <v>0</v>
      </c>
    </row>
    <row r="24" spans="1:21" ht="16" thickBot="1" x14ac:dyDescent="0.25">
      <c r="A24" s="5">
        <f t="shared" si="7"/>
        <v>19</v>
      </c>
      <c r="B24" s="193">
        <f t="shared" ca="1" si="2"/>
        <v>0.31972285079359486</v>
      </c>
      <c r="C24" s="193">
        <v>0.78434697342507576</v>
      </c>
      <c r="D24" s="176">
        <f t="shared" si="3"/>
        <v>135</v>
      </c>
      <c r="E24" s="196">
        <f ca="1">OFFSET('LR Results_2B_Composite'!$C$5,'Composite Resampling'!$D24,0)</f>
        <v>161</v>
      </c>
      <c r="F24" s="196" t="str">
        <f ca="1">OFFSET('LR Results_2B_Composite'!$C$5,'Composite Resampling'!$D24,1)</f>
        <v>CONT</v>
      </c>
      <c r="G24" s="196">
        <f t="shared" ca="1" si="4"/>
        <v>0</v>
      </c>
      <c r="H24" s="180">
        <f ca="1">OFFSET('LR Results_2B_Composite'!$C$5,'Composite Resampling'!$D24,3)</f>
        <v>16</v>
      </c>
      <c r="I24" s="106">
        <f ca="1">OFFSET('LR Results_2B_Composite'!$C$5,'Composite Resampling'!$D24,4)</f>
        <v>0.25928811862254347</v>
      </c>
      <c r="J24" s="211">
        <f ca="1">OFFSET('LR Results_2B_Composite'!$C$5,'Composite Resampling'!$D24,5)</f>
        <v>1</v>
      </c>
      <c r="K24" s="211">
        <f ca="1">OFFSET('LR Results_2B_Composite'!$C$5,'Composite Resampling'!$D24,6)</f>
        <v>0</v>
      </c>
      <c r="L24" s="211">
        <f ca="1">OFFSET('LR Results_2B_Composite'!$C$5,'Composite Resampling'!$D24,7)</f>
        <v>0</v>
      </c>
      <c r="M24" s="211">
        <f ca="1">OFFSET('LR Results_2B_Composite'!$C$5,'Composite Resampling'!$D24,8)</f>
        <v>1</v>
      </c>
      <c r="N24" s="211">
        <f ca="1">OFFSET('LR Results_2B_Composite'!$C$5,'Composite Resampling'!$D24,9)</f>
        <v>0</v>
      </c>
      <c r="O24" s="211">
        <f ca="1">OFFSET('LR Results_2B_Composite'!$C$5,'Composite Resampling'!$D24,10)</f>
        <v>0</v>
      </c>
      <c r="P24" s="211">
        <f ca="1">OFFSET('LR Results_2B_Composite'!$C$5,'Composite Resampling'!$D24,11)</f>
        <v>0</v>
      </c>
      <c r="Q24" s="61">
        <f t="shared" si="8"/>
        <v>1.900000000000001E-2</v>
      </c>
      <c r="R24" s="61">
        <f t="shared" ca="1" si="0"/>
        <v>1</v>
      </c>
      <c r="S24" s="61">
        <f t="shared" ca="1" si="1"/>
        <v>1</v>
      </c>
      <c r="T24" s="61">
        <f t="shared" ca="1" si="5"/>
        <v>1</v>
      </c>
      <c r="U24" s="61">
        <f t="shared" ca="1" si="6"/>
        <v>0</v>
      </c>
    </row>
    <row r="25" spans="1:21" ht="16" thickBot="1" x14ac:dyDescent="0.25">
      <c r="A25" s="5">
        <f t="shared" si="7"/>
        <v>20</v>
      </c>
      <c r="B25" s="193">
        <f t="shared" ca="1" si="2"/>
        <v>0.16220097815013224</v>
      </c>
      <c r="C25" s="193">
        <v>0.99268261503412569</v>
      </c>
      <c r="D25" s="176">
        <f t="shared" si="3"/>
        <v>170</v>
      </c>
      <c r="E25" s="196">
        <f ca="1">OFFSET('LR Results_2B_Composite'!$C$5,'Composite Resampling'!$D25,0)</f>
        <v>251</v>
      </c>
      <c r="F25" s="196" t="str">
        <f ca="1">OFFSET('LR Results_2B_Composite'!$C$5,'Composite Resampling'!$D25,1)</f>
        <v>CFNR</v>
      </c>
      <c r="G25" s="196">
        <f t="shared" ca="1" si="4"/>
        <v>0</v>
      </c>
      <c r="H25" s="180">
        <f ca="1">OFFSET('LR Results_2B_Composite'!$C$5,'Composite Resampling'!$D25,3)</f>
        <v>7</v>
      </c>
      <c r="I25" s="106">
        <f ca="1">OFFSET('LR Results_2B_Composite'!$C$5,'Composite Resampling'!$D25,4)</f>
        <v>0.22902377813435884</v>
      </c>
      <c r="J25" s="211">
        <f ca="1">OFFSET('LR Results_2B_Composite'!$C$5,'Composite Resampling'!$D25,5)</f>
        <v>1</v>
      </c>
      <c r="K25" s="211">
        <f ca="1">OFFSET('LR Results_2B_Composite'!$C$5,'Composite Resampling'!$D25,6)</f>
        <v>0</v>
      </c>
      <c r="L25" s="211">
        <f ca="1">OFFSET('LR Results_2B_Composite'!$C$5,'Composite Resampling'!$D25,7)</f>
        <v>0</v>
      </c>
      <c r="M25" s="211">
        <f ca="1">OFFSET('LR Results_2B_Composite'!$C$5,'Composite Resampling'!$D25,8)</f>
        <v>4</v>
      </c>
      <c r="N25" s="211">
        <f ca="1">OFFSET('LR Results_2B_Composite'!$C$5,'Composite Resampling'!$D25,9)</f>
        <v>0</v>
      </c>
      <c r="O25" s="211">
        <f ca="1">OFFSET('LR Results_2B_Composite'!$C$5,'Composite Resampling'!$D25,10)</f>
        <v>0</v>
      </c>
      <c r="P25" s="211">
        <f ca="1">OFFSET('LR Results_2B_Composite'!$C$5,'Composite Resampling'!$D25,11)</f>
        <v>0</v>
      </c>
      <c r="Q25" s="61">
        <f t="shared" si="8"/>
        <v>2.0000000000000011E-2</v>
      </c>
      <c r="R25" s="61">
        <f t="shared" ca="1" si="0"/>
        <v>1</v>
      </c>
      <c r="S25" s="61">
        <f t="shared" ca="1" si="1"/>
        <v>1</v>
      </c>
      <c r="T25" s="61">
        <f t="shared" ca="1" si="5"/>
        <v>1</v>
      </c>
      <c r="U25" s="61">
        <f t="shared" ca="1" si="6"/>
        <v>0</v>
      </c>
    </row>
    <row r="26" spans="1:21" ht="16" thickBot="1" x14ac:dyDescent="0.25">
      <c r="A26" s="5">
        <f t="shared" si="7"/>
        <v>21</v>
      </c>
      <c r="B26" s="193">
        <f t="shared" ca="1" si="2"/>
        <v>0.10138894537468268</v>
      </c>
      <c r="C26" s="193">
        <v>0.9478471241249028</v>
      </c>
      <c r="D26" s="176">
        <f t="shared" si="3"/>
        <v>163</v>
      </c>
      <c r="E26" s="196">
        <f ca="1">OFFSET('LR Results_2B_Composite'!$C$5,'Composite Resampling'!$D26,0)</f>
        <v>241</v>
      </c>
      <c r="F26" s="196" t="str">
        <f ca="1">OFFSET('LR Results_2B_Composite'!$C$5,'Composite Resampling'!$D26,1)</f>
        <v>CONT</v>
      </c>
      <c r="G26" s="196">
        <f t="shared" ca="1" si="4"/>
        <v>0</v>
      </c>
      <c r="H26" s="180">
        <f ca="1">OFFSET('LR Results_2B_Composite'!$C$5,'Composite Resampling'!$D26,3)</f>
        <v>2</v>
      </c>
      <c r="I26" s="106">
        <f ca="1">OFFSET('LR Results_2B_Composite'!$C$5,'Composite Resampling'!$D26,4)</f>
        <v>0.34342146404624269</v>
      </c>
      <c r="J26" s="211">
        <f ca="1">OFFSET('LR Results_2B_Composite'!$C$5,'Composite Resampling'!$D26,5)</f>
        <v>1</v>
      </c>
      <c r="K26" s="211">
        <f ca="1">OFFSET('LR Results_2B_Composite'!$C$5,'Composite Resampling'!$D26,6)</f>
        <v>0</v>
      </c>
      <c r="L26" s="211">
        <f ca="1">OFFSET('LR Results_2B_Composite'!$C$5,'Composite Resampling'!$D26,7)</f>
        <v>0</v>
      </c>
      <c r="M26" s="211">
        <f ca="1">OFFSET('LR Results_2B_Composite'!$C$5,'Composite Resampling'!$D26,8)</f>
        <v>2</v>
      </c>
      <c r="N26" s="211">
        <f ca="1">OFFSET('LR Results_2B_Composite'!$C$5,'Composite Resampling'!$D26,9)</f>
        <v>0</v>
      </c>
      <c r="O26" s="211">
        <f ca="1">OFFSET('LR Results_2B_Composite'!$C$5,'Composite Resampling'!$D26,10)</f>
        <v>0</v>
      </c>
      <c r="P26" s="211">
        <f ca="1">OFFSET('LR Results_2B_Composite'!$C$5,'Composite Resampling'!$D26,11)</f>
        <v>0</v>
      </c>
      <c r="Q26" s="61">
        <f t="shared" si="8"/>
        <v>2.1000000000000012E-2</v>
      </c>
      <c r="R26" s="61">
        <f t="shared" ca="1" si="0"/>
        <v>1</v>
      </c>
      <c r="S26" s="61">
        <f t="shared" ca="1" si="1"/>
        <v>1</v>
      </c>
      <c r="T26" s="61">
        <f t="shared" ca="1" si="5"/>
        <v>1</v>
      </c>
      <c r="U26" s="61">
        <f t="shared" ca="1" si="6"/>
        <v>0</v>
      </c>
    </row>
    <row r="27" spans="1:21" ht="16" thickBot="1" x14ac:dyDescent="0.25">
      <c r="A27" s="5">
        <f t="shared" si="7"/>
        <v>22</v>
      </c>
      <c r="B27" s="193">
        <f t="shared" ca="1" si="2"/>
        <v>0.43695351698385043</v>
      </c>
      <c r="C27" s="193">
        <v>0.51220558828173168</v>
      </c>
      <c r="D27" s="176">
        <f t="shared" si="3"/>
        <v>88</v>
      </c>
      <c r="E27" s="196">
        <f ca="1">OFFSET('LR Results_2B_Composite'!$C$5,'Composite Resampling'!$D27,0)</f>
        <v>10</v>
      </c>
      <c r="F27" s="196" t="str">
        <f ca="1">OFFSET('LR Results_2B_Composite'!$C$5,'Composite Resampling'!$D27,1)</f>
        <v>CFNR</v>
      </c>
      <c r="G27" s="196">
        <f t="shared" ca="1" si="4"/>
        <v>0</v>
      </c>
      <c r="H27" s="180">
        <f ca="1">OFFSET('LR Results_2B_Composite'!$C$5,'Composite Resampling'!$D27,3)</f>
        <v>20</v>
      </c>
      <c r="I27" s="106">
        <f ca="1">OFFSET('LR Results_2B_Composite'!$C$5,'Composite Resampling'!$D27,4)</f>
        <v>0.1762710518339988</v>
      </c>
      <c r="J27" s="211">
        <f ca="1">OFFSET('LR Results_2B_Composite'!$C$5,'Composite Resampling'!$D27,5)</f>
        <v>1</v>
      </c>
      <c r="K27" s="211">
        <f ca="1">OFFSET('LR Results_2B_Composite'!$C$5,'Composite Resampling'!$D27,6)</f>
        <v>0</v>
      </c>
      <c r="L27" s="211">
        <f ca="1">OFFSET('LR Results_2B_Composite'!$C$5,'Composite Resampling'!$D27,7)</f>
        <v>0</v>
      </c>
      <c r="M27" s="211">
        <f ca="1">OFFSET('LR Results_2B_Composite'!$C$5,'Composite Resampling'!$D27,8)</f>
        <v>3</v>
      </c>
      <c r="N27" s="211">
        <f ca="1">OFFSET('LR Results_2B_Composite'!$C$5,'Composite Resampling'!$D27,9)</f>
        <v>1</v>
      </c>
      <c r="O27" s="211">
        <f ca="1">OFFSET('LR Results_2B_Composite'!$C$5,'Composite Resampling'!$D27,10)</f>
        <v>0</v>
      </c>
      <c r="P27" s="211">
        <f ca="1">OFFSET('LR Results_2B_Composite'!$C$5,'Composite Resampling'!$D27,11)</f>
        <v>0</v>
      </c>
      <c r="Q27" s="61">
        <f t="shared" si="8"/>
        <v>2.2000000000000013E-2</v>
      </c>
      <c r="R27" s="61">
        <f t="shared" ca="1" si="0"/>
        <v>1</v>
      </c>
      <c r="S27" s="61">
        <f t="shared" ca="1" si="1"/>
        <v>1</v>
      </c>
      <c r="T27" s="61">
        <f t="shared" ca="1" si="5"/>
        <v>1</v>
      </c>
      <c r="U27" s="61">
        <f t="shared" ca="1" si="6"/>
        <v>0</v>
      </c>
    </row>
    <row r="28" spans="1:21" ht="16" thickBot="1" x14ac:dyDescent="0.25">
      <c r="A28" s="5">
        <f t="shared" si="7"/>
        <v>23</v>
      </c>
      <c r="B28" s="193">
        <f t="shared" ca="1" si="2"/>
        <v>0.95044174284264804</v>
      </c>
      <c r="C28" s="193">
        <v>0.58540876652402907</v>
      </c>
      <c r="D28" s="176">
        <f t="shared" si="3"/>
        <v>101</v>
      </c>
      <c r="E28" s="196">
        <f ca="1">OFFSET('LR Results_2B_Composite'!$C$5,'Composite Resampling'!$D28,0)</f>
        <v>62</v>
      </c>
      <c r="F28" s="196" t="str">
        <f ca="1">OFFSET('LR Results_2B_Composite'!$C$5,'Composite Resampling'!$D28,1)</f>
        <v>CF</v>
      </c>
      <c r="G28" s="196">
        <f t="shared" ca="1" si="4"/>
        <v>1</v>
      </c>
      <c r="H28" s="180">
        <f ca="1">OFFSET('LR Results_2B_Composite'!$C$5,'Composite Resampling'!$D28,3)</f>
        <v>7</v>
      </c>
      <c r="I28" s="106">
        <f ca="1">OFFSET('LR Results_2B_Composite'!$C$5,'Composite Resampling'!$D28,4)</f>
        <v>0.53525939135692224</v>
      </c>
      <c r="J28" s="211">
        <f ca="1">OFFSET('LR Results_2B_Composite'!$C$5,'Composite Resampling'!$D28,5)</f>
        <v>1</v>
      </c>
      <c r="K28" s="211">
        <f ca="1">OFFSET('LR Results_2B_Composite'!$C$5,'Composite Resampling'!$D28,6)</f>
        <v>1</v>
      </c>
      <c r="L28" s="211">
        <f ca="1">OFFSET('LR Results_2B_Composite'!$C$5,'Composite Resampling'!$D28,7)</f>
        <v>0</v>
      </c>
      <c r="M28" s="211">
        <f ca="1">OFFSET('LR Results_2B_Composite'!$C$5,'Composite Resampling'!$D28,8)</f>
        <v>5</v>
      </c>
      <c r="N28" s="211">
        <f ca="1">OFFSET('LR Results_2B_Composite'!$C$5,'Composite Resampling'!$D28,9)</f>
        <v>1</v>
      </c>
      <c r="O28" s="211">
        <f ca="1">OFFSET('LR Results_2B_Composite'!$C$5,'Composite Resampling'!$D28,10)</f>
        <v>0</v>
      </c>
      <c r="P28" s="211">
        <f ca="1">OFFSET('LR Results_2B_Composite'!$C$5,'Composite Resampling'!$D28,11)</f>
        <v>0</v>
      </c>
      <c r="Q28" s="61">
        <f t="shared" si="8"/>
        <v>2.3000000000000013E-2</v>
      </c>
      <c r="R28" s="61">
        <f t="shared" ca="1" si="0"/>
        <v>1</v>
      </c>
      <c r="S28" s="61">
        <f t="shared" ca="1" si="1"/>
        <v>1</v>
      </c>
      <c r="T28" s="61">
        <f t="shared" ca="1" si="5"/>
        <v>1</v>
      </c>
      <c r="U28" s="61">
        <f t="shared" ca="1" si="6"/>
        <v>0</v>
      </c>
    </row>
    <row r="29" spans="1:21" ht="16" thickBot="1" x14ac:dyDescent="0.25">
      <c r="A29" s="5">
        <f t="shared" si="7"/>
        <v>24</v>
      </c>
      <c r="B29" s="193">
        <f t="shared" ca="1" si="2"/>
        <v>0.51038067760220185</v>
      </c>
      <c r="C29" s="193">
        <v>0.77827823639043126</v>
      </c>
      <c r="D29" s="176">
        <f t="shared" si="3"/>
        <v>134</v>
      </c>
      <c r="E29" s="196">
        <f ca="1">OFFSET('LR Results_2B_Composite'!$C$5,'Composite Resampling'!$D29,0)</f>
        <v>159</v>
      </c>
      <c r="F29" s="196" t="str">
        <f ca="1">OFFSET('LR Results_2B_Composite'!$C$5,'Composite Resampling'!$D29,1)</f>
        <v>CONT</v>
      </c>
      <c r="G29" s="196">
        <f t="shared" ca="1" si="4"/>
        <v>0</v>
      </c>
      <c r="H29" s="180">
        <f ca="1">OFFSET('LR Results_2B_Composite'!$C$5,'Composite Resampling'!$D29,3)</f>
        <v>16</v>
      </c>
      <c r="I29" s="106">
        <f ca="1">OFFSET('LR Results_2B_Composite'!$C$5,'Composite Resampling'!$D29,4)</f>
        <v>0.25928811862254347</v>
      </c>
      <c r="J29" s="211">
        <f ca="1">OFFSET('LR Results_2B_Composite'!$C$5,'Composite Resampling'!$D29,5)</f>
        <v>1</v>
      </c>
      <c r="K29" s="211">
        <f ca="1">OFFSET('LR Results_2B_Composite'!$C$5,'Composite Resampling'!$D29,6)</f>
        <v>0</v>
      </c>
      <c r="L29" s="211">
        <f ca="1">OFFSET('LR Results_2B_Composite'!$C$5,'Composite Resampling'!$D29,7)</f>
        <v>0</v>
      </c>
      <c r="M29" s="211">
        <f ca="1">OFFSET('LR Results_2B_Composite'!$C$5,'Composite Resampling'!$D29,8)</f>
        <v>2</v>
      </c>
      <c r="N29" s="211">
        <f ca="1">OFFSET('LR Results_2B_Composite'!$C$5,'Composite Resampling'!$D29,9)</f>
        <v>0</v>
      </c>
      <c r="O29" s="211">
        <f ca="1">OFFSET('LR Results_2B_Composite'!$C$5,'Composite Resampling'!$D29,10)</f>
        <v>0</v>
      </c>
      <c r="P29" s="211">
        <f ca="1">OFFSET('LR Results_2B_Composite'!$C$5,'Composite Resampling'!$D29,11)</f>
        <v>0</v>
      </c>
      <c r="Q29" s="61">
        <f t="shared" si="8"/>
        <v>2.4000000000000014E-2</v>
      </c>
      <c r="R29" s="61">
        <f t="shared" ca="1" si="0"/>
        <v>1</v>
      </c>
      <c r="S29" s="61">
        <f t="shared" ca="1" si="1"/>
        <v>1</v>
      </c>
      <c r="T29" s="61">
        <f t="shared" ca="1" si="5"/>
        <v>1</v>
      </c>
      <c r="U29" s="61">
        <f t="shared" ca="1" si="6"/>
        <v>0</v>
      </c>
    </row>
    <row r="30" spans="1:21" ht="16" thickBot="1" x14ac:dyDescent="0.25">
      <c r="A30" s="5">
        <f t="shared" si="7"/>
        <v>25</v>
      </c>
      <c r="B30" s="193">
        <f t="shared" ca="1" si="2"/>
        <v>0.58334395332248279</v>
      </c>
      <c r="C30" s="193">
        <v>0.53198558658885875</v>
      </c>
      <c r="D30" s="176">
        <f t="shared" si="3"/>
        <v>91</v>
      </c>
      <c r="E30" s="196">
        <f ca="1">OFFSET('LR Results_2B_Composite'!$C$5,'Composite Resampling'!$D30,0)</f>
        <v>19</v>
      </c>
      <c r="F30" s="196" t="str">
        <f ca="1">OFFSET('LR Results_2B_Composite'!$C$5,'Composite Resampling'!$D30,1)</f>
        <v>CFNR</v>
      </c>
      <c r="G30" s="196">
        <f t="shared" ca="1" si="4"/>
        <v>0</v>
      </c>
      <c r="H30" s="180">
        <f ca="1">OFFSET('LR Results_2B_Composite'!$C$5,'Composite Resampling'!$D30,3)</f>
        <v>15</v>
      </c>
      <c r="I30" s="106">
        <f ca="1">OFFSET('LR Results_2B_Composite'!$C$5,'Composite Resampling'!$D30,4)</f>
        <v>0.46429144280592965</v>
      </c>
      <c r="J30" s="211">
        <f ca="1">OFFSET('LR Results_2B_Composite'!$C$5,'Composite Resampling'!$D30,5)</f>
        <v>1</v>
      </c>
      <c r="K30" s="211">
        <f ca="1">OFFSET('LR Results_2B_Composite'!$C$5,'Composite Resampling'!$D30,6)</f>
        <v>0</v>
      </c>
      <c r="L30" s="211">
        <f ca="1">OFFSET('LR Results_2B_Composite'!$C$5,'Composite Resampling'!$D30,7)</f>
        <v>0</v>
      </c>
      <c r="M30" s="211">
        <f ca="1">OFFSET('LR Results_2B_Composite'!$C$5,'Composite Resampling'!$D30,8)</f>
        <v>1</v>
      </c>
      <c r="N30" s="211">
        <f ca="1">OFFSET('LR Results_2B_Composite'!$C$5,'Composite Resampling'!$D30,9)</f>
        <v>1</v>
      </c>
      <c r="O30" s="211">
        <f ca="1">OFFSET('LR Results_2B_Composite'!$C$5,'Composite Resampling'!$D30,10)</f>
        <v>0</v>
      </c>
      <c r="P30" s="211">
        <f ca="1">OFFSET('LR Results_2B_Composite'!$C$5,'Composite Resampling'!$D30,11)</f>
        <v>0</v>
      </c>
      <c r="Q30" s="61">
        <f t="shared" si="8"/>
        <v>2.5000000000000015E-2</v>
      </c>
      <c r="R30" s="61">
        <f t="shared" ca="1" si="0"/>
        <v>1</v>
      </c>
      <c r="S30" s="61">
        <f t="shared" ca="1" si="1"/>
        <v>1</v>
      </c>
      <c r="T30" s="61">
        <f t="shared" ca="1" si="5"/>
        <v>1</v>
      </c>
      <c r="U30" s="61">
        <f t="shared" ca="1" si="6"/>
        <v>0</v>
      </c>
    </row>
    <row r="31" spans="1:21" ht="16" thickBot="1" x14ac:dyDescent="0.25">
      <c r="A31" s="5">
        <f t="shared" si="7"/>
        <v>26</v>
      </c>
      <c r="B31" s="193">
        <f t="shared" ca="1" si="2"/>
        <v>0.93881377969488178</v>
      </c>
      <c r="C31" s="193">
        <v>0.79228046951615572</v>
      </c>
      <c r="D31" s="176">
        <f t="shared" si="3"/>
        <v>136</v>
      </c>
      <c r="E31" s="196">
        <f ca="1">OFFSET('LR Results_2B_Composite'!$C$5,'Composite Resampling'!$D31,0)</f>
        <v>162</v>
      </c>
      <c r="F31" s="196" t="str">
        <f ca="1">OFFSET('LR Results_2B_Composite'!$C$5,'Composite Resampling'!$D31,1)</f>
        <v>CF</v>
      </c>
      <c r="G31" s="196">
        <f t="shared" ca="1" si="4"/>
        <v>1</v>
      </c>
      <c r="H31" s="180">
        <f ca="1">OFFSET('LR Results_2B_Composite'!$C$5,'Composite Resampling'!$D31,3)</f>
        <v>20</v>
      </c>
      <c r="I31" s="106">
        <f ca="1">OFFSET('LR Results_2B_Composite'!$C$5,'Composite Resampling'!$D31,4)</f>
        <v>0.38056496677537921</v>
      </c>
      <c r="J31" s="211">
        <f ca="1">OFFSET('LR Results_2B_Composite'!$C$5,'Composite Resampling'!$D31,5)</f>
        <v>1</v>
      </c>
      <c r="K31" s="211">
        <f ca="1">OFFSET('LR Results_2B_Composite'!$C$5,'Composite Resampling'!$D31,6)</f>
        <v>1</v>
      </c>
      <c r="L31" s="211">
        <f ca="1">OFFSET('LR Results_2B_Composite'!$C$5,'Composite Resampling'!$D31,7)</f>
        <v>0</v>
      </c>
      <c r="M31" s="211">
        <f ca="1">OFFSET('LR Results_2B_Composite'!$C$5,'Composite Resampling'!$D31,8)</f>
        <v>4</v>
      </c>
      <c r="N31" s="211">
        <f ca="1">OFFSET('LR Results_2B_Composite'!$C$5,'Composite Resampling'!$D31,9)</f>
        <v>0</v>
      </c>
      <c r="O31" s="211">
        <f ca="1">OFFSET('LR Results_2B_Composite'!$C$5,'Composite Resampling'!$D31,10)</f>
        <v>0</v>
      </c>
      <c r="P31" s="211">
        <f ca="1">OFFSET('LR Results_2B_Composite'!$C$5,'Composite Resampling'!$D31,11)</f>
        <v>0</v>
      </c>
      <c r="Q31" s="61">
        <f t="shared" si="8"/>
        <v>2.6000000000000016E-2</v>
      </c>
      <c r="R31" s="61">
        <f t="shared" ca="1" si="0"/>
        <v>1</v>
      </c>
      <c r="S31" s="61">
        <f t="shared" ca="1" si="1"/>
        <v>1</v>
      </c>
      <c r="T31" s="61">
        <f t="shared" ca="1" si="5"/>
        <v>1</v>
      </c>
      <c r="U31" s="61">
        <f t="shared" ca="1" si="6"/>
        <v>0</v>
      </c>
    </row>
    <row r="32" spans="1:21" ht="16" thickBot="1" x14ac:dyDescent="0.25">
      <c r="A32" s="5">
        <f t="shared" si="7"/>
        <v>27</v>
      </c>
      <c r="B32" s="193">
        <f t="shared" ca="1" si="2"/>
        <v>4.1926351685956265E-2</v>
      </c>
      <c r="C32" s="193">
        <v>0.62016699709998391</v>
      </c>
      <c r="D32" s="176">
        <f t="shared" si="3"/>
        <v>107</v>
      </c>
      <c r="E32" s="196">
        <f ca="1">OFFSET('LR Results_2B_Composite'!$C$5,'Composite Resampling'!$D32,0)</f>
        <v>78</v>
      </c>
      <c r="F32" s="196" t="str">
        <f ca="1">OFFSET('LR Results_2B_Composite'!$C$5,'Composite Resampling'!$D32,1)</f>
        <v>CONT</v>
      </c>
      <c r="G32" s="196">
        <f t="shared" ca="1" si="4"/>
        <v>0</v>
      </c>
      <c r="H32" s="180">
        <f ca="1">OFFSET('LR Results_2B_Composite'!$C$5,'Composite Resampling'!$D32,3)</f>
        <v>20</v>
      </c>
      <c r="I32" s="106">
        <f ca="1">OFFSET('LR Results_2B_Composite'!$C$5,'Composite Resampling'!$D32,4)</f>
        <v>0.38056496677537921</v>
      </c>
      <c r="J32" s="211">
        <f ca="1">OFFSET('LR Results_2B_Composite'!$C$5,'Composite Resampling'!$D32,5)</f>
        <v>1</v>
      </c>
      <c r="K32" s="211">
        <f ca="1">OFFSET('LR Results_2B_Composite'!$C$5,'Composite Resampling'!$D32,6)</f>
        <v>0</v>
      </c>
      <c r="L32" s="211">
        <f ca="1">OFFSET('LR Results_2B_Composite'!$C$5,'Composite Resampling'!$D32,7)</f>
        <v>0</v>
      </c>
      <c r="M32" s="211">
        <f ca="1">OFFSET('LR Results_2B_Composite'!$C$5,'Composite Resampling'!$D32,8)</f>
        <v>4</v>
      </c>
      <c r="N32" s="211">
        <f ca="1">OFFSET('LR Results_2B_Composite'!$C$5,'Composite Resampling'!$D32,9)</f>
        <v>0</v>
      </c>
      <c r="O32" s="211">
        <f ca="1">OFFSET('LR Results_2B_Composite'!$C$5,'Composite Resampling'!$D32,10)</f>
        <v>0</v>
      </c>
      <c r="P32" s="211">
        <f ca="1">OFFSET('LR Results_2B_Composite'!$C$5,'Composite Resampling'!$D32,11)</f>
        <v>0</v>
      </c>
      <c r="Q32" s="61">
        <f t="shared" si="8"/>
        <v>2.7000000000000017E-2</v>
      </c>
      <c r="R32" s="61">
        <f t="shared" ca="1" si="0"/>
        <v>1</v>
      </c>
      <c r="S32" s="61">
        <f t="shared" ca="1" si="1"/>
        <v>1</v>
      </c>
      <c r="T32" s="61">
        <f t="shared" ca="1" si="5"/>
        <v>1</v>
      </c>
      <c r="U32" s="61">
        <f t="shared" ca="1" si="6"/>
        <v>0</v>
      </c>
    </row>
    <row r="33" spans="1:21" ht="16" thickBot="1" x14ac:dyDescent="0.25">
      <c r="A33" s="5">
        <f t="shared" si="7"/>
        <v>28</v>
      </c>
      <c r="B33" s="193">
        <f t="shared" ca="1" si="2"/>
        <v>0.90524762842225115</v>
      </c>
      <c r="C33" s="193">
        <v>0.96105905611609022</v>
      </c>
      <c r="D33" s="176">
        <f t="shared" si="3"/>
        <v>165</v>
      </c>
      <c r="E33" s="196">
        <f ca="1">OFFSET('LR Results_2B_Composite'!$C$5,'Composite Resampling'!$D33,0)</f>
        <v>245</v>
      </c>
      <c r="F33" s="196" t="str">
        <f ca="1">OFFSET('LR Results_2B_Composite'!$C$5,'Composite Resampling'!$D33,1)</f>
        <v>CFNR</v>
      </c>
      <c r="G33" s="196">
        <f t="shared" ca="1" si="4"/>
        <v>0</v>
      </c>
      <c r="H33" s="180">
        <f ca="1">OFFSET('LR Results_2B_Composite'!$C$5,'Composite Resampling'!$D33,3)</f>
        <v>19</v>
      </c>
      <c r="I33" s="106">
        <f ca="1">OFFSET('LR Results_2B_Composite'!$C$5,'Composite Resampling'!$D33,4)</f>
        <v>0.1762710518339988</v>
      </c>
      <c r="J33" s="211">
        <f ca="1">OFFSET('LR Results_2B_Composite'!$C$5,'Composite Resampling'!$D33,5)</f>
        <v>1</v>
      </c>
      <c r="K33" s="211">
        <f ca="1">OFFSET('LR Results_2B_Composite'!$C$5,'Composite Resampling'!$D33,6)</f>
        <v>0</v>
      </c>
      <c r="L33" s="211">
        <f ca="1">OFFSET('LR Results_2B_Composite'!$C$5,'Composite Resampling'!$D33,7)</f>
        <v>0</v>
      </c>
      <c r="M33" s="211">
        <f ca="1">OFFSET('LR Results_2B_Composite'!$C$5,'Composite Resampling'!$D33,8)</f>
        <v>2</v>
      </c>
      <c r="N33" s="211">
        <f ca="1">OFFSET('LR Results_2B_Composite'!$C$5,'Composite Resampling'!$D33,9)</f>
        <v>0</v>
      </c>
      <c r="O33" s="211">
        <f ca="1">OFFSET('LR Results_2B_Composite'!$C$5,'Composite Resampling'!$D33,10)</f>
        <v>0</v>
      </c>
      <c r="P33" s="211">
        <f ca="1">OFFSET('LR Results_2B_Composite'!$C$5,'Composite Resampling'!$D33,11)</f>
        <v>0</v>
      </c>
      <c r="Q33" s="61">
        <f t="shared" si="8"/>
        <v>2.8000000000000018E-2</v>
      </c>
      <c r="R33" s="61">
        <f t="shared" ca="1" si="0"/>
        <v>1</v>
      </c>
      <c r="S33" s="61">
        <f t="shared" ca="1" si="1"/>
        <v>1</v>
      </c>
      <c r="T33" s="61">
        <f t="shared" ca="1" si="5"/>
        <v>1</v>
      </c>
      <c r="U33" s="61">
        <f t="shared" ca="1" si="6"/>
        <v>0</v>
      </c>
    </row>
    <row r="34" spans="1:21" ht="16" thickBot="1" x14ac:dyDescent="0.25">
      <c r="A34" s="5">
        <f t="shared" si="7"/>
        <v>29</v>
      </c>
      <c r="B34" s="193">
        <f t="shared" ca="1" si="2"/>
        <v>0.44284260288396549</v>
      </c>
      <c r="C34" s="193">
        <v>0.37606512049304608</v>
      </c>
      <c r="D34" s="176">
        <f t="shared" si="3"/>
        <v>65</v>
      </c>
      <c r="E34" s="196">
        <f ca="1">OFFSET('LR Results_2B_Composite'!$C$5,'Composite Resampling'!$D34,0)</f>
        <v>214</v>
      </c>
      <c r="F34" s="196" t="str">
        <f ca="1">OFFSET('LR Results_2B_Composite'!$C$5,'Composite Resampling'!$D34,1)</f>
        <v>CONT</v>
      </c>
      <c r="G34" s="196">
        <f t="shared" ca="1" si="4"/>
        <v>0</v>
      </c>
      <c r="H34" s="180">
        <f ca="1">OFFSET('LR Results_2B_Composite'!$C$5,'Composite Resampling'!$D34,3)</f>
        <v>16</v>
      </c>
      <c r="I34" s="106">
        <f ca="1">OFFSET('LR Results_2B_Composite'!$C$5,'Composite Resampling'!$D34,4)</f>
        <v>0.20324334576349573</v>
      </c>
      <c r="J34" s="211">
        <f ca="1">OFFSET('LR Results_2B_Composite'!$C$5,'Composite Resampling'!$D34,5)</f>
        <v>1</v>
      </c>
      <c r="K34" s="211">
        <f ca="1">OFFSET('LR Results_2B_Composite'!$C$5,'Composite Resampling'!$D34,6)</f>
        <v>0</v>
      </c>
      <c r="L34" s="211">
        <f ca="1">OFFSET('LR Results_2B_Composite'!$C$5,'Composite Resampling'!$D34,7)</f>
        <v>0</v>
      </c>
      <c r="M34" s="211">
        <f ca="1">OFFSET('LR Results_2B_Composite'!$C$5,'Composite Resampling'!$D34,8)</f>
        <v>1</v>
      </c>
      <c r="N34" s="211">
        <f ca="1">OFFSET('LR Results_2B_Composite'!$C$5,'Composite Resampling'!$D34,9)</f>
        <v>0</v>
      </c>
      <c r="O34" s="211">
        <f ca="1">OFFSET('LR Results_2B_Composite'!$C$5,'Composite Resampling'!$D34,10)</f>
        <v>0</v>
      </c>
      <c r="P34" s="211">
        <f ca="1">OFFSET('LR Results_2B_Composite'!$C$5,'Composite Resampling'!$D34,11)</f>
        <v>0</v>
      </c>
      <c r="Q34" s="61">
        <f t="shared" si="8"/>
        <v>2.9000000000000019E-2</v>
      </c>
      <c r="R34" s="61">
        <f t="shared" ca="1" si="0"/>
        <v>1</v>
      </c>
      <c r="S34" s="61">
        <f t="shared" ca="1" si="1"/>
        <v>1</v>
      </c>
      <c r="T34" s="61">
        <f t="shared" ca="1" si="5"/>
        <v>1</v>
      </c>
      <c r="U34" s="61">
        <f t="shared" ca="1" si="6"/>
        <v>0</v>
      </c>
    </row>
    <row r="35" spans="1:21" ht="16" thickBot="1" x14ac:dyDescent="0.25">
      <c r="A35" s="5">
        <f t="shared" si="7"/>
        <v>30</v>
      </c>
      <c r="B35" s="193">
        <f t="shared" ca="1" si="2"/>
        <v>0.9902654994368324</v>
      </c>
      <c r="C35" s="193">
        <v>0.66076636408204226</v>
      </c>
      <c r="D35" s="176">
        <f t="shared" si="3"/>
        <v>113</v>
      </c>
      <c r="E35" s="196">
        <f ca="1">OFFSET('LR Results_2B_Composite'!$C$5,'Composite Resampling'!$D35,0)</f>
        <v>122</v>
      </c>
      <c r="F35" s="196" t="str">
        <f ca="1">OFFSET('LR Results_2B_Composite'!$C$5,'Composite Resampling'!$D35,1)</f>
        <v>CF</v>
      </c>
      <c r="G35" s="196">
        <f t="shared" ca="1" si="4"/>
        <v>1</v>
      </c>
      <c r="H35" s="180">
        <f ca="1">OFFSET('LR Results_2B_Composite'!$C$5,'Composite Resampling'!$D35,3)</f>
        <v>27</v>
      </c>
      <c r="I35" s="106">
        <f ca="1">OFFSET('LR Results_2B_Composite'!$C$5,'Composite Resampling'!$D35,4)</f>
        <v>0.74423228934203245</v>
      </c>
      <c r="J35" s="211">
        <f ca="1">OFFSET('LR Results_2B_Composite'!$C$5,'Composite Resampling'!$D35,5)</f>
        <v>1</v>
      </c>
      <c r="K35" s="211">
        <f ca="1">OFFSET('LR Results_2B_Composite'!$C$5,'Composite Resampling'!$D35,6)</f>
        <v>1</v>
      </c>
      <c r="L35" s="211">
        <f ca="1">OFFSET('LR Results_2B_Composite'!$C$5,'Composite Resampling'!$D35,7)</f>
        <v>0</v>
      </c>
      <c r="M35" s="211">
        <f ca="1">OFFSET('LR Results_2B_Composite'!$C$5,'Composite Resampling'!$D35,8)</f>
        <v>4</v>
      </c>
      <c r="N35" s="211">
        <f ca="1">OFFSET('LR Results_2B_Composite'!$C$5,'Composite Resampling'!$D35,9)</f>
        <v>1</v>
      </c>
      <c r="O35" s="211">
        <f ca="1">OFFSET('LR Results_2B_Composite'!$C$5,'Composite Resampling'!$D35,10)</f>
        <v>0</v>
      </c>
      <c r="P35" s="211">
        <f ca="1">OFFSET('LR Results_2B_Composite'!$C$5,'Composite Resampling'!$D35,11)</f>
        <v>0</v>
      </c>
      <c r="Q35" s="61">
        <f t="shared" si="8"/>
        <v>3.000000000000002E-2</v>
      </c>
      <c r="R35" s="61">
        <f t="shared" ca="1" si="0"/>
        <v>1</v>
      </c>
      <c r="S35" s="61">
        <f t="shared" ca="1" si="1"/>
        <v>1</v>
      </c>
      <c r="T35" s="61">
        <f t="shared" ca="1" si="5"/>
        <v>1</v>
      </c>
      <c r="U35" s="61">
        <f t="shared" ca="1" si="6"/>
        <v>0</v>
      </c>
    </row>
    <row r="36" spans="1:21" ht="16" thickBot="1" x14ac:dyDescent="0.25">
      <c r="A36" s="5">
        <f t="shared" si="7"/>
        <v>31</v>
      </c>
      <c r="B36" s="193">
        <f t="shared" ca="1" si="2"/>
        <v>0.1429707159317587</v>
      </c>
      <c r="C36" s="193">
        <v>0.40862166243367337</v>
      </c>
      <c r="D36" s="176">
        <f t="shared" si="3"/>
        <v>70</v>
      </c>
      <c r="E36" s="196">
        <f ca="1">OFFSET('LR Results_2B_Composite'!$C$5,'Composite Resampling'!$D36,0)</f>
        <v>222</v>
      </c>
      <c r="F36" s="196" t="str">
        <f ca="1">OFFSET('LR Results_2B_Composite'!$C$5,'Composite Resampling'!$D36,1)</f>
        <v>CONT</v>
      </c>
      <c r="G36" s="196">
        <f t="shared" ca="1" si="4"/>
        <v>0</v>
      </c>
      <c r="H36" s="180">
        <f ca="1">OFFSET('LR Results_2B_Composite'!$C$5,'Composite Resampling'!$D36,3)</f>
        <v>7</v>
      </c>
      <c r="I36" s="106">
        <f ca="1">OFFSET('LR Results_2B_Composite'!$C$5,'Composite Resampling'!$D36,4)</f>
        <v>0.22902377813435884</v>
      </c>
      <c r="J36" s="211">
        <f ca="1">OFFSET('LR Results_2B_Composite'!$C$5,'Composite Resampling'!$D36,5)</f>
        <v>1</v>
      </c>
      <c r="K36" s="211">
        <f ca="1">OFFSET('LR Results_2B_Composite'!$C$5,'Composite Resampling'!$D36,6)</f>
        <v>0</v>
      </c>
      <c r="L36" s="211">
        <f ca="1">OFFSET('LR Results_2B_Composite'!$C$5,'Composite Resampling'!$D36,7)</f>
        <v>0</v>
      </c>
      <c r="M36" s="211">
        <f ca="1">OFFSET('LR Results_2B_Composite'!$C$5,'Composite Resampling'!$D36,8)</f>
        <v>3</v>
      </c>
      <c r="N36" s="211">
        <f ca="1">OFFSET('LR Results_2B_Composite'!$C$5,'Composite Resampling'!$D36,9)</f>
        <v>0</v>
      </c>
      <c r="O36" s="211">
        <f ca="1">OFFSET('LR Results_2B_Composite'!$C$5,'Composite Resampling'!$D36,10)</f>
        <v>0</v>
      </c>
      <c r="P36" s="211">
        <f ca="1">OFFSET('LR Results_2B_Composite'!$C$5,'Composite Resampling'!$D36,11)</f>
        <v>0</v>
      </c>
      <c r="Q36" s="61">
        <f t="shared" si="8"/>
        <v>3.1000000000000021E-2</v>
      </c>
      <c r="R36" s="61">
        <f t="shared" ca="1" si="0"/>
        <v>1</v>
      </c>
      <c r="S36" s="61">
        <f t="shared" ca="1" si="1"/>
        <v>1</v>
      </c>
      <c r="T36" s="61">
        <f t="shared" ca="1" si="5"/>
        <v>1</v>
      </c>
      <c r="U36" s="61">
        <f t="shared" ca="1" si="6"/>
        <v>0</v>
      </c>
    </row>
    <row r="37" spans="1:21" ht="16" thickBot="1" x14ac:dyDescent="0.25">
      <c r="A37" s="5">
        <f t="shared" si="7"/>
        <v>32</v>
      </c>
      <c r="B37" s="193">
        <f t="shared" ca="1" si="2"/>
        <v>8.0112770859853688E-2</v>
      </c>
      <c r="C37" s="193">
        <v>0.24593403750380549</v>
      </c>
      <c r="D37" s="176">
        <f t="shared" si="3"/>
        <v>43</v>
      </c>
      <c r="E37" s="196">
        <f ca="1">OFFSET('LR Results_2B_Composite'!$C$5,'Composite Resampling'!$D37,0)</f>
        <v>120</v>
      </c>
      <c r="F37" s="196" t="str">
        <f ca="1">OFFSET('LR Results_2B_Composite'!$C$5,'Composite Resampling'!$D37,1)</f>
        <v>CONT</v>
      </c>
      <c r="G37" s="196">
        <f t="shared" ca="1" si="4"/>
        <v>0</v>
      </c>
      <c r="H37" s="180">
        <f ca="1">OFFSET('LR Results_2B_Composite'!$C$5,'Composite Resampling'!$D37,3)</f>
        <v>14</v>
      </c>
      <c r="I37" s="106">
        <f ca="1">OFFSET('LR Results_2B_Composite'!$C$5,'Composite Resampling'!$D37,4)</f>
        <v>0.18934718186576524</v>
      </c>
      <c r="J37" s="211">
        <f ca="1">OFFSET('LR Results_2B_Composite'!$C$5,'Composite Resampling'!$D37,5)</f>
        <v>1</v>
      </c>
      <c r="K37" s="211">
        <f ca="1">OFFSET('LR Results_2B_Composite'!$C$5,'Composite Resampling'!$D37,6)</f>
        <v>0</v>
      </c>
      <c r="L37" s="211">
        <f ca="1">OFFSET('LR Results_2B_Composite'!$C$5,'Composite Resampling'!$D37,7)</f>
        <v>0</v>
      </c>
      <c r="M37" s="211">
        <f ca="1">OFFSET('LR Results_2B_Composite'!$C$5,'Composite Resampling'!$D37,8)</f>
        <v>0</v>
      </c>
      <c r="N37" s="211">
        <f ca="1">OFFSET('LR Results_2B_Composite'!$C$5,'Composite Resampling'!$D37,9)</f>
        <v>0</v>
      </c>
      <c r="O37" s="211">
        <f ca="1">OFFSET('LR Results_2B_Composite'!$C$5,'Composite Resampling'!$D37,10)</f>
        <v>0</v>
      </c>
      <c r="P37" s="211">
        <f ca="1">OFFSET('LR Results_2B_Composite'!$C$5,'Composite Resampling'!$D37,11)</f>
        <v>0</v>
      </c>
      <c r="Q37" s="61">
        <f t="shared" si="8"/>
        <v>3.2000000000000021E-2</v>
      </c>
      <c r="R37" s="61">
        <f t="shared" ca="1" si="0"/>
        <v>1</v>
      </c>
      <c r="S37" s="61">
        <f t="shared" ca="1" si="1"/>
        <v>1</v>
      </c>
      <c r="T37" s="61">
        <f t="shared" ca="1" si="5"/>
        <v>1</v>
      </c>
      <c r="U37" s="61">
        <f t="shared" ca="1" si="6"/>
        <v>0</v>
      </c>
    </row>
    <row r="38" spans="1:21" ht="16" thickBot="1" x14ac:dyDescent="0.25">
      <c r="A38" s="5">
        <f t="shared" si="7"/>
        <v>33</v>
      </c>
      <c r="B38" s="193">
        <f t="shared" ca="1" si="2"/>
        <v>0.66214914434756889</v>
      </c>
      <c r="C38" s="193">
        <v>0.65179629075024959</v>
      </c>
      <c r="D38" s="176">
        <f t="shared" si="3"/>
        <v>112</v>
      </c>
      <c r="E38" s="196">
        <f ca="1">OFFSET('LR Results_2B_Composite'!$C$5,'Composite Resampling'!$D38,0)</f>
        <v>116</v>
      </c>
      <c r="F38" s="196" t="str">
        <f ca="1">OFFSET('LR Results_2B_Composite'!$C$5,'Composite Resampling'!$D38,1)</f>
        <v>CONT</v>
      </c>
      <c r="G38" s="196">
        <f t="shared" ca="1" si="4"/>
        <v>0</v>
      </c>
      <c r="H38" s="180">
        <f ca="1">OFFSET('LR Results_2B_Composite'!$C$5,'Composite Resampling'!$D38,3)</f>
        <v>19</v>
      </c>
      <c r="I38" s="106">
        <f ca="1">OFFSET('LR Results_2B_Composite'!$C$5,'Composite Resampling'!$D38,4)</f>
        <v>0.1762710518339988</v>
      </c>
      <c r="J38" s="211">
        <f ca="1">OFFSET('LR Results_2B_Composite'!$C$5,'Composite Resampling'!$D38,5)</f>
        <v>1</v>
      </c>
      <c r="K38" s="211">
        <f ca="1">OFFSET('LR Results_2B_Composite'!$C$5,'Composite Resampling'!$D38,6)</f>
        <v>0</v>
      </c>
      <c r="L38" s="211">
        <f ca="1">OFFSET('LR Results_2B_Composite'!$C$5,'Composite Resampling'!$D38,7)</f>
        <v>0</v>
      </c>
      <c r="M38" s="211">
        <f ca="1">OFFSET('LR Results_2B_Composite'!$C$5,'Composite Resampling'!$D38,8)</f>
        <v>2</v>
      </c>
      <c r="N38" s="211">
        <f ca="1">OFFSET('LR Results_2B_Composite'!$C$5,'Composite Resampling'!$D38,9)</f>
        <v>0</v>
      </c>
      <c r="O38" s="211">
        <f ca="1">OFFSET('LR Results_2B_Composite'!$C$5,'Composite Resampling'!$D38,10)</f>
        <v>0</v>
      </c>
      <c r="P38" s="211">
        <f ca="1">OFFSET('LR Results_2B_Composite'!$C$5,'Composite Resampling'!$D38,11)</f>
        <v>0</v>
      </c>
      <c r="Q38" s="61">
        <f t="shared" si="8"/>
        <v>3.3000000000000022E-2</v>
      </c>
      <c r="R38" s="61">
        <f t="shared" ca="1" si="0"/>
        <v>1</v>
      </c>
      <c r="S38" s="61">
        <f t="shared" ca="1" si="1"/>
        <v>1</v>
      </c>
      <c r="T38" s="61">
        <f t="shared" ca="1" si="5"/>
        <v>1</v>
      </c>
      <c r="U38" s="61">
        <f t="shared" ca="1" si="6"/>
        <v>0</v>
      </c>
    </row>
    <row r="39" spans="1:21" ht="16" thickBot="1" x14ac:dyDescent="0.25">
      <c r="A39" s="5">
        <f t="shared" si="7"/>
        <v>34</v>
      </c>
      <c r="B39" s="193">
        <f t="shared" ca="1" si="2"/>
        <v>0.2397820874353993</v>
      </c>
      <c r="C39" s="193">
        <v>0.95927316991469991</v>
      </c>
      <c r="D39" s="176">
        <f t="shared" si="3"/>
        <v>165</v>
      </c>
      <c r="E39" s="196">
        <f ca="1">OFFSET('LR Results_2B_Composite'!$C$5,'Composite Resampling'!$D39,0)</f>
        <v>245</v>
      </c>
      <c r="F39" s="196" t="str">
        <f ca="1">OFFSET('LR Results_2B_Composite'!$C$5,'Composite Resampling'!$D39,1)</f>
        <v>CFNR</v>
      </c>
      <c r="G39" s="196">
        <f t="shared" ca="1" si="4"/>
        <v>0</v>
      </c>
      <c r="H39" s="180">
        <f ca="1">OFFSET('LR Results_2B_Composite'!$C$5,'Composite Resampling'!$D39,3)</f>
        <v>19</v>
      </c>
      <c r="I39" s="106">
        <f ca="1">OFFSET('LR Results_2B_Composite'!$C$5,'Composite Resampling'!$D39,4)</f>
        <v>0.1762710518339988</v>
      </c>
      <c r="J39" s="211">
        <f ca="1">OFFSET('LR Results_2B_Composite'!$C$5,'Composite Resampling'!$D39,5)</f>
        <v>1</v>
      </c>
      <c r="K39" s="211">
        <f ca="1">OFFSET('LR Results_2B_Composite'!$C$5,'Composite Resampling'!$D39,6)</f>
        <v>0</v>
      </c>
      <c r="L39" s="211">
        <f ca="1">OFFSET('LR Results_2B_Composite'!$C$5,'Composite Resampling'!$D39,7)</f>
        <v>0</v>
      </c>
      <c r="M39" s="211">
        <f ca="1">OFFSET('LR Results_2B_Composite'!$C$5,'Composite Resampling'!$D39,8)</f>
        <v>2</v>
      </c>
      <c r="N39" s="211">
        <f ca="1">OFFSET('LR Results_2B_Composite'!$C$5,'Composite Resampling'!$D39,9)</f>
        <v>0</v>
      </c>
      <c r="O39" s="211">
        <f ca="1">OFFSET('LR Results_2B_Composite'!$C$5,'Composite Resampling'!$D39,10)</f>
        <v>0</v>
      </c>
      <c r="P39" s="211">
        <f ca="1">OFFSET('LR Results_2B_Composite'!$C$5,'Composite Resampling'!$D39,11)</f>
        <v>0</v>
      </c>
      <c r="Q39" s="61">
        <f t="shared" si="8"/>
        <v>3.4000000000000023E-2</v>
      </c>
      <c r="R39" s="61">
        <f t="shared" ca="1" si="0"/>
        <v>1</v>
      </c>
      <c r="S39" s="61">
        <f t="shared" ca="1" si="1"/>
        <v>1</v>
      </c>
      <c r="T39" s="61">
        <f t="shared" ca="1" si="5"/>
        <v>1</v>
      </c>
      <c r="U39" s="61">
        <f t="shared" ca="1" si="6"/>
        <v>0</v>
      </c>
    </row>
    <row r="40" spans="1:21" ht="16" thickBot="1" x14ac:dyDescent="0.25">
      <c r="A40" s="5">
        <f t="shared" si="7"/>
        <v>35</v>
      </c>
      <c r="B40" s="193">
        <f t="shared" ca="1" si="2"/>
        <v>4.4150547843384014E-2</v>
      </c>
      <c r="C40" s="193">
        <v>0.54604671627513679</v>
      </c>
      <c r="D40" s="176">
        <f t="shared" si="3"/>
        <v>94</v>
      </c>
      <c r="E40" s="196">
        <f ca="1">OFFSET('LR Results_2B_Composite'!$C$5,'Composite Resampling'!$D40,0)</f>
        <v>23</v>
      </c>
      <c r="F40" s="196" t="str">
        <f ca="1">OFFSET('LR Results_2B_Composite'!$C$5,'Composite Resampling'!$D40,1)</f>
        <v>CF</v>
      </c>
      <c r="G40" s="196">
        <f t="shared" ca="1" si="4"/>
        <v>1</v>
      </c>
      <c r="H40" s="180">
        <f ca="1">OFFSET('LR Results_2B_Composite'!$C$5,'Composite Resampling'!$D40,3)</f>
        <v>25</v>
      </c>
      <c r="I40" s="106">
        <f ca="1">OFFSET('LR Results_2B_Composite'!$C$5,'Composite Resampling'!$D40,4)</f>
        <v>0.73860302893981378</v>
      </c>
      <c r="J40" s="211">
        <f ca="1">OFFSET('LR Results_2B_Composite'!$C$5,'Composite Resampling'!$D40,5)</f>
        <v>1</v>
      </c>
      <c r="K40" s="211">
        <f ca="1">OFFSET('LR Results_2B_Composite'!$C$5,'Composite Resampling'!$D40,6)</f>
        <v>1</v>
      </c>
      <c r="L40" s="211">
        <f ca="1">OFFSET('LR Results_2B_Composite'!$C$5,'Composite Resampling'!$D40,7)</f>
        <v>0</v>
      </c>
      <c r="M40" s="211">
        <f ca="1">OFFSET('LR Results_2B_Composite'!$C$5,'Composite Resampling'!$D40,8)</f>
        <v>2</v>
      </c>
      <c r="N40" s="211">
        <f ca="1">OFFSET('LR Results_2B_Composite'!$C$5,'Composite Resampling'!$D40,9)</f>
        <v>1</v>
      </c>
      <c r="O40" s="211">
        <f ca="1">OFFSET('LR Results_2B_Composite'!$C$5,'Composite Resampling'!$D40,10)</f>
        <v>0</v>
      </c>
      <c r="P40" s="211">
        <f ca="1">OFFSET('LR Results_2B_Composite'!$C$5,'Composite Resampling'!$D40,11)</f>
        <v>0</v>
      </c>
      <c r="Q40" s="61">
        <f t="shared" si="8"/>
        <v>3.5000000000000024E-2</v>
      </c>
      <c r="R40" s="61">
        <f t="shared" ca="1" si="0"/>
        <v>1</v>
      </c>
      <c r="S40" s="61">
        <f t="shared" ca="1" si="1"/>
        <v>1</v>
      </c>
      <c r="T40" s="61">
        <f t="shared" ca="1" si="5"/>
        <v>1</v>
      </c>
      <c r="U40" s="61">
        <f t="shared" ca="1" si="6"/>
        <v>0</v>
      </c>
    </row>
    <row r="41" spans="1:21" ht="16" thickBot="1" x14ac:dyDescent="0.25">
      <c r="A41" s="5">
        <f t="shared" si="7"/>
        <v>36</v>
      </c>
      <c r="B41" s="193">
        <f t="shared" ca="1" si="2"/>
        <v>0.57124720583217437</v>
      </c>
      <c r="C41" s="193">
        <v>3.5160624508687066E-2</v>
      </c>
      <c r="D41" s="176">
        <f t="shared" si="3"/>
        <v>7</v>
      </c>
      <c r="E41" s="196">
        <f ca="1">OFFSET('LR Results_2B_Composite'!$C$5,'Composite Resampling'!$D41,0)</f>
        <v>14</v>
      </c>
      <c r="F41" s="196" t="str">
        <f ca="1">OFFSET('LR Results_2B_Composite'!$C$5,'Composite Resampling'!$D41,1)</f>
        <v>CFNR</v>
      </c>
      <c r="G41" s="196">
        <f t="shared" ca="1" si="4"/>
        <v>0</v>
      </c>
      <c r="H41" s="180">
        <f ca="1">OFFSET('LR Results_2B_Composite'!$C$5,'Composite Resampling'!$D41,3)</f>
        <v>19</v>
      </c>
      <c r="I41" s="106">
        <f ca="1">OFFSET('LR Results_2B_Composite'!$C$5,'Composite Resampling'!$D41,4)</f>
        <v>0.1762710518339988</v>
      </c>
      <c r="J41" s="211">
        <f ca="1">OFFSET('LR Results_2B_Composite'!$C$5,'Composite Resampling'!$D41,5)</f>
        <v>1</v>
      </c>
      <c r="K41" s="211">
        <f ca="1">OFFSET('LR Results_2B_Composite'!$C$5,'Composite Resampling'!$D41,6)</f>
        <v>0</v>
      </c>
      <c r="L41" s="211">
        <f ca="1">OFFSET('LR Results_2B_Composite'!$C$5,'Composite Resampling'!$D41,7)</f>
        <v>0</v>
      </c>
      <c r="M41" s="211">
        <f ca="1">OFFSET('LR Results_2B_Composite'!$C$5,'Composite Resampling'!$D41,8)</f>
        <v>2</v>
      </c>
      <c r="N41" s="211">
        <f ca="1">OFFSET('LR Results_2B_Composite'!$C$5,'Composite Resampling'!$D41,9)</f>
        <v>1</v>
      </c>
      <c r="O41" s="211">
        <f ca="1">OFFSET('LR Results_2B_Composite'!$C$5,'Composite Resampling'!$D41,10)</f>
        <v>0</v>
      </c>
      <c r="P41" s="211">
        <f ca="1">OFFSET('LR Results_2B_Composite'!$C$5,'Composite Resampling'!$D41,11)</f>
        <v>0</v>
      </c>
      <c r="Q41" s="61">
        <f t="shared" si="8"/>
        <v>3.6000000000000025E-2</v>
      </c>
      <c r="R41" s="61">
        <f t="shared" ca="1" si="0"/>
        <v>1</v>
      </c>
      <c r="S41" s="61">
        <f t="shared" ca="1" si="1"/>
        <v>1</v>
      </c>
      <c r="T41" s="61">
        <f t="shared" ca="1" si="5"/>
        <v>1</v>
      </c>
      <c r="U41" s="61">
        <f t="shared" ca="1" si="6"/>
        <v>0</v>
      </c>
    </row>
    <row r="42" spans="1:21" ht="16" thickBot="1" x14ac:dyDescent="0.25">
      <c r="A42" s="5">
        <f t="shared" si="7"/>
        <v>37</v>
      </c>
      <c r="B42" s="193">
        <f t="shared" ca="1" si="2"/>
        <v>0.98025202095929043</v>
      </c>
      <c r="C42" s="193">
        <v>0.77028324649996283</v>
      </c>
      <c r="D42" s="176">
        <f t="shared" si="3"/>
        <v>132</v>
      </c>
      <c r="E42" s="196">
        <f ca="1">OFFSET('LR Results_2B_Composite'!$C$5,'Composite Resampling'!$D42,0)</f>
        <v>157</v>
      </c>
      <c r="F42" s="196" t="str">
        <f ca="1">OFFSET('LR Results_2B_Composite'!$C$5,'Composite Resampling'!$D42,1)</f>
        <v>CONT</v>
      </c>
      <c r="G42" s="196">
        <f t="shared" ca="1" si="4"/>
        <v>0</v>
      </c>
      <c r="H42" s="180">
        <f ca="1">OFFSET('LR Results_2B_Composite'!$C$5,'Composite Resampling'!$D42,3)</f>
        <v>21</v>
      </c>
      <c r="I42" s="106">
        <f ca="1">OFFSET('LR Results_2B_Composite'!$C$5,'Composite Resampling'!$D42,4)</f>
        <v>0.38056496677537921</v>
      </c>
      <c r="J42" s="211">
        <f ca="1">OFFSET('LR Results_2B_Composite'!$C$5,'Composite Resampling'!$D42,5)</f>
        <v>1</v>
      </c>
      <c r="K42" s="211">
        <f ca="1">OFFSET('LR Results_2B_Composite'!$C$5,'Composite Resampling'!$D42,6)</f>
        <v>0</v>
      </c>
      <c r="L42" s="211">
        <f ca="1">OFFSET('LR Results_2B_Composite'!$C$5,'Composite Resampling'!$D42,7)</f>
        <v>0</v>
      </c>
      <c r="M42" s="211">
        <f ca="1">OFFSET('LR Results_2B_Composite'!$C$5,'Composite Resampling'!$D42,8)</f>
        <v>3</v>
      </c>
      <c r="N42" s="211">
        <f ca="1">OFFSET('LR Results_2B_Composite'!$C$5,'Composite Resampling'!$D42,9)</f>
        <v>0</v>
      </c>
      <c r="O42" s="211">
        <f ca="1">OFFSET('LR Results_2B_Composite'!$C$5,'Composite Resampling'!$D42,10)</f>
        <v>0</v>
      </c>
      <c r="P42" s="211">
        <f ca="1">OFFSET('LR Results_2B_Composite'!$C$5,'Composite Resampling'!$D42,11)</f>
        <v>0</v>
      </c>
      <c r="Q42" s="61">
        <f t="shared" si="8"/>
        <v>3.7000000000000026E-2</v>
      </c>
      <c r="R42" s="61">
        <f t="shared" ca="1" si="0"/>
        <v>1</v>
      </c>
      <c r="S42" s="61">
        <f t="shared" ca="1" si="1"/>
        <v>1</v>
      </c>
      <c r="T42" s="61">
        <f t="shared" ca="1" si="5"/>
        <v>1</v>
      </c>
      <c r="U42" s="61">
        <f t="shared" ca="1" si="6"/>
        <v>0</v>
      </c>
    </row>
    <row r="43" spans="1:21" ht="16" thickBot="1" x14ac:dyDescent="0.25">
      <c r="A43" s="5">
        <f t="shared" si="7"/>
        <v>38</v>
      </c>
      <c r="B43" s="193">
        <f t="shared" ca="1" si="2"/>
        <v>0.20624523184243937</v>
      </c>
      <c r="C43" s="193">
        <v>0.23651386083847281</v>
      </c>
      <c r="D43" s="176">
        <f t="shared" si="3"/>
        <v>41</v>
      </c>
      <c r="E43" s="196">
        <f ca="1">OFFSET('LR Results_2B_Composite'!$C$5,'Composite Resampling'!$D43,0)</f>
        <v>117</v>
      </c>
      <c r="F43" s="196" t="str">
        <f ca="1">OFFSET('LR Results_2B_Composite'!$C$5,'Composite Resampling'!$D43,1)</f>
        <v>CFNR</v>
      </c>
      <c r="G43" s="196">
        <f t="shared" ca="1" si="4"/>
        <v>0</v>
      </c>
      <c r="H43" s="180">
        <f ca="1">OFFSET('LR Results_2B_Composite'!$C$5,'Composite Resampling'!$D43,3)</f>
        <v>7</v>
      </c>
      <c r="I43" s="106">
        <f ca="1">OFFSET('LR Results_2B_Composite'!$C$5,'Composite Resampling'!$D43,4)</f>
        <v>0.22902377813435884</v>
      </c>
      <c r="J43" s="211">
        <f ca="1">OFFSET('LR Results_2B_Composite'!$C$5,'Composite Resampling'!$D43,5)</f>
        <v>1</v>
      </c>
      <c r="K43" s="211">
        <f ca="1">OFFSET('LR Results_2B_Composite'!$C$5,'Composite Resampling'!$D43,6)</f>
        <v>0</v>
      </c>
      <c r="L43" s="211">
        <f ca="1">OFFSET('LR Results_2B_Composite'!$C$5,'Composite Resampling'!$D43,7)</f>
        <v>0</v>
      </c>
      <c r="M43" s="211">
        <f ca="1">OFFSET('LR Results_2B_Composite'!$C$5,'Composite Resampling'!$D43,8)</f>
        <v>3</v>
      </c>
      <c r="N43" s="211">
        <f ca="1">OFFSET('LR Results_2B_Composite'!$C$5,'Composite Resampling'!$D43,9)</f>
        <v>0</v>
      </c>
      <c r="O43" s="211">
        <f ca="1">OFFSET('LR Results_2B_Composite'!$C$5,'Composite Resampling'!$D43,10)</f>
        <v>0</v>
      </c>
      <c r="P43" s="211">
        <f ca="1">OFFSET('LR Results_2B_Composite'!$C$5,'Composite Resampling'!$D43,11)</f>
        <v>0</v>
      </c>
      <c r="Q43" s="61">
        <f t="shared" si="8"/>
        <v>3.8000000000000027E-2</v>
      </c>
      <c r="R43" s="61">
        <f t="shared" ca="1" si="0"/>
        <v>1</v>
      </c>
      <c r="S43" s="61">
        <f t="shared" ca="1" si="1"/>
        <v>1</v>
      </c>
      <c r="T43" s="61">
        <f t="shared" ca="1" si="5"/>
        <v>1</v>
      </c>
      <c r="U43" s="61">
        <f t="shared" ca="1" si="6"/>
        <v>0</v>
      </c>
    </row>
    <row r="44" spans="1:21" ht="16" thickBot="1" x14ac:dyDescent="0.25">
      <c r="A44" s="5">
        <f t="shared" si="7"/>
        <v>39</v>
      </c>
      <c r="B44" s="193">
        <f t="shared" ca="1" si="2"/>
        <v>0.42907752024806245</v>
      </c>
      <c r="C44" s="193">
        <v>0.48377927823198941</v>
      </c>
      <c r="D44" s="176">
        <f t="shared" si="3"/>
        <v>83</v>
      </c>
      <c r="E44" s="196">
        <f ca="1">OFFSET('LR Results_2B_Composite'!$C$5,'Composite Resampling'!$D44,0)</f>
        <v>254</v>
      </c>
      <c r="F44" s="196" t="str">
        <f ca="1">OFFSET('LR Results_2B_Composite'!$C$5,'Composite Resampling'!$D44,1)</f>
        <v>CONT</v>
      </c>
      <c r="G44" s="196">
        <f t="shared" ca="1" si="4"/>
        <v>0</v>
      </c>
      <c r="H44" s="180">
        <f ca="1">OFFSET('LR Results_2B_Composite'!$C$5,'Composite Resampling'!$D44,3)</f>
        <v>21</v>
      </c>
      <c r="I44" s="106">
        <f ca="1">OFFSET('LR Results_2B_Composite'!$C$5,'Composite Resampling'!$D44,4)</f>
        <v>0.38056496677537921</v>
      </c>
      <c r="J44" s="211">
        <f ca="1">OFFSET('LR Results_2B_Composite'!$C$5,'Composite Resampling'!$D44,5)</f>
        <v>1</v>
      </c>
      <c r="K44" s="211">
        <f ca="1">OFFSET('LR Results_2B_Composite'!$C$5,'Composite Resampling'!$D44,6)</f>
        <v>0</v>
      </c>
      <c r="L44" s="211">
        <f ca="1">OFFSET('LR Results_2B_Composite'!$C$5,'Composite Resampling'!$D44,7)</f>
        <v>0</v>
      </c>
      <c r="M44" s="211">
        <f ca="1">OFFSET('LR Results_2B_Composite'!$C$5,'Composite Resampling'!$D44,8)</f>
        <v>4</v>
      </c>
      <c r="N44" s="211">
        <f ca="1">OFFSET('LR Results_2B_Composite'!$C$5,'Composite Resampling'!$D44,9)</f>
        <v>0</v>
      </c>
      <c r="O44" s="211">
        <f ca="1">OFFSET('LR Results_2B_Composite'!$C$5,'Composite Resampling'!$D44,10)</f>
        <v>0</v>
      </c>
      <c r="P44" s="211">
        <f ca="1">OFFSET('LR Results_2B_Composite'!$C$5,'Composite Resampling'!$D44,11)</f>
        <v>0</v>
      </c>
      <c r="Q44" s="61">
        <f t="shared" si="8"/>
        <v>3.9000000000000028E-2</v>
      </c>
      <c r="R44" s="61">
        <f t="shared" ca="1" si="0"/>
        <v>1</v>
      </c>
      <c r="S44" s="61">
        <f t="shared" ca="1" si="1"/>
        <v>1</v>
      </c>
      <c r="T44" s="61">
        <f t="shared" ca="1" si="5"/>
        <v>1</v>
      </c>
      <c r="U44" s="61">
        <f t="shared" ca="1" si="6"/>
        <v>0</v>
      </c>
    </row>
    <row r="45" spans="1:21" ht="16" thickBot="1" x14ac:dyDescent="0.25">
      <c r="A45" s="5">
        <f t="shared" si="7"/>
        <v>40</v>
      </c>
      <c r="B45" s="193">
        <f t="shared" ca="1" si="2"/>
        <v>0.56036124206000293</v>
      </c>
      <c r="C45" s="193">
        <v>0.15258313882028096</v>
      </c>
      <c r="D45" s="176">
        <f t="shared" si="3"/>
        <v>27</v>
      </c>
      <c r="E45" s="196">
        <f ca="1">OFFSET('LR Results_2B_Composite'!$C$5,'Composite Resampling'!$D45,0)</f>
        <v>58</v>
      </c>
      <c r="F45" s="196" t="str">
        <f ca="1">OFFSET('LR Results_2B_Composite'!$C$5,'Composite Resampling'!$D45,1)</f>
        <v>CONT</v>
      </c>
      <c r="G45" s="196">
        <f t="shared" ca="1" si="4"/>
        <v>0</v>
      </c>
      <c r="H45" s="180">
        <f ca="1">OFFSET('LR Results_2B_Composite'!$C$5,'Composite Resampling'!$D45,3)</f>
        <v>17</v>
      </c>
      <c r="I45" s="106">
        <f ca="1">OFFSET('LR Results_2B_Composite'!$C$5,'Composite Resampling'!$D45,4)</f>
        <v>0.11596240580820531</v>
      </c>
      <c r="J45" s="211">
        <f ca="1">OFFSET('LR Results_2B_Composite'!$C$5,'Composite Resampling'!$D45,5)</f>
        <v>0</v>
      </c>
      <c r="K45" s="211">
        <f ca="1">OFFSET('LR Results_2B_Composite'!$C$5,'Composite Resampling'!$D45,6)</f>
        <v>0</v>
      </c>
      <c r="L45" s="211">
        <f ca="1">OFFSET('LR Results_2B_Composite'!$C$5,'Composite Resampling'!$D45,7)</f>
        <v>1</v>
      </c>
      <c r="M45" s="211">
        <f ca="1">OFFSET('LR Results_2B_Composite'!$C$5,'Composite Resampling'!$D45,8)</f>
        <v>4</v>
      </c>
      <c r="N45" s="211">
        <f ca="1">OFFSET('LR Results_2B_Composite'!$C$5,'Composite Resampling'!$D45,9)</f>
        <v>0</v>
      </c>
      <c r="O45" s="211">
        <f ca="1">OFFSET('LR Results_2B_Composite'!$C$5,'Composite Resampling'!$D45,10)</f>
        <v>0</v>
      </c>
      <c r="P45" s="211">
        <f ca="1">OFFSET('LR Results_2B_Composite'!$C$5,'Composite Resampling'!$D45,11)</f>
        <v>0</v>
      </c>
      <c r="Q45" s="61">
        <f t="shared" si="8"/>
        <v>4.0000000000000029E-2</v>
      </c>
      <c r="R45" s="61">
        <f t="shared" ca="1" si="0"/>
        <v>1</v>
      </c>
      <c r="S45" s="61">
        <f t="shared" ca="1" si="1"/>
        <v>1</v>
      </c>
      <c r="T45" s="61">
        <f t="shared" ca="1" si="5"/>
        <v>1</v>
      </c>
      <c r="U45" s="61">
        <f t="shared" ca="1" si="6"/>
        <v>0</v>
      </c>
    </row>
    <row r="46" spans="1:21" ht="16" thickBot="1" x14ac:dyDescent="0.25">
      <c r="A46" s="5">
        <f t="shared" si="7"/>
        <v>41</v>
      </c>
      <c r="B46" s="193">
        <f t="shared" ca="1" si="2"/>
        <v>0.82971407703409072</v>
      </c>
      <c r="C46" s="193">
        <v>0.15533405166922554</v>
      </c>
      <c r="D46" s="176">
        <f t="shared" si="3"/>
        <v>27</v>
      </c>
      <c r="E46" s="196">
        <f ca="1">OFFSET('LR Results_2B_Composite'!$C$5,'Composite Resampling'!$D46,0)</f>
        <v>58</v>
      </c>
      <c r="F46" s="196" t="str">
        <f ca="1">OFFSET('LR Results_2B_Composite'!$C$5,'Composite Resampling'!$D46,1)</f>
        <v>CONT</v>
      </c>
      <c r="G46" s="196">
        <f t="shared" ca="1" si="4"/>
        <v>0</v>
      </c>
      <c r="H46" s="180">
        <f ca="1">OFFSET('LR Results_2B_Composite'!$C$5,'Composite Resampling'!$D46,3)</f>
        <v>17</v>
      </c>
      <c r="I46" s="106">
        <f ca="1">OFFSET('LR Results_2B_Composite'!$C$5,'Composite Resampling'!$D46,4)</f>
        <v>0.11596240580820531</v>
      </c>
      <c r="J46" s="211">
        <f ca="1">OFFSET('LR Results_2B_Composite'!$C$5,'Composite Resampling'!$D46,5)</f>
        <v>0</v>
      </c>
      <c r="K46" s="211">
        <f ca="1">OFFSET('LR Results_2B_Composite'!$C$5,'Composite Resampling'!$D46,6)</f>
        <v>0</v>
      </c>
      <c r="L46" s="211">
        <f ca="1">OFFSET('LR Results_2B_Composite'!$C$5,'Composite Resampling'!$D46,7)</f>
        <v>1</v>
      </c>
      <c r="M46" s="211">
        <f ca="1">OFFSET('LR Results_2B_Composite'!$C$5,'Composite Resampling'!$D46,8)</f>
        <v>4</v>
      </c>
      <c r="N46" s="211">
        <f ca="1">OFFSET('LR Results_2B_Composite'!$C$5,'Composite Resampling'!$D46,9)</f>
        <v>0</v>
      </c>
      <c r="O46" s="211">
        <f ca="1">OFFSET('LR Results_2B_Composite'!$C$5,'Composite Resampling'!$D46,10)</f>
        <v>0</v>
      </c>
      <c r="P46" s="211">
        <f ca="1">OFFSET('LR Results_2B_Composite'!$C$5,'Composite Resampling'!$D46,11)</f>
        <v>0</v>
      </c>
      <c r="Q46" s="61">
        <f t="shared" si="8"/>
        <v>4.1000000000000029E-2</v>
      </c>
      <c r="R46" s="61">
        <f t="shared" ca="1" si="0"/>
        <v>1</v>
      </c>
      <c r="S46" s="61">
        <f t="shared" ca="1" si="1"/>
        <v>1</v>
      </c>
      <c r="T46" s="61">
        <f t="shared" ca="1" si="5"/>
        <v>1</v>
      </c>
      <c r="U46" s="61">
        <f t="shared" ca="1" si="6"/>
        <v>0</v>
      </c>
    </row>
    <row r="47" spans="1:21" ht="16" thickBot="1" x14ac:dyDescent="0.25">
      <c r="A47" s="5">
        <f t="shared" si="7"/>
        <v>42</v>
      </c>
      <c r="B47" s="193">
        <f t="shared" ca="1" si="2"/>
        <v>0.25555262897057063</v>
      </c>
      <c r="C47" s="193">
        <v>3.1445318385119547E-2</v>
      </c>
      <c r="D47" s="176">
        <f t="shared" si="3"/>
        <v>6</v>
      </c>
      <c r="E47" s="196">
        <f ca="1">OFFSET('LR Results_2B_Composite'!$C$5,'Composite Resampling'!$D47,0)</f>
        <v>12</v>
      </c>
      <c r="F47" s="196" t="str">
        <f ca="1">OFFSET('LR Results_2B_Composite'!$C$5,'Composite Resampling'!$D47,1)</f>
        <v>CF</v>
      </c>
      <c r="G47" s="196">
        <f t="shared" ca="1" si="4"/>
        <v>1</v>
      </c>
      <c r="H47" s="180">
        <f ca="1">OFFSET('LR Results_2B_Composite'!$C$5,'Composite Resampling'!$D47,3)</f>
        <v>5</v>
      </c>
      <c r="I47" s="106">
        <f ca="1">OFFSET('LR Results_2B_Composite'!$C$5,'Composite Resampling'!$D47,4)</f>
        <v>0.20331952664400807</v>
      </c>
      <c r="J47" s="211">
        <f ca="1">OFFSET('LR Results_2B_Composite'!$C$5,'Composite Resampling'!$D47,5)</f>
        <v>1</v>
      </c>
      <c r="K47" s="211">
        <f ca="1">OFFSET('LR Results_2B_Composite'!$C$5,'Composite Resampling'!$D47,6)</f>
        <v>1</v>
      </c>
      <c r="L47" s="211">
        <f ca="1">OFFSET('LR Results_2B_Composite'!$C$5,'Composite Resampling'!$D47,7)</f>
        <v>0</v>
      </c>
      <c r="M47" s="211">
        <f ca="1">OFFSET('LR Results_2B_Composite'!$C$5,'Composite Resampling'!$D47,8)</f>
        <v>2</v>
      </c>
      <c r="N47" s="211">
        <f ca="1">OFFSET('LR Results_2B_Composite'!$C$5,'Composite Resampling'!$D47,9)</f>
        <v>1</v>
      </c>
      <c r="O47" s="211">
        <f ca="1">OFFSET('LR Results_2B_Composite'!$C$5,'Composite Resampling'!$D47,10)</f>
        <v>0</v>
      </c>
      <c r="P47" s="211">
        <f ca="1">OFFSET('LR Results_2B_Composite'!$C$5,'Composite Resampling'!$D47,11)</f>
        <v>0</v>
      </c>
      <c r="Q47" s="61">
        <f t="shared" si="8"/>
        <v>4.200000000000003E-2</v>
      </c>
      <c r="R47" s="61">
        <f t="shared" ca="1" si="0"/>
        <v>1</v>
      </c>
      <c r="S47" s="61">
        <f t="shared" ca="1" si="1"/>
        <v>1</v>
      </c>
      <c r="T47" s="61">
        <f t="shared" ca="1" si="5"/>
        <v>1</v>
      </c>
      <c r="U47" s="61">
        <f t="shared" ca="1" si="6"/>
        <v>0</v>
      </c>
    </row>
    <row r="48" spans="1:21" ht="16" thickBot="1" x14ac:dyDescent="0.25">
      <c r="A48" s="5">
        <f t="shared" si="7"/>
        <v>43</v>
      </c>
      <c r="B48" s="193">
        <f t="shared" ca="1" si="2"/>
        <v>0.62484665680338769</v>
      </c>
      <c r="C48" s="193">
        <v>0.75641011636996758</v>
      </c>
      <c r="D48" s="176">
        <f t="shared" si="3"/>
        <v>130</v>
      </c>
      <c r="E48" s="196">
        <f ca="1">OFFSET('LR Results_2B_Composite'!$C$5,'Composite Resampling'!$D48,0)</f>
        <v>153</v>
      </c>
      <c r="F48" s="196" t="str">
        <f ca="1">OFFSET('LR Results_2B_Composite'!$C$5,'Composite Resampling'!$D48,1)</f>
        <v>CFNR</v>
      </c>
      <c r="G48" s="196">
        <f t="shared" ca="1" si="4"/>
        <v>0</v>
      </c>
      <c r="H48" s="180">
        <f ca="1">OFFSET('LR Results_2B_Composite'!$C$5,'Composite Resampling'!$D48,3)</f>
        <v>15</v>
      </c>
      <c r="I48" s="106">
        <f ca="1">OFFSET('LR Results_2B_Composite'!$C$5,'Composite Resampling'!$D48,4)</f>
        <v>0.46429144280592965</v>
      </c>
      <c r="J48" s="211">
        <f ca="1">OFFSET('LR Results_2B_Composite'!$C$5,'Composite Resampling'!$D48,5)</f>
        <v>1</v>
      </c>
      <c r="K48" s="211">
        <f ca="1">OFFSET('LR Results_2B_Composite'!$C$5,'Composite Resampling'!$D48,6)</f>
        <v>0</v>
      </c>
      <c r="L48" s="211">
        <f ca="1">OFFSET('LR Results_2B_Composite'!$C$5,'Composite Resampling'!$D48,7)</f>
        <v>0</v>
      </c>
      <c r="M48" s="211">
        <f ca="1">OFFSET('LR Results_2B_Composite'!$C$5,'Composite Resampling'!$D48,8)</f>
        <v>1</v>
      </c>
      <c r="N48" s="211">
        <f ca="1">OFFSET('LR Results_2B_Composite'!$C$5,'Composite Resampling'!$D48,9)</f>
        <v>1</v>
      </c>
      <c r="O48" s="211">
        <f ca="1">OFFSET('LR Results_2B_Composite'!$C$5,'Composite Resampling'!$D48,10)</f>
        <v>0</v>
      </c>
      <c r="P48" s="211">
        <f ca="1">OFFSET('LR Results_2B_Composite'!$C$5,'Composite Resampling'!$D48,11)</f>
        <v>0</v>
      </c>
      <c r="Q48" s="61">
        <f t="shared" si="8"/>
        <v>4.3000000000000031E-2</v>
      </c>
      <c r="R48" s="61">
        <f t="shared" ca="1" si="0"/>
        <v>1</v>
      </c>
      <c r="S48" s="61">
        <f t="shared" ca="1" si="1"/>
        <v>1</v>
      </c>
      <c r="T48" s="61">
        <f t="shared" ca="1" si="5"/>
        <v>1</v>
      </c>
      <c r="U48" s="61">
        <f t="shared" ca="1" si="6"/>
        <v>0</v>
      </c>
    </row>
    <row r="49" spans="1:21" ht="16" thickBot="1" x14ac:dyDescent="0.25">
      <c r="A49" s="5">
        <f t="shared" si="7"/>
        <v>44</v>
      </c>
      <c r="B49" s="193">
        <f t="shared" ca="1" si="2"/>
        <v>0.61581876261404989</v>
      </c>
      <c r="C49" s="193">
        <v>4.6938106879681474E-3</v>
      </c>
      <c r="D49" s="176">
        <f t="shared" si="3"/>
        <v>1</v>
      </c>
      <c r="E49" s="196">
        <f ca="1">OFFSET('LR Results_2B_Composite'!$C$5,'Composite Resampling'!$D49,0)</f>
        <v>1</v>
      </c>
      <c r="F49" s="196" t="str">
        <f ca="1">OFFSET('LR Results_2B_Composite'!$C$5,'Composite Resampling'!$D49,1)</f>
        <v>CF</v>
      </c>
      <c r="G49" s="196">
        <f t="shared" ca="1" si="4"/>
        <v>1</v>
      </c>
      <c r="H49" s="180">
        <f ca="1">OFFSET('LR Results_2B_Composite'!$C$5,'Composite Resampling'!$D49,3)</f>
        <v>26</v>
      </c>
      <c r="I49" s="106">
        <f ca="1">OFFSET('LR Results_2B_Composite'!$C$5,'Composite Resampling'!$D49,4)</f>
        <v>0.71724894880267909</v>
      </c>
      <c r="J49" s="211">
        <f ca="1">OFFSET('LR Results_2B_Composite'!$C$5,'Composite Resampling'!$D49,5)</f>
        <v>1</v>
      </c>
      <c r="K49" s="211">
        <f ca="1">OFFSET('LR Results_2B_Composite'!$C$5,'Composite Resampling'!$D49,6)</f>
        <v>1</v>
      </c>
      <c r="L49" s="211">
        <f ca="1">OFFSET('LR Results_2B_Composite'!$C$5,'Composite Resampling'!$D49,7)</f>
        <v>0</v>
      </c>
      <c r="M49" s="211">
        <f ca="1">OFFSET('LR Results_2B_Composite'!$C$5,'Composite Resampling'!$D49,8)</f>
        <v>2</v>
      </c>
      <c r="N49" s="211">
        <f ca="1">OFFSET('LR Results_2B_Composite'!$C$5,'Composite Resampling'!$D49,9)</f>
        <v>1</v>
      </c>
      <c r="O49" s="211">
        <f ca="1">OFFSET('LR Results_2B_Composite'!$C$5,'Composite Resampling'!$D49,10)</f>
        <v>0</v>
      </c>
      <c r="P49" s="211">
        <f ca="1">OFFSET('LR Results_2B_Composite'!$C$5,'Composite Resampling'!$D49,11)</f>
        <v>0</v>
      </c>
      <c r="Q49" s="61">
        <f t="shared" si="8"/>
        <v>4.4000000000000032E-2</v>
      </c>
      <c r="R49" s="61">
        <f t="shared" ca="1" si="0"/>
        <v>1</v>
      </c>
      <c r="S49" s="61">
        <f t="shared" ca="1" si="1"/>
        <v>1</v>
      </c>
      <c r="T49" s="61">
        <f t="shared" ca="1" si="5"/>
        <v>1</v>
      </c>
      <c r="U49" s="61">
        <f t="shared" ca="1" si="6"/>
        <v>0</v>
      </c>
    </row>
    <row r="50" spans="1:21" ht="16" thickBot="1" x14ac:dyDescent="0.25">
      <c r="A50" s="5">
        <f t="shared" si="7"/>
        <v>45</v>
      </c>
      <c r="B50" s="193">
        <f t="shared" ca="1" si="2"/>
        <v>0.47051286443671592</v>
      </c>
      <c r="C50" s="193">
        <v>0.10381744268323334</v>
      </c>
      <c r="D50" s="176">
        <f t="shared" si="3"/>
        <v>18</v>
      </c>
      <c r="E50" s="196">
        <f ca="1">OFFSET('LR Results_2B_Composite'!$C$5,'Composite Resampling'!$D50,0)</f>
        <v>38</v>
      </c>
      <c r="F50" s="196" t="str">
        <f ca="1">OFFSET('LR Results_2B_Composite'!$C$5,'Composite Resampling'!$D50,1)</f>
        <v>CF</v>
      </c>
      <c r="G50" s="196">
        <f t="shared" ca="1" si="4"/>
        <v>1</v>
      </c>
      <c r="H50" s="180">
        <f ca="1">OFFSET('LR Results_2B_Composite'!$C$5,'Composite Resampling'!$D50,3)</f>
        <v>7</v>
      </c>
      <c r="I50" s="106">
        <f ca="1">OFFSET('LR Results_2B_Composite'!$C$5,'Composite Resampling'!$D50,4)</f>
        <v>0.22902377813435884</v>
      </c>
      <c r="J50" s="211">
        <f ca="1">OFFSET('LR Results_2B_Composite'!$C$5,'Composite Resampling'!$D50,5)</f>
        <v>1</v>
      </c>
      <c r="K50" s="211">
        <f ca="1">OFFSET('LR Results_2B_Composite'!$C$5,'Composite Resampling'!$D50,6)</f>
        <v>1</v>
      </c>
      <c r="L50" s="211">
        <f ca="1">OFFSET('LR Results_2B_Composite'!$C$5,'Composite Resampling'!$D50,7)</f>
        <v>0</v>
      </c>
      <c r="M50" s="211">
        <f ca="1">OFFSET('LR Results_2B_Composite'!$C$5,'Composite Resampling'!$D50,8)</f>
        <v>4</v>
      </c>
      <c r="N50" s="211">
        <f ca="1">OFFSET('LR Results_2B_Composite'!$C$5,'Composite Resampling'!$D50,9)</f>
        <v>1</v>
      </c>
      <c r="O50" s="211">
        <f ca="1">OFFSET('LR Results_2B_Composite'!$C$5,'Composite Resampling'!$D50,10)</f>
        <v>0</v>
      </c>
      <c r="P50" s="211">
        <f ca="1">OFFSET('LR Results_2B_Composite'!$C$5,'Composite Resampling'!$D50,11)</f>
        <v>0</v>
      </c>
      <c r="Q50" s="61">
        <f t="shared" si="8"/>
        <v>4.5000000000000033E-2</v>
      </c>
      <c r="R50" s="61">
        <f t="shared" ca="1" si="0"/>
        <v>1</v>
      </c>
      <c r="S50" s="61">
        <f t="shared" ca="1" si="1"/>
        <v>1</v>
      </c>
      <c r="T50" s="61">
        <f t="shared" ca="1" si="5"/>
        <v>1</v>
      </c>
      <c r="U50" s="61">
        <f t="shared" ca="1" si="6"/>
        <v>0</v>
      </c>
    </row>
    <row r="51" spans="1:21" ht="16" thickBot="1" x14ac:dyDescent="0.25">
      <c r="A51" s="5">
        <f t="shared" si="7"/>
        <v>46</v>
      </c>
      <c r="B51" s="193">
        <f t="shared" ca="1" si="2"/>
        <v>0.89783845351182479</v>
      </c>
      <c r="C51" s="193">
        <v>0.25855814822189971</v>
      </c>
      <c r="D51" s="176">
        <f t="shared" si="3"/>
        <v>45</v>
      </c>
      <c r="E51" s="196">
        <f ca="1">OFFSET('LR Results_2B_Composite'!$C$5,'Composite Resampling'!$D51,0)</f>
        <v>123</v>
      </c>
      <c r="F51" s="196" t="str">
        <f ca="1">OFFSET('LR Results_2B_Composite'!$C$5,'Composite Resampling'!$D51,1)</f>
        <v>CONT</v>
      </c>
      <c r="G51" s="196">
        <f t="shared" ca="1" si="4"/>
        <v>0</v>
      </c>
      <c r="H51" s="180">
        <f ca="1">OFFSET('LR Results_2B_Composite'!$C$5,'Composite Resampling'!$D51,3)</f>
        <v>2</v>
      </c>
      <c r="I51" s="106">
        <f ca="1">OFFSET('LR Results_2B_Composite'!$C$5,'Composite Resampling'!$D51,4)</f>
        <v>0.21626634865178243</v>
      </c>
      <c r="J51" s="211">
        <f ca="1">OFFSET('LR Results_2B_Composite'!$C$5,'Composite Resampling'!$D51,5)</f>
        <v>1</v>
      </c>
      <c r="K51" s="211">
        <f ca="1">OFFSET('LR Results_2B_Composite'!$C$5,'Composite Resampling'!$D51,6)</f>
        <v>0</v>
      </c>
      <c r="L51" s="211">
        <f ca="1">OFFSET('LR Results_2B_Composite'!$C$5,'Composite Resampling'!$D51,7)</f>
        <v>0</v>
      </c>
      <c r="M51" s="211">
        <f ca="1">OFFSET('LR Results_2B_Composite'!$C$5,'Composite Resampling'!$D51,8)</f>
        <v>1</v>
      </c>
      <c r="N51" s="211">
        <f ca="1">OFFSET('LR Results_2B_Composite'!$C$5,'Composite Resampling'!$D51,9)</f>
        <v>0</v>
      </c>
      <c r="O51" s="211">
        <f ca="1">OFFSET('LR Results_2B_Composite'!$C$5,'Composite Resampling'!$D51,10)</f>
        <v>0</v>
      </c>
      <c r="P51" s="211">
        <f ca="1">OFFSET('LR Results_2B_Composite'!$C$5,'Composite Resampling'!$D51,11)</f>
        <v>0</v>
      </c>
      <c r="Q51" s="61">
        <f t="shared" si="8"/>
        <v>4.6000000000000034E-2</v>
      </c>
      <c r="R51" s="61">
        <f t="shared" ca="1" si="0"/>
        <v>1</v>
      </c>
      <c r="S51" s="61">
        <f t="shared" ca="1" si="1"/>
        <v>1</v>
      </c>
      <c r="T51" s="61">
        <f t="shared" ca="1" si="5"/>
        <v>1</v>
      </c>
      <c r="U51" s="61">
        <f t="shared" ca="1" si="6"/>
        <v>0</v>
      </c>
    </row>
    <row r="52" spans="1:21" ht="16" thickBot="1" x14ac:dyDescent="0.25">
      <c r="A52" s="5">
        <f t="shared" si="7"/>
        <v>47</v>
      </c>
      <c r="B52" s="193">
        <f t="shared" ca="1" si="2"/>
        <v>0.31150602647074321</v>
      </c>
      <c r="C52" s="193">
        <v>0.93762295284673769</v>
      </c>
      <c r="D52" s="176">
        <f t="shared" si="3"/>
        <v>161</v>
      </c>
      <c r="E52" s="196">
        <f ca="1">OFFSET('LR Results_2B_Composite'!$C$5,'Composite Resampling'!$D52,0)</f>
        <v>237</v>
      </c>
      <c r="F52" s="196" t="str">
        <f ca="1">OFFSET('LR Results_2B_Composite'!$C$5,'Composite Resampling'!$D52,1)</f>
        <v>CONT</v>
      </c>
      <c r="G52" s="196">
        <f t="shared" ca="1" si="4"/>
        <v>0</v>
      </c>
      <c r="H52" s="180">
        <f ca="1">OFFSET('LR Results_2B_Composite'!$C$5,'Composite Resampling'!$D52,3)</f>
        <v>7</v>
      </c>
      <c r="I52" s="106">
        <f ca="1">OFFSET('LR Results_2B_Composite'!$C$5,'Composite Resampling'!$D52,4)</f>
        <v>0.22902377813435884</v>
      </c>
      <c r="J52" s="211">
        <f ca="1">OFFSET('LR Results_2B_Composite'!$C$5,'Composite Resampling'!$D52,5)</f>
        <v>1</v>
      </c>
      <c r="K52" s="211">
        <f ca="1">OFFSET('LR Results_2B_Composite'!$C$5,'Composite Resampling'!$D52,6)</f>
        <v>0</v>
      </c>
      <c r="L52" s="211">
        <f ca="1">OFFSET('LR Results_2B_Composite'!$C$5,'Composite Resampling'!$D52,7)</f>
        <v>0</v>
      </c>
      <c r="M52" s="211">
        <f ca="1">OFFSET('LR Results_2B_Composite'!$C$5,'Composite Resampling'!$D52,8)</f>
        <v>3</v>
      </c>
      <c r="N52" s="211">
        <f ca="1">OFFSET('LR Results_2B_Composite'!$C$5,'Composite Resampling'!$D52,9)</f>
        <v>0</v>
      </c>
      <c r="O52" s="211">
        <f ca="1">OFFSET('LR Results_2B_Composite'!$C$5,'Composite Resampling'!$D52,10)</f>
        <v>0</v>
      </c>
      <c r="P52" s="211">
        <f ca="1">OFFSET('LR Results_2B_Composite'!$C$5,'Composite Resampling'!$D52,11)</f>
        <v>0</v>
      </c>
      <c r="Q52" s="61">
        <f t="shared" si="8"/>
        <v>4.7000000000000035E-2</v>
      </c>
      <c r="R52" s="61">
        <f t="shared" ca="1" si="0"/>
        <v>1</v>
      </c>
      <c r="S52" s="61">
        <f t="shared" ca="1" si="1"/>
        <v>1</v>
      </c>
      <c r="T52" s="61">
        <f t="shared" ca="1" si="5"/>
        <v>1</v>
      </c>
      <c r="U52" s="61">
        <f t="shared" ca="1" si="6"/>
        <v>0</v>
      </c>
    </row>
    <row r="53" spans="1:21" ht="16" thickBot="1" x14ac:dyDescent="0.25">
      <c r="A53" s="5">
        <f t="shared" si="7"/>
        <v>48</v>
      </c>
      <c r="B53" s="193">
        <f t="shared" ca="1" si="2"/>
        <v>0.3546612794279268</v>
      </c>
      <c r="C53" s="193">
        <v>0.23786392863788697</v>
      </c>
      <c r="D53" s="176">
        <f t="shared" si="3"/>
        <v>41</v>
      </c>
      <c r="E53" s="196">
        <f ca="1">OFFSET('LR Results_2B_Composite'!$C$5,'Composite Resampling'!$D53,0)</f>
        <v>117</v>
      </c>
      <c r="F53" s="196" t="str">
        <f ca="1">OFFSET('LR Results_2B_Composite'!$C$5,'Composite Resampling'!$D53,1)</f>
        <v>CFNR</v>
      </c>
      <c r="G53" s="196">
        <f t="shared" ca="1" si="4"/>
        <v>0</v>
      </c>
      <c r="H53" s="180">
        <f ca="1">OFFSET('LR Results_2B_Composite'!$C$5,'Composite Resampling'!$D53,3)</f>
        <v>7</v>
      </c>
      <c r="I53" s="106">
        <f ca="1">OFFSET('LR Results_2B_Composite'!$C$5,'Composite Resampling'!$D53,4)</f>
        <v>0.22902377813435884</v>
      </c>
      <c r="J53" s="211">
        <f ca="1">OFFSET('LR Results_2B_Composite'!$C$5,'Composite Resampling'!$D53,5)</f>
        <v>1</v>
      </c>
      <c r="K53" s="211">
        <f ca="1">OFFSET('LR Results_2B_Composite'!$C$5,'Composite Resampling'!$D53,6)</f>
        <v>0</v>
      </c>
      <c r="L53" s="211">
        <f ca="1">OFFSET('LR Results_2B_Composite'!$C$5,'Composite Resampling'!$D53,7)</f>
        <v>0</v>
      </c>
      <c r="M53" s="211">
        <f ca="1">OFFSET('LR Results_2B_Composite'!$C$5,'Composite Resampling'!$D53,8)</f>
        <v>3</v>
      </c>
      <c r="N53" s="211">
        <f ca="1">OFFSET('LR Results_2B_Composite'!$C$5,'Composite Resampling'!$D53,9)</f>
        <v>0</v>
      </c>
      <c r="O53" s="211">
        <f ca="1">OFFSET('LR Results_2B_Composite'!$C$5,'Composite Resampling'!$D53,10)</f>
        <v>0</v>
      </c>
      <c r="P53" s="211">
        <f ca="1">OFFSET('LR Results_2B_Composite'!$C$5,'Composite Resampling'!$D53,11)</f>
        <v>0</v>
      </c>
      <c r="Q53" s="61">
        <f t="shared" si="8"/>
        <v>4.8000000000000036E-2</v>
      </c>
      <c r="R53" s="61">
        <f t="shared" ca="1" si="0"/>
        <v>1</v>
      </c>
      <c r="S53" s="61">
        <f t="shared" ca="1" si="1"/>
        <v>1</v>
      </c>
      <c r="T53" s="61">
        <f t="shared" ca="1" si="5"/>
        <v>1</v>
      </c>
      <c r="U53" s="61">
        <f t="shared" ca="1" si="6"/>
        <v>0</v>
      </c>
    </row>
    <row r="54" spans="1:21" ht="16" thickBot="1" x14ac:dyDescent="0.25">
      <c r="A54" s="5">
        <f t="shared" si="7"/>
        <v>49</v>
      </c>
      <c r="B54" s="193">
        <f t="shared" ca="1" si="2"/>
        <v>0.27593171025635266</v>
      </c>
      <c r="C54" s="193">
        <v>0.84606267690535764</v>
      </c>
      <c r="D54" s="176">
        <f t="shared" si="3"/>
        <v>145</v>
      </c>
      <c r="E54" s="196">
        <f ca="1">OFFSET('LR Results_2B_Composite'!$C$5,'Composite Resampling'!$D54,0)</f>
        <v>202</v>
      </c>
      <c r="F54" s="196" t="str">
        <f ca="1">OFFSET('LR Results_2B_Composite'!$C$5,'Composite Resampling'!$D54,1)</f>
        <v>CONT</v>
      </c>
      <c r="G54" s="196">
        <f t="shared" ca="1" si="4"/>
        <v>0</v>
      </c>
      <c r="H54" s="180">
        <f ca="1">OFFSET('LR Results_2B_Composite'!$C$5,'Composite Resampling'!$D54,3)</f>
        <v>13</v>
      </c>
      <c r="I54" s="106">
        <f ca="1">OFFSET('LR Results_2B_Composite'!$C$5,'Composite Resampling'!$D54,4)</f>
        <v>0.55649352710830147</v>
      </c>
      <c r="J54" s="211">
        <f ca="1">OFFSET('LR Results_2B_Composite'!$C$5,'Composite Resampling'!$D54,5)</f>
        <v>1</v>
      </c>
      <c r="K54" s="211">
        <f ca="1">OFFSET('LR Results_2B_Composite'!$C$5,'Composite Resampling'!$D54,6)</f>
        <v>0</v>
      </c>
      <c r="L54" s="211">
        <f ca="1">OFFSET('LR Results_2B_Composite'!$C$5,'Composite Resampling'!$D54,7)</f>
        <v>0</v>
      </c>
      <c r="M54" s="211">
        <f ca="1">OFFSET('LR Results_2B_Composite'!$C$5,'Composite Resampling'!$D54,8)</f>
        <v>4</v>
      </c>
      <c r="N54" s="211">
        <f ca="1">OFFSET('LR Results_2B_Composite'!$C$5,'Composite Resampling'!$D54,9)</f>
        <v>0</v>
      </c>
      <c r="O54" s="211">
        <f ca="1">OFFSET('LR Results_2B_Composite'!$C$5,'Composite Resampling'!$D54,10)</f>
        <v>0</v>
      </c>
      <c r="P54" s="211">
        <f ca="1">OFFSET('LR Results_2B_Composite'!$C$5,'Composite Resampling'!$D54,11)</f>
        <v>0</v>
      </c>
      <c r="Q54" s="61">
        <f t="shared" si="8"/>
        <v>4.9000000000000037E-2</v>
      </c>
      <c r="R54" s="61">
        <f t="shared" ca="1" si="0"/>
        <v>1</v>
      </c>
      <c r="S54" s="61">
        <f t="shared" ca="1" si="1"/>
        <v>1</v>
      </c>
      <c r="T54" s="61">
        <f t="shared" ca="1" si="5"/>
        <v>1</v>
      </c>
      <c r="U54" s="61">
        <f t="shared" ca="1" si="6"/>
        <v>0</v>
      </c>
    </row>
    <row r="55" spans="1:21" ht="16" thickBot="1" x14ac:dyDescent="0.25">
      <c r="A55" s="5">
        <f t="shared" si="7"/>
        <v>50</v>
      </c>
      <c r="B55" s="193">
        <f t="shared" ca="1" si="2"/>
        <v>0.61674194785371761</v>
      </c>
      <c r="C55" s="193">
        <v>0.84754111100465535</v>
      </c>
      <c r="D55" s="176">
        <f t="shared" si="3"/>
        <v>145</v>
      </c>
      <c r="E55" s="196">
        <f ca="1">OFFSET('LR Results_2B_Composite'!$C$5,'Composite Resampling'!$D55,0)</f>
        <v>202</v>
      </c>
      <c r="F55" s="196" t="str">
        <f ca="1">OFFSET('LR Results_2B_Composite'!$C$5,'Composite Resampling'!$D55,1)</f>
        <v>CONT</v>
      </c>
      <c r="G55" s="196">
        <f t="shared" ca="1" si="4"/>
        <v>0</v>
      </c>
      <c r="H55" s="180">
        <f ca="1">OFFSET('LR Results_2B_Composite'!$C$5,'Composite Resampling'!$D55,3)</f>
        <v>13</v>
      </c>
      <c r="I55" s="106">
        <f ca="1">OFFSET('LR Results_2B_Composite'!$C$5,'Composite Resampling'!$D55,4)</f>
        <v>0.55649352710830147</v>
      </c>
      <c r="J55" s="211">
        <f ca="1">OFFSET('LR Results_2B_Composite'!$C$5,'Composite Resampling'!$D55,5)</f>
        <v>1</v>
      </c>
      <c r="K55" s="211">
        <f ca="1">OFFSET('LR Results_2B_Composite'!$C$5,'Composite Resampling'!$D55,6)</f>
        <v>0</v>
      </c>
      <c r="L55" s="211">
        <f ca="1">OFFSET('LR Results_2B_Composite'!$C$5,'Composite Resampling'!$D55,7)</f>
        <v>0</v>
      </c>
      <c r="M55" s="211">
        <f ca="1">OFFSET('LR Results_2B_Composite'!$C$5,'Composite Resampling'!$D55,8)</f>
        <v>4</v>
      </c>
      <c r="N55" s="211">
        <f ca="1">OFFSET('LR Results_2B_Composite'!$C$5,'Composite Resampling'!$D55,9)</f>
        <v>0</v>
      </c>
      <c r="O55" s="211">
        <f ca="1">OFFSET('LR Results_2B_Composite'!$C$5,'Composite Resampling'!$D55,10)</f>
        <v>0</v>
      </c>
      <c r="P55" s="211">
        <f ca="1">OFFSET('LR Results_2B_Composite'!$C$5,'Composite Resampling'!$D55,11)</f>
        <v>0</v>
      </c>
      <c r="Q55" s="61">
        <f t="shared" si="8"/>
        <v>5.0000000000000037E-2</v>
      </c>
      <c r="R55" s="61">
        <f t="shared" ca="1" si="0"/>
        <v>1</v>
      </c>
      <c r="S55" s="61">
        <f t="shared" ca="1" si="1"/>
        <v>1</v>
      </c>
      <c r="T55" s="61">
        <f t="shared" ca="1" si="5"/>
        <v>1</v>
      </c>
      <c r="U55" s="61">
        <f t="shared" ca="1" si="6"/>
        <v>0</v>
      </c>
    </row>
    <row r="56" spans="1:21" ht="16" thickBot="1" x14ac:dyDescent="0.25">
      <c r="A56" s="5">
        <f t="shared" si="7"/>
        <v>51</v>
      </c>
      <c r="B56" s="193">
        <f t="shared" ca="1" si="2"/>
        <v>0.70182602355428769</v>
      </c>
      <c r="C56" s="193">
        <v>0.19374346077776272</v>
      </c>
      <c r="D56" s="176">
        <f t="shared" si="3"/>
        <v>34</v>
      </c>
      <c r="E56" s="196">
        <f ca="1">OFFSET('LR Results_2B_Composite'!$C$5,'Composite Resampling'!$D56,0)</f>
        <v>76</v>
      </c>
      <c r="F56" s="196" t="str">
        <f ca="1">OFFSET('LR Results_2B_Composite'!$C$5,'Composite Resampling'!$D56,1)</f>
        <v>CONT</v>
      </c>
      <c r="G56" s="196">
        <f t="shared" ca="1" si="4"/>
        <v>0</v>
      </c>
      <c r="H56" s="180">
        <f ca="1">OFFSET('LR Results_2B_Composite'!$C$5,'Composite Resampling'!$D56,3)</f>
        <v>2</v>
      </c>
      <c r="I56" s="106">
        <f ca="1">OFFSET('LR Results_2B_Composite'!$C$5,'Composite Resampling'!$D56,4)</f>
        <v>0.33359640502799603</v>
      </c>
      <c r="J56" s="211">
        <f ca="1">OFFSET('LR Results_2B_Composite'!$C$5,'Composite Resampling'!$D56,5)</f>
        <v>1</v>
      </c>
      <c r="K56" s="211">
        <f ca="1">OFFSET('LR Results_2B_Composite'!$C$5,'Composite Resampling'!$D56,6)</f>
        <v>0</v>
      </c>
      <c r="L56" s="211">
        <f ca="1">OFFSET('LR Results_2B_Composite'!$C$5,'Composite Resampling'!$D56,7)</f>
        <v>0</v>
      </c>
      <c r="M56" s="211">
        <f ca="1">OFFSET('LR Results_2B_Composite'!$C$5,'Composite Resampling'!$D56,8)</f>
        <v>1</v>
      </c>
      <c r="N56" s="211">
        <f ca="1">OFFSET('LR Results_2B_Composite'!$C$5,'Composite Resampling'!$D56,9)</f>
        <v>0</v>
      </c>
      <c r="O56" s="211">
        <f ca="1">OFFSET('LR Results_2B_Composite'!$C$5,'Composite Resampling'!$D56,10)</f>
        <v>0</v>
      </c>
      <c r="P56" s="211">
        <f ca="1">OFFSET('LR Results_2B_Composite'!$C$5,'Composite Resampling'!$D56,11)</f>
        <v>0</v>
      </c>
      <c r="Q56" s="61">
        <f t="shared" si="8"/>
        <v>5.1000000000000038E-2</v>
      </c>
      <c r="R56" s="61">
        <f t="shared" ca="1" si="0"/>
        <v>1</v>
      </c>
      <c r="S56" s="61">
        <f t="shared" ca="1" si="1"/>
        <v>1</v>
      </c>
      <c r="T56" s="61">
        <f t="shared" ca="1" si="5"/>
        <v>1</v>
      </c>
      <c r="U56" s="61">
        <f t="shared" ca="1" si="6"/>
        <v>0</v>
      </c>
    </row>
    <row r="57" spans="1:21" ht="16" thickBot="1" x14ac:dyDescent="0.25">
      <c r="A57" s="5">
        <f t="shared" si="7"/>
        <v>52</v>
      </c>
      <c r="B57" s="193">
        <f t="shared" ca="1" si="2"/>
        <v>9.9673657421409545E-2</v>
      </c>
      <c r="C57" s="193">
        <v>0.22292498227009572</v>
      </c>
      <c r="D57" s="176">
        <f t="shared" si="3"/>
        <v>39</v>
      </c>
      <c r="E57" s="196">
        <f ca="1">OFFSET('LR Results_2B_Composite'!$C$5,'Composite Resampling'!$D57,0)</f>
        <v>89</v>
      </c>
      <c r="F57" s="196" t="str">
        <f ca="1">OFFSET('LR Results_2B_Composite'!$C$5,'Composite Resampling'!$D57,1)</f>
        <v>CFNR</v>
      </c>
      <c r="G57" s="196">
        <f t="shared" ca="1" si="4"/>
        <v>0</v>
      </c>
      <c r="H57" s="180">
        <f ca="1">OFFSET('LR Results_2B_Composite'!$C$5,'Composite Resampling'!$D57,3)</f>
        <v>17</v>
      </c>
      <c r="I57" s="106">
        <f ca="1">OFFSET('LR Results_2B_Composite'!$C$5,'Composite Resampling'!$D57,4)</f>
        <v>0.11596240580820531</v>
      </c>
      <c r="J57" s="211">
        <f ca="1">OFFSET('LR Results_2B_Composite'!$C$5,'Composite Resampling'!$D57,5)</f>
        <v>0</v>
      </c>
      <c r="K57" s="211">
        <f ca="1">OFFSET('LR Results_2B_Composite'!$C$5,'Composite Resampling'!$D57,6)</f>
        <v>0</v>
      </c>
      <c r="L57" s="211">
        <f ca="1">OFFSET('LR Results_2B_Composite'!$C$5,'Composite Resampling'!$D57,7)</f>
        <v>0</v>
      </c>
      <c r="M57" s="211">
        <f ca="1">OFFSET('LR Results_2B_Composite'!$C$5,'Composite Resampling'!$D57,8)</f>
        <v>1</v>
      </c>
      <c r="N57" s="211">
        <f ca="1">OFFSET('LR Results_2B_Composite'!$C$5,'Composite Resampling'!$D57,9)</f>
        <v>0</v>
      </c>
      <c r="O57" s="211">
        <f ca="1">OFFSET('LR Results_2B_Composite'!$C$5,'Composite Resampling'!$D57,10)</f>
        <v>0</v>
      </c>
      <c r="P57" s="211">
        <f ca="1">OFFSET('LR Results_2B_Composite'!$C$5,'Composite Resampling'!$D57,11)</f>
        <v>1</v>
      </c>
      <c r="Q57" s="61">
        <f t="shared" si="8"/>
        <v>5.2000000000000039E-2</v>
      </c>
      <c r="R57" s="61">
        <f t="shared" ca="1" si="0"/>
        <v>1</v>
      </c>
      <c r="S57" s="61">
        <f t="shared" ca="1" si="1"/>
        <v>1</v>
      </c>
      <c r="T57" s="61">
        <f t="shared" ca="1" si="5"/>
        <v>1</v>
      </c>
      <c r="U57" s="61">
        <f t="shared" ca="1" si="6"/>
        <v>0</v>
      </c>
    </row>
    <row r="58" spans="1:21" ht="16" thickBot="1" x14ac:dyDescent="0.25">
      <c r="A58" s="5">
        <f t="shared" si="7"/>
        <v>53</v>
      </c>
      <c r="B58" s="193">
        <f t="shared" ca="1" si="2"/>
        <v>0.71395426089340164</v>
      </c>
      <c r="C58" s="193">
        <v>0.56711828689692689</v>
      </c>
      <c r="D58" s="176">
        <f t="shared" si="3"/>
        <v>97</v>
      </c>
      <c r="E58" s="196">
        <f ca="1">OFFSET('LR Results_2B_Composite'!$C$5,'Composite Resampling'!$D58,0)</f>
        <v>34</v>
      </c>
      <c r="F58" s="196" t="str">
        <f ca="1">OFFSET('LR Results_2B_Composite'!$C$5,'Composite Resampling'!$D58,1)</f>
        <v>CF</v>
      </c>
      <c r="G58" s="196">
        <f t="shared" ca="1" si="4"/>
        <v>1</v>
      </c>
      <c r="H58" s="180">
        <f ca="1">OFFSET('LR Results_2B_Composite'!$C$5,'Composite Resampling'!$D58,3)</f>
        <v>19</v>
      </c>
      <c r="I58" s="106">
        <f ca="1">OFFSET('LR Results_2B_Composite'!$C$5,'Composite Resampling'!$D58,4)</f>
        <v>0.1762710518339988</v>
      </c>
      <c r="J58" s="211">
        <f ca="1">OFFSET('LR Results_2B_Composite'!$C$5,'Composite Resampling'!$D58,5)</f>
        <v>1</v>
      </c>
      <c r="K58" s="211">
        <f ca="1">OFFSET('LR Results_2B_Composite'!$C$5,'Composite Resampling'!$D58,6)</f>
        <v>1</v>
      </c>
      <c r="L58" s="211">
        <f ca="1">OFFSET('LR Results_2B_Composite'!$C$5,'Composite Resampling'!$D58,7)</f>
        <v>0</v>
      </c>
      <c r="M58" s="211">
        <f ca="1">OFFSET('LR Results_2B_Composite'!$C$5,'Composite Resampling'!$D58,8)</f>
        <v>2</v>
      </c>
      <c r="N58" s="211">
        <f ca="1">OFFSET('LR Results_2B_Composite'!$C$5,'Composite Resampling'!$D58,9)</f>
        <v>1</v>
      </c>
      <c r="O58" s="211">
        <f ca="1">OFFSET('LR Results_2B_Composite'!$C$5,'Composite Resampling'!$D58,10)</f>
        <v>0</v>
      </c>
      <c r="P58" s="211">
        <f ca="1">OFFSET('LR Results_2B_Composite'!$C$5,'Composite Resampling'!$D58,11)</f>
        <v>0</v>
      </c>
      <c r="Q58" s="61">
        <f t="shared" si="8"/>
        <v>5.300000000000004E-2</v>
      </c>
      <c r="R58" s="61">
        <f t="shared" ca="1" si="0"/>
        <v>1</v>
      </c>
      <c r="S58" s="61">
        <f t="shared" ca="1" si="1"/>
        <v>1</v>
      </c>
      <c r="T58" s="61">
        <f t="shared" ca="1" si="5"/>
        <v>1</v>
      </c>
      <c r="U58" s="61">
        <f t="shared" ca="1" si="6"/>
        <v>0</v>
      </c>
    </row>
    <row r="59" spans="1:21" ht="16" thickBot="1" x14ac:dyDescent="0.25">
      <c r="A59" s="5">
        <f t="shared" si="7"/>
        <v>54</v>
      </c>
      <c r="B59" s="193">
        <f t="shared" ca="1" si="2"/>
        <v>0.83991437043987893</v>
      </c>
      <c r="C59" s="193">
        <v>0.77575042397018701</v>
      </c>
      <c r="D59" s="176">
        <f t="shared" si="3"/>
        <v>133</v>
      </c>
      <c r="E59" s="196">
        <f ca="1">OFFSET('LR Results_2B_Composite'!$C$5,'Composite Resampling'!$D59,0)</f>
        <v>158</v>
      </c>
      <c r="F59" s="196" t="str">
        <f ca="1">OFFSET('LR Results_2B_Composite'!$C$5,'Composite Resampling'!$D59,1)</f>
        <v>CONT</v>
      </c>
      <c r="G59" s="196">
        <f t="shared" ca="1" si="4"/>
        <v>0</v>
      </c>
      <c r="H59" s="180">
        <f ca="1">OFFSET('LR Results_2B_Composite'!$C$5,'Composite Resampling'!$D59,3)</f>
        <v>21</v>
      </c>
      <c r="I59" s="106">
        <f ca="1">OFFSET('LR Results_2B_Composite'!$C$5,'Composite Resampling'!$D59,4)</f>
        <v>0.38056496677537921</v>
      </c>
      <c r="J59" s="211">
        <f ca="1">OFFSET('LR Results_2B_Composite'!$C$5,'Composite Resampling'!$D59,5)</f>
        <v>1</v>
      </c>
      <c r="K59" s="211">
        <f ca="1">OFFSET('LR Results_2B_Composite'!$C$5,'Composite Resampling'!$D59,6)</f>
        <v>0</v>
      </c>
      <c r="L59" s="211">
        <f ca="1">OFFSET('LR Results_2B_Composite'!$C$5,'Composite Resampling'!$D59,7)</f>
        <v>0</v>
      </c>
      <c r="M59" s="211">
        <f ca="1">OFFSET('LR Results_2B_Composite'!$C$5,'Composite Resampling'!$D59,8)</f>
        <v>3</v>
      </c>
      <c r="N59" s="211">
        <f ca="1">OFFSET('LR Results_2B_Composite'!$C$5,'Composite Resampling'!$D59,9)</f>
        <v>0</v>
      </c>
      <c r="O59" s="211">
        <f ca="1">OFFSET('LR Results_2B_Composite'!$C$5,'Composite Resampling'!$D59,10)</f>
        <v>0</v>
      </c>
      <c r="P59" s="211">
        <f ca="1">OFFSET('LR Results_2B_Composite'!$C$5,'Composite Resampling'!$D59,11)</f>
        <v>0</v>
      </c>
      <c r="Q59" s="61">
        <f t="shared" si="8"/>
        <v>5.4000000000000041E-2</v>
      </c>
      <c r="R59" s="61">
        <f t="shared" ca="1" si="0"/>
        <v>1</v>
      </c>
      <c r="S59" s="61">
        <f t="shared" ca="1" si="1"/>
        <v>1</v>
      </c>
      <c r="T59" s="61">
        <f t="shared" ca="1" si="5"/>
        <v>1</v>
      </c>
      <c r="U59" s="61">
        <f t="shared" ca="1" si="6"/>
        <v>0</v>
      </c>
    </row>
    <row r="60" spans="1:21" ht="16" thickBot="1" x14ac:dyDescent="0.25">
      <c r="A60" s="5">
        <f t="shared" si="7"/>
        <v>55</v>
      </c>
      <c r="B60" s="193">
        <f t="shared" ca="1" si="2"/>
        <v>0.67395121377457967</v>
      </c>
      <c r="C60" s="193">
        <v>0.30591686891733094</v>
      </c>
      <c r="D60" s="176">
        <f t="shared" si="3"/>
        <v>53</v>
      </c>
      <c r="E60" s="196">
        <f ca="1">OFFSET('LR Results_2B_Composite'!$C$5,'Composite Resampling'!$D60,0)</f>
        <v>154</v>
      </c>
      <c r="F60" s="196" t="str">
        <f ca="1">OFFSET('LR Results_2B_Composite'!$C$5,'Composite Resampling'!$D60,1)</f>
        <v>CFNR</v>
      </c>
      <c r="G60" s="196">
        <f t="shared" ca="1" si="4"/>
        <v>0</v>
      </c>
      <c r="H60" s="180">
        <f ca="1">OFFSET('LR Results_2B_Composite'!$C$5,'Composite Resampling'!$D60,3)</f>
        <v>17</v>
      </c>
      <c r="I60" s="106">
        <f ca="1">OFFSET('LR Results_2B_Composite'!$C$5,'Composite Resampling'!$D60,4)</f>
        <v>0.11596240580820531</v>
      </c>
      <c r="J60" s="211">
        <f ca="1">OFFSET('LR Results_2B_Composite'!$C$5,'Composite Resampling'!$D60,5)</f>
        <v>0</v>
      </c>
      <c r="K60" s="211">
        <f ca="1">OFFSET('LR Results_2B_Composite'!$C$5,'Composite Resampling'!$D60,6)</f>
        <v>0</v>
      </c>
      <c r="L60" s="211">
        <f ca="1">OFFSET('LR Results_2B_Composite'!$C$5,'Composite Resampling'!$D60,7)</f>
        <v>0</v>
      </c>
      <c r="M60" s="211">
        <f ca="1">OFFSET('LR Results_2B_Composite'!$C$5,'Composite Resampling'!$D60,8)</f>
        <v>2</v>
      </c>
      <c r="N60" s="211">
        <f ca="1">OFFSET('LR Results_2B_Composite'!$C$5,'Composite Resampling'!$D60,9)</f>
        <v>0</v>
      </c>
      <c r="O60" s="211">
        <f ca="1">OFFSET('LR Results_2B_Composite'!$C$5,'Composite Resampling'!$D60,10)</f>
        <v>0</v>
      </c>
      <c r="P60" s="211">
        <f ca="1">OFFSET('LR Results_2B_Composite'!$C$5,'Composite Resampling'!$D60,11)</f>
        <v>1</v>
      </c>
      <c r="Q60" s="61">
        <f t="shared" si="8"/>
        <v>5.5000000000000042E-2</v>
      </c>
      <c r="R60" s="61">
        <f t="shared" ca="1" si="0"/>
        <v>1</v>
      </c>
      <c r="S60" s="61">
        <f t="shared" ca="1" si="1"/>
        <v>1</v>
      </c>
      <c r="T60" s="61">
        <f t="shared" ca="1" si="5"/>
        <v>1</v>
      </c>
      <c r="U60" s="61">
        <f t="shared" ca="1" si="6"/>
        <v>0</v>
      </c>
    </row>
    <row r="61" spans="1:21" ht="16" thickBot="1" x14ac:dyDescent="0.25">
      <c r="A61" s="5">
        <f t="shared" si="7"/>
        <v>56</v>
      </c>
      <c r="B61" s="193">
        <f t="shared" ca="1" si="2"/>
        <v>0.67364319321595767</v>
      </c>
      <c r="C61" s="193">
        <v>0.64810102232048583</v>
      </c>
      <c r="D61" s="176">
        <f t="shared" si="3"/>
        <v>111</v>
      </c>
      <c r="E61" s="196">
        <f ca="1">OFFSET('LR Results_2B_Composite'!$C$5,'Composite Resampling'!$D61,0)</f>
        <v>115</v>
      </c>
      <c r="F61" s="196" t="str">
        <f ca="1">OFFSET('LR Results_2B_Composite'!$C$5,'Composite Resampling'!$D61,1)</f>
        <v>CFNR</v>
      </c>
      <c r="G61" s="196">
        <f t="shared" ca="1" si="4"/>
        <v>0</v>
      </c>
      <c r="H61" s="180">
        <f ca="1">OFFSET('LR Results_2B_Composite'!$C$5,'Composite Resampling'!$D61,3)</f>
        <v>4</v>
      </c>
      <c r="I61" s="106">
        <f ca="1">OFFSET('LR Results_2B_Composite'!$C$5,'Composite Resampling'!$D61,4)</f>
        <v>0.34065180796268152</v>
      </c>
      <c r="J61" s="211">
        <f ca="1">OFFSET('LR Results_2B_Composite'!$C$5,'Composite Resampling'!$D61,5)</f>
        <v>1</v>
      </c>
      <c r="K61" s="211">
        <f ca="1">OFFSET('LR Results_2B_Composite'!$C$5,'Composite Resampling'!$D61,6)</f>
        <v>0</v>
      </c>
      <c r="L61" s="211">
        <f ca="1">OFFSET('LR Results_2B_Composite'!$C$5,'Composite Resampling'!$D61,7)</f>
        <v>0</v>
      </c>
      <c r="M61" s="211">
        <f ca="1">OFFSET('LR Results_2B_Composite'!$C$5,'Composite Resampling'!$D61,8)</f>
        <v>2</v>
      </c>
      <c r="N61" s="211">
        <f ca="1">OFFSET('LR Results_2B_Composite'!$C$5,'Composite Resampling'!$D61,9)</f>
        <v>0</v>
      </c>
      <c r="O61" s="211">
        <f ca="1">OFFSET('LR Results_2B_Composite'!$C$5,'Composite Resampling'!$D61,10)</f>
        <v>0</v>
      </c>
      <c r="P61" s="211">
        <f ca="1">OFFSET('LR Results_2B_Composite'!$C$5,'Composite Resampling'!$D61,11)</f>
        <v>0</v>
      </c>
      <c r="Q61" s="61">
        <f t="shared" si="8"/>
        <v>5.6000000000000043E-2</v>
      </c>
      <c r="R61" s="61">
        <f t="shared" ca="1" si="0"/>
        <v>1</v>
      </c>
      <c r="S61" s="61">
        <f t="shared" ca="1" si="1"/>
        <v>1</v>
      </c>
      <c r="T61" s="61">
        <f t="shared" ca="1" si="5"/>
        <v>1</v>
      </c>
      <c r="U61" s="61">
        <f t="shared" ca="1" si="6"/>
        <v>0</v>
      </c>
    </row>
    <row r="62" spans="1:21" ht="16" thickBot="1" x14ac:dyDescent="0.25">
      <c r="A62" s="5">
        <f t="shared" si="7"/>
        <v>57</v>
      </c>
      <c r="B62" s="193">
        <f t="shared" ca="1" si="2"/>
        <v>0.49626145219635653</v>
      </c>
      <c r="C62" s="193">
        <v>0.82591764175626614</v>
      </c>
      <c r="D62" s="176">
        <f t="shared" si="3"/>
        <v>142</v>
      </c>
      <c r="E62" s="196">
        <f ca="1">OFFSET('LR Results_2B_Composite'!$C$5,'Composite Resampling'!$D62,0)</f>
        <v>172</v>
      </c>
      <c r="F62" s="196" t="str">
        <f ca="1">OFFSET('LR Results_2B_Composite'!$C$5,'Composite Resampling'!$D62,1)</f>
        <v>CONT</v>
      </c>
      <c r="G62" s="196">
        <f t="shared" ca="1" si="4"/>
        <v>0</v>
      </c>
      <c r="H62" s="180">
        <f ca="1">OFFSET('LR Results_2B_Composite'!$C$5,'Composite Resampling'!$D62,3)</f>
        <v>14</v>
      </c>
      <c r="I62" s="106">
        <f ca="1">OFFSET('LR Results_2B_Composite'!$C$5,'Composite Resampling'!$D62,4)</f>
        <v>0.18934718186576524</v>
      </c>
      <c r="J62" s="211">
        <f ca="1">OFFSET('LR Results_2B_Composite'!$C$5,'Composite Resampling'!$D62,5)</f>
        <v>1</v>
      </c>
      <c r="K62" s="211">
        <f ca="1">OFFSET('LR Results_2B_Composite'!$C$5,'Composite Resampling'!$D62,6)</f>
        <v>0</v>
      </c>
      <c r="L62" s="211">
        <f ca="1">OFFSET('LR Results_2B_Composite'!$C$5,'Composite Resampling'!$D62,7)</f>
        <v>0</v>
      </c>
      <c r="M62" s="211">
        <f ca="1">OFFSET('LR Results_2B_Composite'!$C$5,'Composite Resampling'!$D62,8)</f>
        <v>1</v>
      </c>
      <c r="N62" s="211">
        <f ca="1">OFFSET('LR Results_2B_Composite'!$C$5,'Composite Resampling'!$D62,9)</f>
        <v>0</v>
      </c>
      <c r="O62" s="211">
        <f ca="1">OFFSET('LR Results_2B_Composite'!$C$5,'Composite Resampling'!$D62,10)</f>
        <v>0</v>
      </c>
      <c r="P62" s="211">
        <f ca="1">OFFSET('LR Results_2B_Composite'!$C$5,'Composite Resampling'!$D62,11)</f>
        <v>0</v>
      </c>
      <c r="Q62" s="61">
        <f t="shared" si="8"/>
        <v>5.7000000000000044E-2</v>
      </c>
      <c r="R62" s="61">
        <f t="shared" ca="1" si="0"/>
        <v>1</v>
      </c>
      <c r="S62" s="61">
        <f t="shared" ca="1" si="1"/>
        <v>1</v>
      </c>
      <c r="T62" s="61">
        <f t="shared" ca="1" si="5"/>
        <v>1</v>
      </c>
      <c r="U62" s="61">
        <f t="shared" ca="1" si="6"/>
        <v>0</v>
      </c>
    </row>
    <row r="63" spans="1:21" ht="16" thickBot="1" x14ac:dyDescent="0.25">
      <c r="A63" s="5">
        <f t="shared" si="7"/>
        <v>58</v>
      </c>
      <c r="B63" s="193">
        <f t="shared" ca="1" si="2"/>
        <v>0.86263783492517854</v>
      </c>
      <c r="C63" s="193">
        <v>0.7778856807344936</v>
      </c>
      <c r="D63" s="176">
        <f t="shared" si="3"/>
        <v>134</v>
      </c>
      <c r="E63" s="196">
        <f ca="1">OFFSET('LR Results_2B_Composite'!$C$5,'Composite Resampling'!$D63,0)</f>
        <v>159</v>
      </c>
      <c r="F63" s="196" t="str">
        <f ca="1">OFFSET('LR Results_2B_Composite'!$C$5,'Composite Resampling'!$D63,1)</f>
        <v>CONT</v>
      </c>
      <c r="G63" s="196">
        <f t="shared" ca="1" si="4"/>
        <v>0</v>
      </c>
      <c r="H63" s="180">
        <f ca="1">OFFSET('LR Results_2B_Composite'!$C$5,'Composite Resampling'!$D63,3)</f>
        <v>16</v>
      </c>
      <c r="I63" s="106">
        <f ca="1">OFFSET('LR Results_2B_Composite'!$C$5,'Composite Resampling'!$D63,4)</f>
        <v>0.25928811862254347</v>
      </c>
      <c r="J63" s="211">
        <f ca="1">OFFSET('LR Results_2B_Composite'!$C$5,'Composite Resampling'!$D63,5)</f>
        <v>1</v>
      </c>
      <c r="K63" s="211">
        <f ca="1">OFFSET('LR Results_2B_Composite'!$C$5,'Composite Resampling'!$D63,6)</f>
        <v>0</v>
      </c>
      <c r="L63" s="211">
        <f ca="1">OFFSET('LR Results_2B_Composite'!$C$5,'Composite Resampling'!$D63,7)</f>
        <v>0</v>
      </c>
      <c r="M63" s="211">
        <f ca="1">OFFSET('LR Results_2B_Composite'!$C$5,'Composite Resampling'!$D63,8)</f>
        <v>2</v>
      </c>
      <c r="N63" s="211">
        <f ca="1">OFFSET('LR Results_2B_Composite'!$C$5,'Composite Resampling'!$D63,9)</f>
        <v>0</v>
      </c>
      <c r="O63" s="211">
        <f ca="1">OFFSET('LR Results_2B_Composite'!$C$5,'Composite Resampling'!$D63,10)</f>
        <v>0</v>
      </c>
      <c r="P63" s="211">
        <f ca="1">OFFSET('LR Results_2B_Composite'!$C$5,'Composite Resampling'!$D63,11)</f>
        <v>0</v>
      </c>
      <c r="Q63" s="61">
        <f t="shared" si="8"/>
        <v>5.8000000000000045E-2</v>
      </c>
      <c r="R63" s="61">
        <f t="shared" ca="1" si="0"/>
        <v>1</v>
      </c>
      <c r="S63" s="61">
        <f t="shared" ca="1" si="1"/>
        <v>1</v>
      </c>
      <c r="T63" s="61">
        <f t="shared" ca="1" si="5"/>
        <v>1</v>
      </c>
      <c r="U63" s="61">
        <f t="shared" ca="1" si="6"/>
        <v>0</v>
      </c>
    </row>
    <row r="64" spans="1:21" ht="16" thickBot="1" x14ac:dyDescent="0.25">
      <c r="A64" s="5">
        <f t="shared" si="7"/>
        <v>59</v>
      </c>
      <c r="B64" s="193">
        <f t="shared" ca="1" si="2"/>
        <v>6.3788987712150802E-2</v>
      </c>
      <c r="C64" s="193">
        <v>0.41868224393456333</v>
      </c>
      <c r="D64" s="176">
        <f t="shared" si="3"/>
        <v>72</v>
      </c>
      <c r="E64" s="196">
        <f ca="1">OFFSET('LR Results_2B_Composite'!$C$5,'Composite Resampling'!$D64,0)</f>
        <v>224</v>
      </c>
      <c r="F64" s="196" t="str">
        <f ca="1">OFFSET('LR Results_2B_Composite'!$C$5,'Composite Resampling'!$D64,1)</f>
        <v>CONT</v>
      </c>
      <c r="G64" s="196">
        <f t="shared" ca="1" si="4"/>
        <v>0</v>
      </c>
      <c r="H64" s="180">
        <f ca="1">OFFSET('LR Results_2B_Composite'!$C$5,'Composite Resampling'!$D64,3)</f>
        <v>19</v>
      </c>
      <c r="I64" s="106">
        <f ca="1">OFFSET('LR Results_2B_Composite'!$C$5,'Composite Resampling'!$D64,4)</f>
        <v>0.1762710518339988</v>
      </c>
      <c r="J64" s="211">
        <f ca="1">OFFSET('LR Results_2B_Composite'!$C$5,'Composite Resampling'!$D64,5)</f>
        <v>1</v>
      </c>
      <c r="K64" s="211">
        <f ca="1">OFFSET('LR Results_2B_Composite'!$C$5,'Composite Resampling'!$D64,6)</f>
        <v>0</v>
      </c>
      <c r="L64" s="211">
        <f ca="1">OFFSET('LR Results_2B_Composite'!$C$5,'Composite Resampling'!$D64,7)</f>
        <v>0</v>
      </c>
      <c r="M64" s="211">
        <f ca="1">OFFSET('LR Results_2B_Composite'!$C$5,'Composite Resampling'!$D64,8)</f>
        <v>2</v>
      </c>
      <c r="N64" s="211">
        <f ca="1">OFFSET('LR Results_2B_Composite'!$C$5,'Composite Resampling'!$D64,9)</f>
        <v>0</v>
      </c>
      <c r="O64" s="211">
        <f ca="1">OFFSET('LR Results_2B_Composite'!$C$5,'Composite Resampling'!$D64,10)</f>
        <v>0</v>
      </c>
      <c r="P64" s="211">
        <f ca="1">OFFSET('LR Results_2B_Composite'!$C$5,'Composite Resampling'!$D64,11)</f>
        <v>0</v>
      </c>
      <c r="Q64" s="61">
        <f t="shared" si="8"/>
        <v>5.9000000000000045E-2</v>
      </c>
      <c r="R64" s="61">
        <f t="shared" ca="1" si="0"/>
        <v>1</v>
      </c>
      <c r="S64" s="61">
        <f t="shared" ca="1" si="1"/>
        <v>1</v>
      </c>
      <c r="T64" s="61">
        <f t="shared" ca="1" si="5"/>
        <v>1</v>
      </c>
      <c r="U64" s="61">
        <f t="shared" ca="1" si="6"/>
        <v>0</v>
      </c>
    </row>
    <row r="65" spans="1:21" ht="16" thickBot="1" x14ac:dyDescent="0.25">
      <c r="A65" s="5">
        <f t="shared" si="7"/>
        <v>60</v>
      </c>
      <c r="B65" s="193">
        <f t="shared" ca="1" si="2"/>
        <v>0.14219551787221496</v>
      </c>
      <c r="C65" s="193">
        <v>0.15671275292332354</v>
      </c>
      <c r="D65" s="176">
        <f t="shared" si="3"/>
        <v>27</v>
      </c>
      <c r="E65" s="196">
        <f ca="1">OFFSET('LR Results_2B_Composite'!$C$5,'Composite Resampling'!$D65,0)</f>
        <v>58</v>
      </c>
      <c r="F65" s="196" t="str">
        <f ca="1">OFFSET('LR Results_2B_Composite'!$C$5,'Composite Resampling'!$D65,1)</f>
        <v>CONT</v>
      </c>
      <c r="G65" s="196">
        <f t="shared" ca="1" si="4"/>
        <v>0</v>
      </c>
      <c r="H65" s="180">
        <f ca="1">OFFSET('LR Results_2B_Composite'!$C$5,'Composite Resampling'!$D65,3)</f>
        <v>17</v>
      </c>
      <c r="I65" s="106">
        <f ca="1">OFFSET('LR Results_2B_Composite'!$C$5,'Composite Resampling'!$D65,4)</f>
        <v>0.11596240580820531</v>
      </c>
      <c r="J65" s="211">
        <f ca="1">OFFSET('LR Results_2B_Composite'!$C$5,'Composite Resampling'!$D65,5)</f>
        <v>0</v>
      </c>
      <c r="K65" s="211">
        <f ca="1">OFFSET('LR Results_2B_Composite'!$C$5,'Composite Resampling'!$D65,6)</f>
        <v>0</v>
      </c>
      <c r="L65" s="211">
        <f ca="1">OFFSET('LR Results_2B_Composite'!$C$5,'Composite Resampling'!$D65,7)</f>
        <v>1</v>
      </c>
      <c r="M65" s="211">
        <f ca="1">OFFSET('LR Results_2B_Composite'!$C$5,'Composite Resampling'!$D65,8)</f>
        <v>4</v>
      </c>
      <c r="N65" s="211">
        <f ca="1">OFFSET('LR Results_2B_Composite'!$C$5,'Composite Resampling'!$D65,9)</f>
        <v>0</v>
      </c>
      <c r="O65" s="211">
        <f ca="1">OFFSET('LR Results_2B_Composite'!$C$5,'Composite Resampling'!$D65,10)</f>
        <v>0</v>
      </c>
      <c r="P65" s="211">
        <f ca="1">OFFSET('LR Results_2B_Composite'!$C$5,'Composite Resampling'!$D65,11)</f>
        <v>0</v>
      </c>
      <c r="Q65" s="61">
        <f t="shared" si="8"/>
        <v>6.0000000000000046E-2</v>
      </c>
      <c r="R65" s="61">
        <f t="shared" ca="1" si="0"/>
        <v>1</v>
      </c>
      <c r="S65" s="61">
        <f t="shared" ca="1" si="1"/>
        <v>1</v>
      </c>
      <c r="T65" s="61">
        <f t="shared" ca="1" si="5"/>
        <v>1</v>
      </c>
      <c r="U65" s="61">
        <f t="shared" ca="1" si="6"/>
        <v>0</v>
      </c>
    </row>
    <row r="66" spans="1:21" ht="16" thickBot="1" x14ac:dyDescent="0.25">
      <c r="A66" s="5">
        <f t="shared" si="7"/>
        <v>61</v>
      </c>
      <c r="B66" s="193">
        <f t="shared" ca="1" si="2"/>
        <v>0.37574478918864795</v>
      </c>
      <c r="C66" s="193">
        <v>0.40227874114951157</v>
      </c>
      <c r="D66" s="176">
        <f t="shared" si="3"/>
        <v>69</v>
      </c>
      <c r="E66" s="196">
        <f ca="1">OFFSET('LR Results_2B_Composite'!$C$5,'Composite Resampling'!$D66,0)</f>
        <v>221</v>
      </c>
      <c r="F66" s="196" t="str">
        <f ca="1">OFFSET('LR Results_2B_Composite'!$C$5,'Composite Resampling'!$D66,1)</f>
        <v>CONT</v>
      </c>
      <c r="G66" s="196">
        <f t="shared" ca="1" si="4"/>
        <v>0</v>
      </c>
      <c r="H66" s="180">
        <f ca="1">OFFSET('LR Results_2B_Composite'!$C$5,'Composite Resampling'!$D66,3)</f>
        <v>21</v>
      </c>
      <c r="I66" s="106">
        <f ca="1">OFFSET('LR Results_2B_Composite'!$C$5,'Composite Resampling'!$D66,4)</f>
        <v>0.38056496677537921</v>
      </c>
      <c r="J66" s="211">
        <f ca="1">OFFSET('LR Results_2B_Composite'!$C$5,'Composite Resampling'!$D66,5)</f>
        <v>1</v>
      </c>
      <c r="K66" s="211">
        <f ca="1">OFFSET('LR Results_2B_Composite'!$C$5,'Composite Resampling'!$D66,6)</f>
        <v>0</v>
      </c>
      <c r="L66" s="211">
        <f ca="1">OFFSET('LR Results_2B_Composite'!$C$5,'Composite Resampling'!$D66,7)</f>
        <v>0</v>
      </c>
      <c r="M66" s="211">
        <f ca="1">OFFSET('LR Results_2B_Composite'!$C$5,'Composite Resampling'!$D66,8)</f>
        <v>3</v>
      </c>
      <c r="N66" s="211">
        <f ca="1">OFFSET('LR Results_2B_Composite'!$C$5,'Composite Resampling'!$D66,9)</f>
        <v>0</v>
      </c>
      <c r="O66" s="211">
        <f ca="1">OFFSET('LR Results_2B_Composite'!$C$5,'Composite Resampling'!$D66,10)</f>
        <v>0</v>
      </c>
      <c r="P66" s="211">
        <f ca="1">OFFSET('LR Results_2B_Composite'!$C$5,'Composite Resampling'!$D66,11)</f>
        <v>0</v>
      </c>
      <c r="Q66" s="61">
        <f t="shared" si="8"/>
        <v>6.1000000000000047E-2</v>
      </c>
      <c r="R66" s="61">
        <f t="shared" ca="1" si="0"/>
        <v>1</v>
      </c>
      <c r="S66" s="61">
        <f t="shared" ca="1" si="1"/>
        <v>1</v>
      </c>
      <c r="T66" s="61">
        <f t="shared" ca="1" si="5"/>
        <v>1</v>
      </c>
      <c r="U66" s="61">
        <f t="shared" ca="1" si="6"/>
        <v>0</v>
      </c>
    </row>
    <row r="67" spans="1:21" ht="16" thickBot="1" x14ac:dyDescent="0.25">
      <c r="A67" s="5">
        <f t="shared" si="7"/>
        <v>62</v>
      </c>
      <c r="B67" s="193">
        <f t="shared" ca="1" si="2"/>
        <v>0.79581588715310858</v>
      </c>
      <c r="C67" s="193">
        <v>8.7355610576245302E-2</v>
      </c>
      <c r="D67" s="176">
        <f t="shared" si="3"/>
        <v>15</v>
      </c>
      <c r="E67" s="196">
        <f ca="1">OFFSET('LR Results_2B_Composite'!$C$5,'Composite Resampling'!$D67,0)</f>
        <v>30</v>
      </c>
      <c r="F67" s="196" t="str">
        <f ca="1">OFFSET('LR Results_2B_Composite'!$C$5,'Composite Resampling'!$D67,1)</f>
        <v>CONT</v>
      </c>
      <c r="G67" s="196">
        <f t="shared" ca="1" si="4"/>
        <v>0</v>
      </c>
      <c r="H67" s="180">
        <f ca="1">OFFSET('LR Results_2B_Composite'!$C$5,'Composite Resampling'!$D67,3)</f>
        <v>17</v>
      </c>
      <c r="I67" s="106">
        <f ca="1">OFFSET('LR Results_2B_Composite'!$C$5,'Composite Resampling'!$D67,4)</f>
        <v>0.11596240580820531</v>
      </c>
      <c r="J67" s="211">
        <f ca="1">OFFSET('LR Results_2B_Composite'!$C$5,'Composite Resampling'!$D67,5)</f>
        <v>0</v>
      </c>
      <c r="K67" s="211">
        <f ca="1">OFFSET('LR Results_2B_Composite'!$C$5,'Composite Resampling'!$D67,6)</f>
        <v>0</v>
      </c>
      <c r="L67" s="211">
        <f ca="1">OFFSET('LR Results_2B_Composite'!$C$5,'Composite Resampling'!$D67,7)</f>
        <v>1</v>
      </c>
      <c r="M67" s="211">
        <f ca="1">OFFSET('LR Results_2B_Composite'!$C$5,'Composite Resampling'!$D67,8)</f>
        <v>2</v>
      </c>
      <c r="N67" s="211">
        <f ca="1">OFFSET('LR Results_2B_Composite'!$C$5,'Composite Resampling'!$D67,9)</f>
        <v>0</v>
      </c>
      <c r="O67" s="211">
        <f ca="1">OFFSET('LR Results_2B_Composite'!$C$5,'Composite Resampling'!$D67,10)</f>
        <v>0</v>
      </c>
      <c r="P67" s="211">
        <f ca="1">OFFSET('LR Results_2B_Composite'!$C$5,'Composite Resampling'!$D67,11)</f>
        <v>0</v>
      </c>
      <c r="Q67" s="61">
        <f t="shared" si="8"/>
        <v>6.2000000000000048E-2</v>
      </c>
      <c r="R67" s="61">
        <f t="shared" ca="1" si="0"/>
        <v>1</v>
      </c>
      <c r="S67" s="61">
        <f t="shared" ca="1" si="1"/>
        <v>1</v>
      </c>
      <c r="T67" s="61">
        <f t="shared" ca="1" si="5"/>
        <v>1</v>
      </c>
      <c r="U67" s="61">
        <f t="shared" ca="1" si="6"/>
        <v>0</v>
      </c>
    </row>
    <row r="68" spans="1:21" ht="16" thickBot="1" x14ac:dyDescent="0.25">
      <c r="A68" s="5">
        <f t="shared" si="7"/>
        <v>63</v>
      </c>
      <c r="B68" s="193">
        <f t="shared" ca="1" si="2"/>
        <v>0.55330217758669942</v>
      </c>
      <c r="C68" s="193">
        <v>0.75136959090089372</v>
      </c>
      <c r="D68" s="176">
        <f t="shared" si="3"/>
        <v>129</v>
      </c>
      <c r="E68" s="196">
        <f ca="1">OFFSET('LR Results_2B_Composite'!$C$5,'Composite Resampling'!$D68,0)</f>
        <v>152</v>
      </c>
      <c r="F68" s="196" t="str">
        <f ca="1">OFFSET('LR Results_2B_Composite'!$C$5,'Composite Resampling'!$D68,1)</f>
        <v>CF</v>
      </c>
      <c r="G68" s="196">
        <f t="shared" ca="1" si="4"/>
        <v>1</v>
      </c>
      <c r="H68" s="180">
        <f ca="1">OFFSET('LR Results_2B_Composite'!$C$5,'Composite Resampling'!$D68,3)</f>
        <v>23</v>
      </c>
      <c r="I68" s="106">
        <f ca="1">OFFSET('LR Results_2B_Composite'!$C$5,'Composite Resampling'!$D68,4)</f>
        <v>0.72422835043535716</v>
      </c>
      <c r="J68" s="211">
        <f ca="1">OFFSET('LR Results_2B_Composite'!$C$5,'Composite Resampling'!$D68,5)</f>
        <v>1</v>
      </c>
      <c r="K68" s="211">
        <f ca="1">OFFSET('LR Results_2B_Composite'!$C$5,'Composite Resampling'!$D68,6)</f>
        <v>1</v>
      </c>
      <c r="L68" s="211">
        <f ca="1">OFFSET('LR Results_2B_Composite'!$C$5,'Composite Resampling'!$D68,7)</f>
        <v>0</v>
      </c>
      <c r="M68" s="211">
        <f ca="1">OFFSET('LR Results_2B_Composite'!$C$5,'Composite Resampling'!$D68,8)</f>
        <v>2</v>
      </c>
      <c r="N68" s="211">
        <f ca="1">OFFSET('LR Results_2B_Composite'!$C$5,'Composite Resampling'!$D68,9)</f>
        <v>1</v>
      </c>
      <c r="O68" s="211">
        <f ca="1">OFFSET('LR Results_2B_Composite'!$C$5,'Composite Resampling'!$D68,10)</f>
        <v>0</v>
      </c>
      <c r="P68" s="211">
        <f ca="1">OFFSET('LR Results_2B_Composite'!$C$5,'Composite Resampling'!$D68,11)</f>
        <v>0</v>
      </c>
      <c r="Q68" s="61">
        <f t="shared" si="8"/>
        <v>6.3000000000000042E-2</v>
      </c>
      <c r="R68" s="61">
        <f t="shared" ca="1" si="0"/>
        <v>1</v>
      </c>
      <c r="S68" s="61">
        <f t="shared" ca="1" si="1"/>
        <v>1</v>
      </c>
      <c r="T68" s="61">
        <f t="shared" ca="1" si="5"/>
        <v>1</v>
      </c>
      <c r="U68" s="61">
        <f t="shared" ca="1" si="6"/>
        <v>0</v>
      </c>
    </row>
    <row r="69" spans="1:21" ht="16" thickBot="1" x14ac:dyDescent="0.25">
      <c r="A69" s="5">
        <f t="shared" si="7"/>
        <v>64</v>
      </c>
      <c r="B69" s="193">
        <f t="shared" ca="1" si="2"/>
        <v>0.94265715414111451</v>
      </c>
      <c r="C69" s="193">
        <v>0.2359165376738217</v>
      </c>
      <c r="D69" s="176">
        <f t="shared" si="3"/>
        <v>41</v>
      </c>
      <c r="E69" s="196">
        <f ca="1">OFFSET('LR Results_2B_Composite'!$C$5,'Composite Resampling'!$D69,0)</f>
        <v>117</v>
      </c>
      <c r="F69" s="196" t="str">
        <f ca="1">OFFSET('LR Results_2B_Composite'!$C$5,'Composite Resampling'!$D69,1)</f>
        <v>CFNR</v>
      </c>
      <c r="G69" s="196">
        <f t="shared" ca="1" si="4"/>
        <v>0</v>
      </c>
      <c r="H69" s="180">
        <f ca="1">OFFSET('LR Results_2B_Composite'!$C$5,'Composite Resampling'!$D69,3)</f>
        <v>7</v>
      </c>
      <c r="I69" s="106">
        <f ca="1">OFFSET('LR Results_2B_Composite'!$C$5,'Composite Resampling'!$D69,4)</f>
        <v>0.22902377813435884</v>
      </c>
      <c r="J69" s="211">
        <f ca="1">OFFSET('LR Results_2B_Composite'!$C$5,'Composite Resampling'!$D69,5)</f>
        <v>1</v>
      </c>
      <c r="K69" s="211">
        <f ca="1">OFFSET('LR Results_2B_Composite'!$C$5,'Composite Resampling'!$D69,6)</f>
        <v>0</v>
      </c>
      <c r="L69" s="211">
        <f ca="1">OFFSET('LR Results_2B_Composite'!$C$5,'Composite Resampling'!$D69,7)</f>
        <v>0</v>
      </c>
      <c r="M69" s="211">
        <f ca="1">OFFSET('LR Results_2B_Composite'!$C$5,'Composite Resampling'!$D69,8)</f>
        <v>3</v>
      </c>
      <c r="N69" s="211">
        <f ca="1">OFFSET('LR Results_2B_Composite'!$C$5,'Composite Resampling'!$D69,9)</f>
        <v>0</v>
      </c>
      <c r="O69" s="211">
        <f ca="1">OFFSET('LR Results_2B_Composite'!$C$5,'Composite Resampling'!$D69,10)</f>
        <v>0</v>
      </c>
      <c r="P69" s="211">
        <f ca="1">OFFSET('LR Results_2B_Composite'!$C$5,'Composite Resampling'!$D69,11)</f>
        <v>0</v>
      </c>
      <c r="Q69" s="61">
        <f t="shared" si="8"/>
        <v>6.4000000000000043E-2</v>
      </c>
      <c r="R69" s="61">
        <f t="shared" ca="1" si="0"/>
        <v>1</v>
      </c>
      <c r="S69" s="61">
        <f t="shared" ca="1" si="1"/>
        <v>1</v>
      </c>
      <c r="T69" s="61">
        <f t="shared" ca="1" si="5"/>
        <v>1</v>
      </c>
      <c r="U69" s="61">
        <f t="shared" ca="1" si="6"/>
        <v>0</v>
      </c>
    </row>
    <row r="70" spans="1:21" ht="16" thickBot="1" x14ac:dyDescent="0.25">
      <c r="A70" s="5">
        <f t="shared" si="7"/>
        <v>65</v>
      </c>
      <c r="B70" s="193">
        <f t="shared" ca="1" si="2"/>
        <v>0.63216619479386915</v>
      </c>
      <c r="C70" s="193">
        <v>0.7323919088627826</v>
      </c>
      <c r="D70" s="176">
        <f t="shared" si="3"/>
        <v>126</v>
      </c>
      <c r="E70" s="196">
        <f ca="1">OFFSET('LR Results_2B_Composite'!$C$5,'Composite Resampling'!$D70,0)</f>
        <v>147</v>
      </c>
      <c r="F70" s="196" t="str">
        <f ca="1">OFFSET('LR Results_2B_Composite'!$C$5,'Composite Resampling'!$D70,1)</f>
        <v>CFNR</v>
      </c>
      <c r="G70" s="196">
        <f t="shared" ca="1" si="4"/>
        <v>0</v>
      </c>
      <c r="H70" s="180">
        <f ca="1">OFFSET('LR Results_2B_Composite'!$C$5,'Composite Resampling'!$D70,3)</f>
        <v>20</v>
      </c>
      <c r="I70" s="106">
        <f ca="1">OFFSET('LR Results_2B_Composite'!$C$5,'Composite Resampling'!$D70,4)</f>
        <v>0.38056496677537921</v>
      </c>
      <c r="J70" s="211">
        <f ca="1">OFFSET('LR Results_2B_Composite'!$C$5,'Composite Resampling'!$D70,5)</f>
        <v>1</v>
      </c>
      <c r="K70" s="211">
        <f ca="1">OFFSET('LR Results_2B_Composite'!$C$5,'Composite Resampling'!$D70,6)</f>
        <v>0</v>
      </c>
      <c r="L70" s="211">
        <f ca="1">OFFSET('LR Results_2B_Composite'!$C$5,'Composite Resampling'!$D70,7)</f>
        <v>0</v>
      </c>
      <c r="M70" s="211">
        <f ca="1">OFFSET('LR Results_2B_Composite'!$C$5,'Composite Resampling'!$D70,8)</f>
        <v>5</v>
      </c>
      <c r="N70" s="211">
        <f ca="1">OFFSET('LR Results_2B_Composite'!$C$5,'Composite Resampling'!$D70,9)</f>
        <v>1</v>
      </c>
      <c r="O70" s="211">
        <f ca="1">OFFSET('LR Results_2B_Composite'!$C$5,'Composite Resampling'!$D70,10)</f>
        <v>0</v>
      </c>
      <c r="P70" s="211">
        <f ca="1">OFFSET('LR Results_2B_Composite'!$C$5,'Composite Resampling'!$D70,11)</f>
        <v>0</v>
      </c>
      <c r="Q70" s="61">
        <f t="shared" si="8"/>
        <v>6.5000000000000044E-2</v>
      </c>
      <c r="R70" s="61">
        <f t="shared" ref="R70:R133" ca="1" si="9">COUNTIFS($F$6:$F$176,"CF",$I$6:$I$176,"&gt;="&amp;$Q70)/CF_D</f>
        <v>1</v>
      </c>
      <c r="S70" s="61">
        <f t="shared" ref="S70:S133" ca="1" si="10">COUNTIFS($F$6:$F$176,"CONT",$I$6:$I$176,"&gt;="&amp;$Q70)/CFNT_D</f>
        <v>1</v>
      </c>
      <c r="T70" s="61">
        <f t="shared" ca="1" si="5"/>
        <v>1</v>
      </c>
      <c r="U70" s="61">
        <f t="shared" ca="1" si="6"/>
        <v>0</v>
      </c>
    </row>
    <row r="71" spans="1:21" ht="16" thickBot="1" x14ac:dyDescent="0.25">
      <c r="A71" s="5">
        <f t="shared" si="7"/>
        <v>66</v>
      </c>
      <c r="B71" s="193">
        <f t="shared" ref="B71:B134" ca="1" si="11">RAND()</f>
        <v>0.59129430906105607</v>
      </c>
      <c r="C71" s="193">
        <v>0.37994982958978218</v>
      </c>
      <c r="D71" s="176">
        <f t="shared" ref="D71:D134" si="12">INT(171*C71)+1</f>
        <v>65</v>
      </c>
      <c r="E71" s="196">
        <f ca="1">OFFSET('LR Results_2B_Composite'!$C$5,'Composite Resampling'!$D71,0)</f>
        <v>214</v>
      </c>
      <c r="F71" s="196" t="str">
        <f ca="1">OFFSET('LR Results_2B_Composite'!$C$5,'Composite Resampling'!$D71,1)</f>
        <v>CONT</v>
      </c>
      <c r="G71" s="196">
        <f t="shared" ref="G71:G134" ca="1" si="13">IF(F71="CF",1,0)</f>
        <v>0</v>
      </c>
      <c r="H71" s="180">
        <f ca="1">OFFSET('LR Results_2B_Composite'!$C$5,'Composite Resampling'!$D71,3)</f>
        <v>16</v>
      </c>
      <c r="I71" s="106">
        <f ca="1">OFFSET('LR Results_2B_Composite'!$C$5,'Composite Resampling'!$D71,4)</f>
        <v>0.20324334576349573</v>
      </c>
      <c r="J71" s="211">
        <f ca="1">OFFSET('LR Results_2B_Composite'!$C$5,'Composite Resampling'!$D71,5)</f>
        <v>1</v>
      </c>
      <c r="K71" s="211">
        <f ca="1">OFFSET('LR Results_2B_Composite'!$C$5,'Composite Resampling'!$D71,6)</f>
        <v>0</v>
      </c>
      <c r="L71" s="211">
        <f ca="1">OFFSET('LR Results_2B_Composite'!$C$5,'Composite Resampling'!$D71,7)</f>
        <v>0</v>
      </c>
      <c r="M71" s="211">
        <f ca="1">OFFSET('LR Results_2B_Composite'!$C$5,'Composite Resampling'!$D71,8)</f>
        <v>1</v>
      </c>
      <c r="N71" s="211">
        <f ca="1">OFFSET('LR Results_2B_Composite'!$C$5,'Composite Resampling'!$D71,9)</f>
        <v>0</v>
      </c>
      <c r="O71" s="211">
        <f ca="1">OFFSET('LR Results_2B_Composite'!$C$5,'Composite Resampling'!$D71,10)</f>
        <v>0</v>
      </c>
      <c r="P71" s="211">
        <f ca="1">OFFSET('LR Results_2B_Composite'!$C$5,'Composite Resampling'!$D71,11)</f>
        <v>0</v>
      </c>
      <c r="Q71" s="61">
        <f t="shared" si="8"/>
        <v>6.6000000000000045E-2</v>
      </c>
      <c r="R71" s="61">
        <f t="shared" ca="1" si="9"/>
        <v>1</v>
      </c>
      <c r="S71" s="61">
        <f t="shared" ca="1" si="10"/>
        <v>1</v>
      </c>
      <c r="T71" s="61">
        <f t="shared" ref="T71:T134" ca="1" si="14">(R71+R72)/2</f>
        <v>1</v>
      </c>
      <c r="U71" s="61">
        <f t="shared" ref="U71:U134" ca="1" si="15">-(S72-S71)</f>
        <v>0</v>
      </c>
    </row>
    <row r="72" spans="1:21" ht="16" thickBot="1" x14ac:dyDescent="0.25">
      <c r="A72" s="5">
        <f t="shared" ref="A72:A135" si="16">A71+1</f>
        <v>67</v>
      </c>
      <c r="B72" s="193">
        <f t="shared" ca="1" si="11"/>
        <v>0.74536539803353608</v>
      </c>
      <c r="C72" s="193">
        <v>0.75775357889021133</v>
      </c>
      <c r="D72" s="176">
        <f t="shared" si="12"/>
        <v>130</v>
      </c>
      <c r="E72" s="196">
        <f ca="1">OFFSET('LR Results_2B_Composite'!$C$5,'Composite Resampling'!$D72,0)</f>
        <v>153</v>
      </c>
      <c r="F72" s="196" t="str">
        <f ca="1">OFFSET('LR Results_2B_Composite'!$C$5,'Composite Resampling'!$D72,1)</f>
        <v>CFNR</v>
      </c>
      <c r="G72" s="196">
        <f t="shared" ca="1" si="13"/>
        <v>0</v>
      </c>
      <c r="H72" s="180">
        <f ca="1">OFFSET('LR Results_2B_Composite'!$C$5,'Composite Resampling'!$D72,3)</f>
        <v>15</v>
      </c>
      <c r="I72" s="106">
        <f ca="1">OFFSET('LR Results_2B_Composite'!$C$5,'Composite Resampling'!$D72,4)</f>
        <v>0.46429144280592965</v>
      </c>
      <c r="J72" s="211">
        <f ca="1">OFFSET('LR Results_2B_Composite'!$C$5,'Composite Resampling'!$D72,5)</f>
        <v>1</v>
      </c>
      <c r="K72" s="211">
        <f ca="1">OFFSET('LR Results_2B_Composite'!$C$5,'Composite Resampling'!$D72,6)</f>
        <v>0</v>
      </c>
      <c r="L72" s="211">
        <f ca="1">OFFSET('LR Results_2B_Composite'!$C$5,'Composite Resampling'!$D72,7)</f>
        <v>0</v>
      </c>
      <c r="M72" s="211">
        <f ca="1">OFFSET('LR Results_2B_Composite'!$C$5,'Composite Resampling'!$D72,8)</f>
        <v>1</v>
      </c>
      <c r="N72" s="211">
        <f ca="1">OFFSET('LR Results_2B_Composite'!$C$5,'Composite Resampling'!$D72,9)</f>
        <v>1</v>
      </c>
      <c r="O72" s="211">
        <f ca="1">OFFSET('LR Results_2B_Composite'!$C$5,'Composite Resampling'!$D72,10)</f>
        <v>0</v>
      </c>
      <c r="P72" s="211">
        <f ca="1">OFFSET('LR Results_2B_Composite'!$C$5,'Composite Resampling'!$D72,11)</f>
        <v>0</v>
      </c>
      <c r="Q72" s="61">
        <f t="shared" ref="Q72:Q135" si="17">Q71+0.001</f>
        <v>6.7000000000000046E-2</v>
      </c>
      <c r="R72" s="61">
        <f t="shared" ca="1" si="9"/>
        <v>1</v>
      </c>
      <c r="S72" s="61">
        <f t="shared" ca="1" si="10"/>
        <v>1</v>
      </c>
      <c r="T72" s="61">
        <f t="shared" ca="1" si="14"/>
        <v>1</v>
      </c>
      <c r="U72" s="61">
        <f t="shared" ca="1" si="15"/>
        <v>0</v>
      </c>
    </row>
    <row r="73" spans="1:21" ht="16" thickBot="1" x14ac:dyDescent="0.25">
      <c r="A73" s="5">
        <f t="shared" si="16"/>
        <v>68</v>
      </c>
      <c r="B73" s="193">
        <f t="shared" ca="1" si="11"/>
        <v>0.6685150962158426</v>
      </c>
      <c r="C73" s="193">
        <v>1.3377857258235148E-2</v>
      </c>
      <c r="D73" s="176">
        <f t="shared" si="12"/>
        <v>3</v>
      </c>
      <c r="E73" s="196">
        <f ca="1">OFFSET('LR Results_2B_Composite'!$C$5,'Composite Resampling'!$D73,0)</f>
        <v>4</v>
      </c>
      <c r="F73" s="196" t="str">
        <f ca="1">OFFSET('LR Results_2B_Composite'!$C$5,'Composite Resampling'!$D73,1)</f>
        <v>CFNR</v>
      </c>
      <c r="G73" s="196">
        <f t="shared" ca="1" si="13"/>
        <v>0</v>
      </c>
      <c r="H73" s="180">
        <f ca="1">OFFSET('LR Results_2B_Composite'!$C$5,'Composite Resampling'!$D73,3)</f>
        <v>5</v>
      </c>
      <c r="I73" s="106">
        <f ca="1">OFFSET('LR Results_2B_Composite'!$C$5,'Composite Resampling'!$D73,4)</f>
        <v>0.44630906067719156</v>
      </c>
      <c r="J73" s="211">
        <f ca="1">OFFSET('LR Results_2B_Composite'!$C$5,'Composite Resampling'!$D73,5)</f>
        <v>1</v>
      </c>
      <c r="K73" s="211">
        <f ca="1">OFFSET('LR Results_2B_Composite'!$C$5,'Composite Resampling'!$D73,6)</f>
        <v>0</v>
      </c>
      <c r="L73" s="211">
        <f ca="1">OFFSET('LR Results_2B_Composite'!$C$5,'Composite Resampling'!$D73,7)</f>
        <v>0</v>
      </c>
      <c r="M73" s="211">
        <f ca="1">OFFSET('LR Results_2B_Composite'!$C$5,'Composite Resampling'!$D73,8)</f>
        <v>4</v>
      </c>
      <c r="N73" s="211">
        <f ca="1">OFFSET('LR Results_2B_Composite'!$C$5,'Composite Resampling'!$D73,9)</f>
        <v>1</v>
      </c>
      <c r="O73" s="211">
        <f ca="1">OFFSET('LR Results_2B_Composite'!$C$5,'Composite Resampling'!$D73,10)</f>
        <v>0</v>
      </c>
      <c r="P73" s="211">
        <f ca="1">OFFSET('LR Results_2B_Composite'!$C$5,'Composite Resampling'!$D73,11)</f>
        <v>0</v>
      </c>
      <c r="Q73" s="61">
        <f t="shared" si="17"/>
        <v>6.8000000000000047E-2</v>
      </c>
      <c r="R73" s="61">
        <f t="shared" ca="1" si="9"/>
        <v>1</v>
      </c>
      <c r="S73" s="61">
        <f t="shared" ca="1" si="10"/>
        <v>1</v>
      </c>
      <c r="T73" s="61">
        <f t="shared" ca="1" si="14"/>
        <v>1</v>
      </c>
      <c r="U73" s="61">
        <f t="shared" ca="1" si="15"/>
        <v>0</v>
      </c>
    </row>
    <row r="74" spans="1:21" ht="16" thickBot="1" x14ac:dyDescent="0.25">
      <c r="A74" s="5">
        <f t="shared" si="16"/>
        <v>69</v>
      </c>
      <c r="B74" s="193">
        <f t="shared" ca="1" si="11"/>
        <v>0.45726104124242251</v>
      </c>
      <c r="C74" s="193">
        <v>0.72464127940364198</v>
      </c>
      <c r="D74" s="176">
        <f t="shared" si="12"/>
        <v>124</v>
      </c>
      <c r="E74" s="196">
        <f ca="1">OFFSET('LR Results_2B_Composite'!$C$5,'Composite Resampling'!$D74,0)</f>
        <v>141</v>
      </c>
      <c r="F74" s="196" t="str">
        <f ca="1">OFFSET('LR Results_2B_Composite'!$C$5,'Composite Resampling'!$D74,1)</f>
        <v>CFNR</v>
      </c>
      <c r="G74" s="196">
        <f t="shared" ca="1" si="13"/>
        <v>0</v>
      </c>
      <c r="H74" s="180">
        <f ca="1">OFFSET('LR Results_2B_Composite'!$C$5,'Composite Resampling'!$D74,3)</f>
        <v>17</v>
      </c>
      <c r="I74" s="106">
        <f ca="1">OFFSET('LR Results_2B_Composite'!$C$5,'Composite Resampling'!$D74,4)</f>
        <v>0.11596240580820531</v>
      </c>
      <c r="J74" s="211">
        <f ca="1">OFFSET('LR Results_2B_Composite'!$C$5,'Composite Resampling'!$D74,5)</f>
        <v>0</v>
      </c>
      <c r="K74" s="211">
        <f ca="1">OFFSET('LR Results_2B_Composite'!$C$5,'Composite Resampling'!$D74,6)</f>
        <v>0</v>
      </c>
      <c r="L74" s="211">
        <f ca="1">OFFSET('LR Results_2B_Composite'!$C$5,'Composite Resampling'!$D74,7)</f>
        <v>0</v>
      </c>
      <c r="M74" s="211">
        <f ca="1">OFFSET('LR Results_2B_Composite'!$C$5,'Composite Resampling'!$D74,8)</f>
        <v>1</v>
      </c>
      <c r="N74" s="211">
        <f ca="1">OFFSET('LR Results_2B_Composite'!$C$5,'Composite Resampling'!$D74,9)</f>
        <v>0</v>
      </c>
      <c r="O74" s="211">
        <f ca="1">OFFSET('LR Results_2B_Composite'!$C$5,'Composite Resampling'!$D74,10)</f>
        <v>0</v>
      </c>
      <c r="P74" s="211">
        <f ca="1">OFFSET('LR Results_2B_Composite'!$C$5,'Composite Resampling'!$D74,11)</f>
        <v>1</v>
      </c>
      <c r="Q74" s="61">
        <f t="shared" si="17"/>
        <v>6.9000000000000047E-2</v>
      </c>
      <c r="R74" s="61">
        <f t="shared" ca="1" si="9"/>
        <v>1</v>
      </c>
      <c r="S74" s="61">
        <f t="shared" ca="1" si="10"/>
        <v>1</v>
      </c>
      <c r="T74" s="61">
        <f t="shared" ca="1" si="14"/>
        <v>1</v>
      </c>
      <c r="U74" s="61">
        <f t="shared" ca="1" si="15"/>
        <v>0</v>
      </c>
    </row>
    <row r="75" spans="1:21" ht="16" thickBot="1" x14ac:dyDescent="0.25">
      <c r="A75" s="5">
        <f t="shared" si="16"/>
        <v>70</v>
      </c>
      <c r="B75" s="193">
        <f t="shared" ca="1" si="11"/>
        <v>0.7025990813280919</v>
      </c>
      <c r="C75" s="193">
        <v>0.19676474054326254</v>
      </c>
      <c r="D75" s="176">
        <f t="shared" si="12"/>
        <v>34</v>
      </c>
      <c r="E75" s="196">
        <f ca="1">OFFSET('LR Results_2B_Composite'!$C$5,'Composite Resampling'!$D75,0)</f>
        <v>76</v>
      </c>
      <c r="F75" s="196" t="str">
        <f ca="1">OFFSET('LR Results_2B_Composite'!$C$5,'Composite Resampling'!$D75,1)</f>
        <v>CONT</v>
      </c>
      <c r="G75" s="196">
        <f t="shared" ca="1" si="13"/>
        <v>0</v>
      </c>
      <c r="H75" s="180">
        <f ca="1">OFFSET('LR Results_2B_Composite'!$C$5,'Composite Resampling'!$D75,3)</f>
        <v>2</v>
      </c>
      <c r="I75" s="106">
        <f ca="1">OFFSET('LR Results_2B_Composite'!$C$5,'Composite Resampling'!$D75,4)</f>
        <v>0.33359640502799603</v>
      </c>
      <c r="J75" s="211">
        <f ca="1">OFFSET('LR Results_2B_Composite'!$C$5,'Composite Resampling'!$D75,5)</f>
        <v>1</v>
      </c>
      <c r="K75" s="211">
        <f ca="1">OFFSET('LR Results_2B_Composite'!$C$5,'Composite Resampling'!$D75,6)</f>
        <v>0</v>
      </c>
      <c r="L75" s="211">
        <f ca="1">OFFSET('LR Results_2B_Composite'!$C$5,'Composite Resampling'!$D75,7)</f>
        <v>0</v>
      </c>
      <c r="M75" s="211">
        <f ca="1">OFFSET('LR Results_2B_Composite'!$C$5,'Composite Resampling'!$D75,8)</f>
        <v>1</v>
      </c>
      <c r="N75" s="211">
        <f ca="1">OFFSET('LR Results_2B_Composite'!$C$5,'Composite Resampling'!$D75,9)</f>
        <v>0</v>
      </c>
      <c r="O75" s="211">
        <f ca="1">OFFSET('LR Results_2B_Composite'!$C$5,'Composite Resampling'!$D75,10)</f>
        <v>0</v>
      </c>
      <c r="P75" s="211">
        <f ca="1">OFFSET('LR Results_2B_Composite'!$C$5,'Composite Resampling'!$D75,11)</f>
        <v>0</v>
      </c>
      <c r="Q75" s="61">
        <f t="shared" si="17"/>
        <v>7.0000000000000048E-2</v>
      </c>
      <c r="R75" s="61">
        <f t="shared" ca="1" si="9"/>
        <v>1</v>
      </c>
      <c r="S75" s="61">
        <f t="shared" ca="1" si="10"/>
        <v>1</v>
      </c>
      <c r="T75" s="61">
        <f t="shared" ca="1" si="14"/>
        <v>1</v>
      </c>
      <c r="U75" s="61">
        <f t="shared" ca="1" si="15"/>
        <v>0</v>
      </c>
    </row>
    <row r="76" spans="1:21" ht="16" thickBot="1" x14ac:dyDescent="0.25">
      <c r="A76" s="5">
        <f t="shared" si="16"/>
        <v>71</v>
      </c>
      <c r="B76" s="193">
        <f t="shared" ca="1" si="11"/>
        <v>0.58475330467561049</v>
      </c>
      <c r="C76" s="193">
        <v>0.90626160908313502</v>
      </c>
      <c r="D76" s="176">
        <f t="shared" si="12"/>
        <v>155</v>
      </c>
      <c r="E76" s="196">
        <f ca="1">OFFSET('LR Results_2B_Composite'!$C$5,'Composite Resampling'!$D76,0)</f>
        <v>228</v>
      </c>
      <c r="F76" s="196" t="str">
        <f ca="1">OFFSET('LR Results_2B_Composite'!$C$5,'Composite Resampling'!$D76,1)</f>
        <v>CF</v>
      </c>
      <c r="G76" s="196">
        <f t="shared" ca="1" si="13"/>
        <v>1</v>
      </c>
      <c r="H76" s="180">
        <f ca="1">OFFSET('LR Results_2B_Composite'!$C$5,'Composite Resampling'!$D76,3)</f>
        <v>8</v>
      </c>
      <c r="I76" s="106">
        <f ca="1">OFFSET('LR Results_2B_Composite'!$C$5,'Composite Resampling'!$D76,4)</f>
        <v>0.37070145248885333</v>
      </c>
      <c r="J76" s="211">
        <f ca="1">OFFSET('LR Results_2B_Composite'!$C$5,'Composite Resampling'!$D76,5)</f>
        <v>1</v>
      </c>
      <c r="K76" s="211">
        <f ca="1">OFFSET('LR Results_2B_Composite'!$C$5,'Composite Resampling'!$D76,6)</f>
        <v>1</v>
      </c>
      <c r="L76" s="211">
        <f ca="1">OFFSET('LR Results_2B_Composite'!$C$5,'Composite Resampling'!$D76,7)</f>
        <v>0</v>
      </c>
      <c r="M76" s="211">
        <f ca="1">OFFSET('LR Results_2B_Composite'!$C$5,'Composite Resampling'!$D76,8)</f>
        <v>1</v>
      </c>
      <c r="N76" s="211">
        <f ca="1">OFFSET('LR Results_2B_Composite'!$C$5,'Composite Resampling'!$D76,9)</f>
        <v>1</v>
      </c>
      <c r="O76" s="211">
        <f ca="1">OFFSET('LR Results_2B_Composite'!$C$5,'Composite Resampling'!$D76,10)</f>
        <v>0</v>
      </c>
      <c r="P76" s="211">
        <f ca="1">OFFSET('LR Results_2B_Composite'!$C$5,'Composite Resampling'!$D76,11)</f>
        <v>0</v>
      </c>
      <c r="Q76" s="61">
        <f t="shared" si="17"/>
        <v>7.1000000000000049E-2</v>
      </c>
      <c r="R76" s="61">
        <f t="shared" ca="1" si="9"/>
        <v>1</v>
      </c>
      <c r="S76" s="61">
        <f t="shared" ca="1" si="10"/>
        <v>1</v>
      </c>
      <c r="T76" s="61">
        <f t="shared" ca="1" si="14"/>
        <v>1</v>
      </c>
      <c r="U76" s="61">
        <f t="shared" ca="1" si="15"/>
        <v>0</v>
      </c>
    </row>
    <row r="77" spans="1:21" ht="16" thickBot="1" x14ac:dyDescent="0.25">
      <c r="A77" s="5">
        <f t="shared" si="16"/>
        <v>72</v>
      </c>
      <c r="B77" s="193">
        <f t="shared" ca="1" si="11"/>
        <v>0.71594321796913662</v>
      </c>
      <c r="C77" s="193">
        <v>0.82775311525662709</v>
      </c>
      <c r="D77" s="176">
        <f t="shared" si="12"/>
        <v>142</v>
      </c>
      <c r="E77" s="196">
        <f ca="1">OFFSET('LR Results_2B_Composite'!$C$5,'Composite Resampling'!$D77,0)</f>
        <v>172</v>
      </c>
      <c r="F77" s="196" t="str">
        <f ca="1">OFFSET('LR Results_2B_Composite'!$C$5,'Composite Resampling'!$D77,1)</f>
        <v>CONT</v>
      </c>
      <c r="G77" s="196">
        <f t="shared" ca="1" si="13"/>
        <v>0</v>
      </c>
      <c r="H77" s="180">
        <f ca="1">OFFSET('LR Results_2B_Composite'!$C$5,'Composite Resampling'!$D77,3)</f>
        <v>14</v>
      </c>
      <c r="I77" s="106">
        <f ca="1">OFFSET('LR Results_2B_Composite'!$C$5,'Composite Resampling'!$D77,4)</f>
        <v>0.18934718186576524</v>
      </c>
      <c r="J77" s="211">
        <f ca="1">OFFSET('LR Results_2B_Composite'!$C$5,'Composite Resampling'!$D77,5)</f>
        <v>1</v>
      </c>
      <c r="K77" s="211">
        <f ca="1">OFFSET('LR Results_2B_Composite'!$C$5,'Composite Resampling'!$D77,6)</f>
        <v>0</v>
      </c>
      <c r="L77" s="211">
        <f ca="1">OFFSET('LR Results_2B_Composite'!$C$5,'Composite Resampling'!$D77,7)</f>
        <v>0</v>
      </c>
      <c r="M77" s="211">
        <f ca="1">OFFSET('LR Results_2B_Composite'!$C$5,'Composite Resampling'!$D77,8)</f>
        <v>1</v>
      </c>
      <c r="N77" s="211">
        <f ca="1">OFFSET('LR Results_2B_Composite'!$C$5,'Composite Resampling'!$D77,9)</f>
        <v>0</v>
      </c>
      <c r="O77" s="211">
        <f ca="1">OFFSET('LR Results_2B_Composite'!$C$5,'Composite Resampling'!$D77,10)</f>
        <v>0</v>
      </c>
      <c r="P77" s="211">
        <f ca="1">OFFSET('LR Results_2B_Composite'!$C$5,'Composite Resampling'!$D77,11)</f>
        <v>0</v>
      </c>
      <c r="Q77" s="61">
        <f t="shared" si="17"/>
        <v>7.200000000000005E-2</v>
      </c>
      <c r="R77" s="61">
        <f t="shared" ca="1" si="9"/>
        <v>1</v>
      </c>
      <c r="S77" s="61">
        <f t="shared" ca="1" si="10"/>
        <v>1</v>
      </c>
      <c r="T77" s="61">
        <f t="shared" ca="1" si="14"/>
        <v>1</v>
      </c>
      <c r="U77" s="61">
        <f t="shared" ca="1" si="15"/>
        <v>0</v>
      </c>
    </row>
    <row r="78" spans="1:21" ht="16" thickBot="1" x14ac:dyDescent="0.25">
      <c r="A78" s="5">
        <f t="shared" si="16"/>
        <v>73</v>
      </c>
      <c r="B78" s="193">
        <f t="shared" ca="1" si="11"/>
        <v>0.67632814931602014</v>
      </c>
      <c r="C78" s="193">
        <v>0.33476315900117515</v>
      </c>
      <c r="D78" s="176">
        <f t="shared" si="12"/>
        <v>58</v>
      </c>
      <c r="E78" s="196">
        <f ca="1">OFFSET('LR Results_2B_Composite'!$C$5,'Composite Resampling'!$D78,0)</f>
        <v>170</v>
      </c>
      <c r="F78" s="196" t="str">
        <f ca="1">OFFSET('LR Results_2B_Composite'!$C$5,'Composite Resampling'!$D78,1)</f>
        <v>CF</v>
      </c>
      <c r="G78" s="196">
        <f t="shared" ca="1" si="13"/>
        <v>1</v>
      </c>
      <c r="H78" s="180">
        <f ca="1">OFFSET('LR Results_2B_Composite'!$C$5,'Composite Resampling'!$D78,3)</f>
        <v>10</v>
      </c>
      <c r="I78" s="106">
        <f ca="1">OFFSET('LR Results_2B_Composite'!$C$5,'Composite Resampling'!$D78,4)</f>
        <v>0.3986187800050971</v>
      </c>
      <c r="J78" s="211">
        <f ca="1">OFFSET('LR Results_2B_Composite'!$C$5,'Composite Resampling'!$D78,5)</f>
        <v>1</v>
      </c>
      <c r="K78" s="211">
        <f ca="1">OFFSET('LR Results_2B_Composite'!$C$5,'Composite Resampling'!$D78,6)</f>
        <v>1</v>
      </c>
      <c r="L78" s="211">
        <f ca="1">OFFSET('LR Results_2B_Composite'!$C$5,'Composite Resampling'!$D78,7)</f>
        <v>0</v>
      </c>
      <c r="M78" s="211">
        <f ca="1">OFFSET('LR Results_2B_Composite'!$C$5,'Composite Resampling'!$D78,8)</f>
        <v>1</v>
      </c>
      <c r="N78" s="211">
        <f ca="1">OFFSET('LR Results_2B_Composite'!$C$5,'Composite Resampling'!$D78,9)</f>
        <v>1</v>
      </c>
      <c r="O78" s="211">
        <f ca="1">OFFSET('LR Results_2B_Composite'!$C$5,'Composite Resampling'!$D78,10)</f>
        <v>0</v>
      </c>
      <c r="P78" s="211">
        <f ca="1">OFFSET('LR Results_2B_Composite'!$C$5,'Composite Resampling'!$D78,11)</f>
        <v>0</v>
      </c>
      <c r="Q78" s="61">
        <f t="shared" si="17"/>
        <v>7.3000000000000051E-2</v>
      </c>
      <c r="R78" s="61">
        <f t="shared" ca="1" si="9"/>
        <v>1</v>
      </c>
      <c r="S78" s="61">
        <f t="shared" ca="1" si="10"/>
        <v>1</v>
      </c>
      <c r="T78" s="61">
        <f t="shared" ca="1" si="14"/>
        <v>1</v>
      </c>
      <c r="U78" s="61">
        <f t="shared" ca="1" si="15"/>
        <v>0</v>
      </c>
    </row>
    <row r="79" spans="1:21" ht="16" thickBot="1" x14ac:dyDescent="0.25">
      <c r="A79" s="5">
        <f t="shared" si="16"/>
        <v>74</v>
      </c>
      <c r="B79" s="193">
        <f t="shared" ca="1" si="11"/>
        <v>0.16411747375472441</v>
      </c>
      <c r="C79" s="193">
        <v>0.5202288271376706</v>
      </c>
      <c r="D79" s="176">
        <f t="shared" si="12"/>
        <v>89</v>
      </c>
      <c r="E79" s="196">
        <f ca="1">OFFSET('LR Results_2B_Composite'!$C$5,'Composite Resampling'!$D79,0)</f>
        <v>11</v>
      </c>
      <c r="F79" s="196" t="str">
        <f ca="1">OFFSET('LR Results_2B_Composite'!$C$5,'Composite Resampling'!$D79,1)</f>
        <v>CF</v>
      </c>
      <c r="G79" s="196">
        <f t="shared" ca="1" si="13"/>
        <v>1</v>
      </c>
      <c r="H79" s="180">
        <f ca="1">OFFSET('LR Results_2B_Composite'!$C$5,'Composite Resampling'!$D79,3)</f>
        <v>21</v>
      </c>
      <c r="I79" s="106">
        <f ca="1">OFFSET('LR Results_2B_Composite'!$C$5,'Composite Resampling'!$D79,4)</f>
        <v>0.38056496677537921</v>
      </c>
      <c r="J79" s="211">
        <f ca="1">OFFSET('LR Results_2B_Composite'!$C$5,'Composite Resampling'!$D79,5)</f>
        <v>1</v>
      </c>
      <c r="K79" s="211">
        <f ca="1">OFFSET('LR Results_2B_Composite'!$C$5,'Composite Resampling'!$D79,6)</f>
        <v>1</v>
      </c>
      <c r="L79" s="211">
        <f ca="1">OFFSET('LR Results_2B_Composite'!$C$5,'Composite Resampling'!$D79,7)</f>
        <v>0</v>
      </c>
      <c r="M79" s="211">
        <f ca="1">OFFSET('LR Results_2B_Composite'!$C$5,'Composite Resampling'!$D79,8)</f>
        <v>3</v>
      </c>
      <c r="N79" s="211">
        <f ca="1">OFFSET('LR Results_2B_Composite'!$C$5,'Composite Resampling'!$D79,9)</f>
        <v>1</v>
      </c>
      <c r="O79" s="211">
        <f ca="1">OFFSET('LR Results_2B_Composite'!$C$5,'Composite Resampling'!$D79,10)</f>
        <v>0</v>
      </c>
      <c r="P79" s="211">
        <f ca="1">OFFSET('LR Results_2B_Composite'!$C$5,'Composite Resampling'!$D79,11)</f>
        <v>0</v>
      </c>
      <c r="Q79" s="61">
        <f t="shared" si="17"/>
        <v>7.4000000000000052E-2</v>
      </c>
      <c r="R79" s="61">
        <f t="shared" ca="1" si="9"/>
        <v>1</v>
      </c>
      <c r="S79" s="61">
        <f t="shared" ca="1" si="10"/>
        <v>1</v>
      </c>
      <c r="T79" s="61">
        <f t="shared" ca="1" si="14"/>
        <v>1</v>
      </c>
      <c r="U79" s="61">
        <f t="shared" ca="1" si="15"/>
        <v>0</v>
      </c>
    </row>
    <row r="80" spans="1:21" ht="16" thickBot="1" x14ac:dyDescent="0.25">
      <c r="A80" s="5">
        <f t="shared" si="16"/>
        <v>75</v>
      </c>
      <c r="B80" s="193">
        <f t="shared" ca="1" si="11"/>
        <v>0.22788859165098929</v>
      </c>
      <c r="C80" s="193">
        <v>0.81923618325927039</v>
      </c>
      <c r="D80" s="176">
        <f t="shared" si="12"/>
        <v>141</v>
      </c>
      <c r="E80" s="196">
        <f ca="1">OFFSET('LR Results_2B_Composite'!$C$5,'Composite Resampling'!$D80,0)</f>
        <v>171</v>
      </c>
      <c r="F80" s="196" t="str">
        <f ca="1">OFFSET('LR Results_2B_Composite'!$C$5,'Composite Resampling'!$D80,1)</f>
        <v>CFNR</v>
      </c>
      <c r="G80" s="196">
        <f t="shared" ca="1" si="13"/>
        <v>0</v>
      </c>
      <c r="H80" s="180">
        <f ca="1">OFFSET('LR Results_2B_Composite'!$C$5,'Composite Resampling'!$D80,3)</f>
        <v>20</v>
      </c>
      <c r="I80" s="106">
        <f ca="1">OFFSET('LR Results_2B_Composite'!$C$5,'Composite Resampling'!$D80,4)</f>
        <v>0.1762710518339988</v>
      </c>
      <c r="J80" s="211">
        <f ca="1">OFFSET('LR Results_2B_Composite'!$C$5,'Composite Resampling'!$D80,5)</f>
        <v>1</v>
      </c>
      <c r="K80" s="211">
        <f ca="1">OFFSET('LR Results_2B_Composite'!$C$5,'Composite Resampling'!$D80,6)</f>
        <v>0</v>
      </c>
      <c r="L80" s="211">
        <f ca="1">OFFSET('LR Results_2B_Composite'!$C$5,'Composite Resampling'!$D80,7)</f>
        <v>0</v>
      </c>
      <c r="M80" s="211">
        <f ca="1">OFFSET('LR Results_2B_Composite'!$C$5,'Composite Resampling'!$D80,8)</f>
        <v>2</v>
      </c>
      <c r="N80" s="211">
        <f ca="1">OFFSET('LR Results_2B_Composite'!$C$5,'Composite Resampling'!$D80,9)</f>
        <v>0</v>
      </c>
      <c r="O80" s="211">
        <f ca="1">OFFSET('LR Results_2B_Composite'!$C$5,'Composite Resampling'!$D80,10)</f>
        <v>0</v>
      </c>
      <c r="P80" s="211">
        <f ca="1">OFFSET('LR Results_2B_Composite'!$C$5,'Composite Resampling'!$D80,11)</f>
        <v>0</v>
      </c>
      <c r="Q80" s="61">
        <f t="shared" si="17"/>
        <v>7.5000000000000053E-2</v>
      </c>
      <c r="R80" s="61">
        <f t="shared" ca="1" si="9"/>
        <v>1</v>
      </c>
      <c r="S80" s="61">
        <f t="shared" ca="1" si="10"/>
        <v>1</v>
      </c>
      <c r="T80" s="61">
        <f t="shared" ca="1" si="14"/>
        <v>1</v>
      </c>
      <c r="U80" s="61">
        <f t="shared" ca="1" si="15"/>
        <v>0</v>
      </c>
    </row>
    <row r="81" spans="1:21" ht="16" thickBot="1" x14ac:dyDescent="0.25">
      <c r="A81" s="5">
        <f t="shared" si="16"/>
        <v>76</v>
      </c>
      <c r="B81" s="193">
        <f t="shared" ca="1" si="11"/>
        <v>0.71166371307919096</v>
      </c>
      <c r="C81" s="193">
        <v>0.47702625480832139</v>
      </c>
      <c r="D81" s="176">
        <f t="shared" si="12"/>
        <v>82</v>
      </c>
      <c r="E81" s="196">
        <f ca="1">OFFSET('LR Results_2B_Composite'!$C$5,'Composite Resampling'!$D81,0)</f>
        <v>252</v>
      </c>
      <c r="F81" s="196" t="str">
        <f ca="1">OFFSET('LR Results_2B_Composite'!$C$5,'Composite Resampling'!$D81,1)</f>
        <v>CFNR</v>
      </c>
      <c r="G81" s="196">
        <f t="shared" ca="1" si="13"/>
        <v>0</v>
      </c>
      <c r="H81" s="180">
        <f ca="1">OFFSET('LR Results_2B_Composite'!$C$5,'Composite Resampling'!$D81,3)</f>
        <v>15</v>
      </c>
      <c r="I81" s="106">
        <f ca="1">OFFSET('LR Results_2B_Composite'!$C$5,'Composite Resampling'!$D81,4)</f>
        <v>0.46429144280592965</v>
      </c>
      <c r="J81" s="211">
        <f ca="1">OFFSET('LR Results_2B_Composite'!$C$5,'Composite Resampling'!$D81,5)</f>
        <v>1</v>
      </c>
      <c r="K81" s="211">
        <f ca="1">OFFSET('LR Results_2B_Composite'!$C$5,'Composite Resampling'!$D81,6)</f>
        <v>0</v>
      </c>
      <c r="L81" s="211">
        <f ca="1">OFFSET('LR Results_2B_Composite'!$C$5,'Composite Resampling'!$D81,7)</f>
        <v>0</v>
      </c>
      <c r="M81" s="211">
        <f ca="1">OFFSET('LR Results_2B_Composite'!$C$5,'Composite Resampling'!$D81,8)</f>
        <v>1</v>
      </c>
      <c r="N81" s="211">
        <f ca="1">OFFSET('LR Results_2B_Composite'!$C$5,'Composite Resampling'!$D81,9)</f>
        <v>0</v>
      </c>
      <c r="O81" s="211">
        <f ca="1">OFFSET('LR Results_2B_Composite'!$C$5,'Composite Resampling'!$D81,10)</f>
        <v>0</v>
      </c>
      <c r="P81" s="211">
        <f ca="1">OFFSET('LR Results_2B_Composite'!$C$5,'Composite Resampling'!$D81,11)</f>
        <v>0</v>
      </c>
      <c r="Q81" s="61">
        <f t="shared" si="17"/>
        <v>7.6000000000000054E-2</v>
      </c>
      <c r="R81" s="61">
        <f t="shared" ca="1" si="9"/>
        <v>1</v>
      </c>
      <c r="S81" s="61">
        <f t="shared" ca="1" si="10"/>
        <v>1</v>
      </c>
      <c r="T81" s="61">
        <f t="shared" ca="1" si="14"/>
        <v>1</v>
      </c>
      <c r="U81" s="61">
        <f t="shared" ca="1" si="15"/>
        <v>0</v>
      </c>
    </row>
    <row r="82" spans="1:21" ht="16" thickBot="1" x14ac:dyDescent="0.25">
      <c r="A82" s="5">
        <f t="shared" si="16"/>
        <v>77</v>
      </c>
      <c r="B82" s="193">
        <f t="shared" ca="1" si="11"/>
        <v>0.91633954770440451</v>
      </c>
      <c r="C82" s="193">
        <v>0.4640912423484661</v>
      </c>
      <c r="D82" s="176">
        <f t="shared" si="12"/>
        <v>80</v>
      </c>
      <c r="E82" s="196">
        <f ca="1">OFFSET('LR Results_2B_Composite'!$C$5,'Composite Resampling'!$D82,0)</f>
        <v>242</v>
      </c>
      <c r="F82" s="196" t="str">
        <f ca="1">OFFSET('LR Results_2B_Composite'!$C$5,'Composite Resampling'!$D82,1)</f>
        <v>CONT</v>
      </c>
      <c r="G82" s="196">
        <f t="shared" ca="1" si="13"/>
        <v>0</v>
      </c>
      <c r="H82" s="180">
        <f ca="1">OFFSET('LR Results_2B_Composite'!$C$5,'Composite Resampling'!$D82,3)</f>
        <v>14</v>
      </c>
      <c r="I82" s="106">
        <f ca="1">OFFSET('LR Results_2B_Composite'!$C$5,'Composite Resampling'!$D82,4)</f>
        <v>0.18934718186576524</v>
      </c>
      <c r="J82" s="211">
        <f ca="1">OFFSET('LR Results_2B_Composite'!$C$5,'Composite Resampling'!$D82,5)</f>
        <v>1</v>
      </c>
      <c r="K82" s="211">
        <f ca="1">OFFSET('LR Results_2B_Composite'!$C$5,'Composite Resampling'!$D82,6)</f>
        <v>0</v>
      </c>
      <c r="L82" s="211">
        <f ca="1">OFFSET('LR Results_2B_Composite'!$C$5,'Composite Resampling'!$D82,7)</f>
        <v>0</v>
      </c>
      <c r="M82" s="211">
        <f ca="1">OFFSET('LR Results_2B_Composite'!$C$5,'Composite Resampling'!$D82,8)</f>
        <v>0</v>
      </c>
      <c r="N82" s="211">
        <f ca="1">OFFSET('LR Results_2B_Composite'!$C$5,'Composite Resampling'!$D82,9)</f>
        <v>0</v>
      </c>
      <c r="O82" s="211">
        <f ca="1">OFFSET('LR Results_2B_Composite'!$C$5,'Composite Resampling'!$D82,10)</f>
        <v>0</v>
      </c>
      <c r="P82" s="211">
        <f ca="1">OFFSET('LR Results_2B_Composite'!$C$5,'Composite Resampling'!$D82,11)</f>
        <v>0</v>
      </c>
      <c r="Q82" s="61">
        <f t="shared" si="17"/>
        <v>7.7000000000000055E-2</v>
      </c>
      <c r="R82" s="61">
        <f t="shared" ca="1" si="9"/>
        <v>1</v>
      </c>
      <c r="S82" s="61">
        <f t="shared" ca="1" si="10"/>
        <v>1</v>
      </c>
      <c r="T82" s="61">
        <f t="shared" ca="1" si="14"/>
        <v>1</v>
      </c>
      <c r="U82" s="61">
        <f t="shared" ca="1" si="15"/>
        <v>0</v>
      </c>
    </row>
    <row r="83" spans="1:21" ht="16" thickBot="1" x14ac:dyDescent="0.25">
      <c r="A83" s="5">
        <f t="shared" si="16"/>
        <v>78</v>
      </c>
      <c r="B83" s="193">
        <f t="shared" ca="1" si="11"/>
        <v>0.38587098118267249</v>
      </c>
      <c r="C83" s="193">
        <v>0.62985995101215075</v>
      </c>
      <c r="D83" s="176">
        <f t="shared" si="12"/>
        <v>108</v>
      </c>
      <c r="E83" s="196">
        <f ca="1">OFFSET('LR Results_2B_Composite'!$C$5,'Composite Resampling'!$D83,0)</f>
        <v>91</v>
      </c>
      <c r="F83" s="196" t="str">
        <f ca="1">OFFSET('LR Results_2B_Composite'!$C$5,'Composite Resampling'!$D83,1)</f>
        <v>CONT</v>
      </c>
      <c r="G83" s="196">
        <f t="shared" ca="1" si="13"/>
        <v>0</v>
      </c>
      <c r="H83" s="180">
        <f ca="1">OFFSET('LR Results_2B_Composite'!$C$5,'Composite Resampling'!$D83,3)</f>
        <v>17</v>
      </c>
      <c r="I83" s="106">
        <f ca="1">OFFSET('LR Results_2B_Composite'!$C$5,'Composite Resampling'!$D83,4)</f>
        <v>0.11596240580820531</v>
      </c>
      <c r="J83" s="211">
        <f ca="1">OFFSET('LR Results_2B_Composite'!$C$5,'Composite Resampling'!$D83,5)</f>
        <v>0</v>
      </c>
      <c r="K83" s="211">
        <f ca="1">OFFSET('LR Results_2B_Composite'!$C$5,'Composite Resampling'!$D83,6)</f>
        <v>0</v>
      </c>
      <c r="L83" s="211">
        <f ca="1">OFFSET('LR Results_2B_Composite'!$C$5,'Composite Resampling'!$D83,7)</f>
        <v>1</v>
      </c>
      <c r="M83" s="211">
        <f ca="1">OFFSET('LR Results_2B_Composite'!$C$5,'Composite Resampling'!$D83,8)</f>
        <v>1</v>
      </c>
      <c r="N83" s="211">
        <f ca="1">OFFSET('LR Results_2B_Composite'!$C$5,'Composite Resampling'!$D83,9)</f>
        <v>0</v>
      </c>
      <c r="O83" s="211">
        <f ca="1">OFFSET('LR Results_2B_Composite'!$C$5,'Composite Resampling'!$D83,10)</f>
        <v>0</v>
      </c>
      <c r="P83" s="211">
        <f ca="1">OFFSET('LR Results_2B_Composite'!$C$5,'Composite Resampling'!$D83,11)</f>
        <v>0</v>
      </c>
      <c r="Q83" s="61">
        <f t="shared" si="17"/>
        <v>7.8000000000000055E-2</v>
      </c>
      <c r="R83" s="61">
        <f t="shared" ca="1" si="9"/>
        <v>1</v>
      </c>
      <c r="S83" s="61">
        <f t="shared" ca="1" si="10"/>
        <v>1</v>
      </c>
      <c r="T83" s="61">
        <f t="shared" ca="1" si="14"/>
        <v>1</v>
      </c>
      <c r="U83" s="61">
        <f t="shared" ca="1" si="15"/>
        <v>0</v>
      </c>
    </row>
    <row r="84" spans="1:21" ht="16" thickBot="1" x14ac:dyDescent="0.25">
      <c r="A84" s="5">
        <f t="shared" si="16"/>
        <v>79</v>
      </c>
      <c r="B84" s="193">
        <f t="shared" ca="1" si="11"/>
        <v>0.38360760527693338</v>
      </c>
      <c r="C84" s="193">
        <v>0.21739359426183946</v>
      </c>
      <c r="D84" s="176">
        <f t="shared" si="12"/>
        <v>38</v>
      </c>
      <c r="E84" s="196">
        <f ca="1">OFFSET('LR Results_2B_Composite'!$C$5,'Composite Resampling'!$D84,0)</f>
        <v>86</v>
      </c>
      <c r="F84" s="196" t="str">
        <f ca="1">OFFSET('LR Results_2B_Composite'!$C$5,'Composite Resampling'!$D84,1)</f>
        <v>CFNR</v>
      </c>
      <c r="G84" s="196">
        <f t="shared" ca="1" si="13"/>
        <v>0</v>
      </c>
      <c r="H84" s="180">
        <f ca="1">OFFSET('LR Results_2B_Composite'!$C$5,'Composite Resampling'!$D84,3)</f>
        <v>7</v>
      </c>
      <c r="I84" s="106">
        <f ca="1">OFFSET('LR Results_2B_Composite'!$C$5,'Composite Resampling'!$D84,4)</f>
        <v>0.53525939135692224</v>
      </c>
      <c r="J84" s="211">
        <f ca="1">OFFSET('LR Results_2B_Composite'!$C$5,'Composite Resampling'!$D84,5)</f>
        <v>1</v>
      </c>
      <c r="K84" s="211">
        <f ca="1">OFFSET('LR Results_2B_Composite'!$C$5,'Composite Resampling'!$D84,6)</f>
        <v>0</v>
      </c>
      <c r="L84" s="211">
        <f ca="1">OFFSET('LR Results_2B_Composite'!$C$5,'Composite Resampling'!$D84,7)</f>
        <v>0</v>
      </c>
      <c r="M84" s="211">
        <f ca="1">OFFSET('LR Results_2B_Composite'!$C$5,'Composite Resampling'!$D84,8)</f>
        <v>5</v>
      </c>
      <c r="N84" s="211">
        <f ca="1">OFFSET('LR Results_2B_Composite'!$C$5,'Composite Resampling'!$D84,9)</f>
        <v>0</v>
      </c>
      <c r="O84" s="211">
        <f ca="1">OFFSET('LR Results_2B_Composite'!$C$5,'Composite Resampling'!$D84,10)</f>
        <v>0</v>
      </c>
      <c r="P84" s="211">
        <f ca="1">OFFSET('LR Results_2B_Composite'!$C$5,'Composite Resampling'!$D84,11)</f>
        <v>0</v>
      </c>
      <c r="Q84" s="61">
        <f t="shared" si="17"/>
        <v>7.9000000000000056E-2</v>
      </c>
      <c r="R84" s="61">
        <f t="shared" ca="1" si="9"/>
        <v>1</v>
      </c>
      <c r="S84" s="61">
        <f t="shared" ca="1" si="10"/>
        <v>1</v>
      </c>
      <c r="T84" s="61">
        <f t="shared" ca="1" si="14"/>
        <v>1</v>
      </c>
      <c r="U84" s="61">
        <f t="shared" ca="1" si="15"/>
        <v>0</v>
      </c>
    </row>
    <row r="85" spans="1:21" ht="16" thickBot="1" x14ac:dyDescent="0.25">
      <c r="A85" s="5">
        <f t="shared" si="16"/>
        <v>80</v>
      </c>
      <c r="B85" s="193">
        <f t="shared" ca="1" si="11"/>
        <v>0.21650517924822332</v>
      </c>
      <c r="C85" s="193">
        <v>0.84652891127055541</v>
      </c>
      <c r="D85" s="176">
        <f t="shared" si="12"/>
        <v>145</v>
      </c>
      <c r="E85" s="196">
        <f ca="1">OFFSET('LR Results_2B_Composite'!$C$5,'Composite Resampling'!$D85,0)</f>
        <v>202</v>
      </c>
      <c r="F85" s="196" t="str">
        <f ca="1">OFFSET('LR Results_2B_Composite'!$C$5,'Composite Resampling'!$D85,1)</f>
        <v>CONT</v>
      </c>
      <c r="G85" s="196">
        <f t="shared" ca="1" si="13"/>
        <v>0</v>
      </c>
      <c r="H85" s="180">
        <f ca="1">OFFSET('LR Results_2B_Composite'!$C$5,'Composite Resampling'!$D85,3)</f>
        <v>13</v>
      </c>
      <c r="I85" s="106">
        <f ca="1">OFFSET('LR Results_2B_Composite'!$C$5,'Composite Resampling'!$D85,4)</f>
        <v>0.55649352710830147</v>
      </c>
      <c r="J85" s="211">
        <f ca="1">OFFSET('LR Results_2B_Composite'!$C$5,'Composite Resampling'!$D85,5)</f>
        <v>1</v>
      </c>
      <c r="K85" s="211">
        <f ca="1">OFFSET('LR Results_2B_Composite'!$C$5,'Composite Resampling'!$D85,6)</f>
        <v>0</v>
      </c>
      <c r="L85" s="211">
        <f ca="1">OFFSET('LR Results_2B_Composite'!$C$5,'Composite Resampling'!$D85,7)</f>
        <v>0</v>
      </c>
      <c r="M85" s="211">
        <f ca="1">OFFSET('LR Results_2B_Composite'!$C$5,'Composite Resampling'!$D85,8)</f>
        <v>4</v>
      </c>
      <c r="N85" s="211">
        <f ca="1">OFFSET('LR Results_2B_Composite'!$C$5,'Composite Resampling'!$D85,9)</f>
        <v>0</v>
      </c>
      <c r="O85" s="211">
        <f ca="1">OFFSET('LR Results_2B_Composite'!$C$5,'Composite Resampling'!$D85,10)</f>
        <v>0</v>
      </c>
      <c r="P85" s="211">
        <f ca="1">OFFSET('LR Results_2B_Composite'!$C$5,'Composite Resampling'!$D85,11)</f>
        <v>0</v>
      </c>
      <c r="Q85" s="61">
        <f t="shared" si="17"/>
        <v>8.0000000000000057E-2</v>
      </c>
      <c r="R85" s="61">
        <f t="shared" ca="1" si="9"/>
        <v>1</v>
      </c>
      <c r="S85" s="61">
        <f t="shared" ca="1" si="10"/>
        <v>1</v>
      </c>
      <c r="T85" s="61">
        <f t="shared" ca="1" si="14"/>
        <v>1</v>
      </c>
      <c r="U85" s="61">
        <f t="shared" ca="1" si="15"/>
        <v>0</v>
      </c>
    </row>
    <row r="86" spans="1:21" ht="16" thickBot="1" x14ac:dyDescent="0.25">
      <c r="A86" s="5">
        <f t="shared" si="16"/>
        <v>81</v>
      </c>
      <c r="B86" s="193">
        <f t="shared" ca="1" si="11"/>
        <v>3.1991113457301878E-2</v>
      </c>
      <c r="C86" s="193">
        <v>8.1454171155111221E-2</v>
      </c>
      <c r="D86" s="176">
        <f t="shared" si="12"/>
        <v>14</v>
      </c>
      <c r="E86" s="196">
        <f ca="1">OFFSET('LR Results_2B_Composite'!$C$5,'Composite Resampling'!$D86,0)</f>
        <v>29</v>
      </c>
      <c r="F86" s="196" t="str">
        <f ca="1">OFFSET('LR Results_2B_Composite'!$C$5,'Composite Resampling'!$D86,1)</f>
        <v>CONT</v>
      </c>
      <c r="G86" s="196">
        <f t="shared" ca="1" si="13"/>
        <v>0</v>
      </c>
      <c r="H86" s="180">
        <f ca="1">OFFSET('LR Results_2B_Composite'!$C$5,'Composite Resampling'!$D86,3)</f>
        <v>19</v>
      </c>
      <c r="I86" s="106">
        <f ca="1">OFFSET('LR Results_2B_Composite'!$C$5,'Composite Resampling'!$D86,4)</f>
        <v>0.1762710518339988</v>
      </c>
      <c r="J86" s="211">
        <f ca="1">OFFSET('LR Results_2B_Composite'!$C$5,'Composite Resampling'!$D86,5)</f>
        <v>1</v>
      </c>
      <c r="K86" s="211">
        <f ca="1">OFFSET('LR Results_2B_Composite'!$C$5,'Composite Resampling'!$D86,6)</f>
        <v>0</v>
      </c>
      <c r="L86" s="211">
        <f ca="1">OFFSET('LR Results_2B_Composite'!$C$5,'Composite Resampling'!$D86,7)</f>
        <v>0</v>
      </c>
      <c r="M86" s="211">
        <f ca="1">OFFSET('LR Results_2B_Composite'!$C$5,'Composite Resampling'!$D86,8)</f>
        <v>2</v>
      </c>
      <c r="N86" s="211">
        <f ca="1">OFFSET('LR Results_2B_Composite'!$C$5,'Composite Resampling'!$D86,9)</f>
        <v>0</v>
      </c>
      <c r="O86" s="211">
        <f ca="1">OFFSET('LR Results_2B_Composite'!$C$5,'Composite Resampling'!$D86,10)</f>
        <v>0</v>
      </c>
      <c r="P86" s="211">
        <f ca="1">OFFSET('LR Results_2B_Composite'!$C$5,'Composite Resampling'!$D86,11)</f>
        <v>0</v>
      </c>
      <c r="Q86" s="61">
        <f t="shared" si="17"/>
        <v>8.1000000000000058E-2</v>
      </c>
      <c r="R86" s="61">
        <f t="shared" ca="1" si="9"/>
        <v>1</v>
      </c>
      <c r="S86" s="61">
        <f t="shared" ca="1" si="10"/>
        <v>1</v>
      </c>
      <c r="T86" s="61">
        <f t="shared" ca="1" si="14"/>
        <v>1</v>
      </c>
      <c r="U86" s="61">
        <f t="shared" ca="1" si="15"/>
        <v>0</v>
      </c>
    </row>
    <row r="87" spans="1:21" ht="16" thickBot="1" x14ac:dyDescent="0.25">
      <c r="A87" s="5">
        <f t="shared" si="16"/>
        <v>82</v>
      </c>
      <c r="B87" s="193">
        <f t="shared" ca="1" si="11"/>
        <v>0.45366697117953025</v>
      </c>
      <c r="C87" s="193">
        <v>0.13290057306170577</v>
      </c>
      <c r="D87" s="176">
        <f t="shared" si="12"/>
        <v>23</v>
      </c>
      <c r="E87" s="196">
        <f ca="1">OFFSET('LR Results_2B_Composite'!$C$5,'Composite Resampling'!$D87,0)</f>
        <v>51</v>
      </c>
      <c r="F87" s="196" t="str">
        <f ca="1">OFFSET('LR Results_2B_Composite'!$C$5,'Composite Resampling'!$D87,1)</f>
        <v>CONT</v>
      </c>
      <c r="G87" s="196">
        <f t="shared" ca="1" si="13"/>
        <v>0</v>
      </c>
      <c r="H87" s="180">
        <f ca="1">OFFSET('LR Results_2B_Composite'!$C$5,'Composite Resampling'!$D87,3)</f>
        <v>19</v>
      </c>
      <c r="I87" s="106">
        <f ca="1">OFFSET('LR Results_2B_Composite'!$C$5,'Composite Resampling'!$D87,4)</f>
        <v>0.1762710518339988</v>
      </c>
      <c r="J87" s="211">
        <f ca="1">OFFSET('LR Results_2B_Composite'!$C$5,'Composite Resampling'!$D87,5)</f>
        <v>1</v>
      </c>
      <c r="K87" s="211">
        <f ca="1">OFFSET('LR Results_2B_Composite'!$C$5,'Composite Resampling'!$D87,6)</f>
        <v>0</v>
      </c>
      <c r="L87" s="211">
        <f ca="1">OFFSET('LR Results_2B_Composite'!$C$5,'Composite Resampling'!$D87,7)</f>
        <v>0</v>
      </c>
      <c r="M87" s="211">
        <f ca="1">OFFSET('LR Results_2B_Composite'!$C$5,'Composite Resampling'!$D87,8)</f>
        <v>2</v>
      </c>
      <c r="N87" s="211">
        <f ca="1">OFFSET('LR Results_2B_Composite'!$C$5,'Composite Resampling'!$D87,9)</f>
        <v>0</v>
      </c>
      <c r="O87" s="211">
        <f ca="1">OFFSET('LR Results_2B_Composite'!$C$5,'Composite Resampling'!$D87,10)</f>
        <v>0</v>
      </c>
      <c r="P87" s="211">
        <f ca="1">OFFSET('LR Results_2B_Composite'!$C$5,'Composite Resampling'!$D87,11)</f>
        <v>0</v>
      </c>
      <c r="Q87" s="61">
        <f t="shared" si="17"/>
        <v>8.2000000000000059E-2</v>
      </c>
      <c r="R87" s="61">
        <f t="shared" ca="1" si="9"/>
        <v>1</v>
      </c>
      <c r="S87" s="61">
        <f t="shared" ca="1" si="10"/>
        <v>1</v>
      </c>
      <c r="T87" s="61">
        <f t="shared" ca="1" si="14"/>
        <v>1</v>
      </c>
      <c r="U87" s="61">
        <f t="shared" ca="1" si="15"/>
        <v>0</v>
      </c>
    </row>
    <row r="88" spans="1:21" ht="16" thickBot="1" x14ac:dyDescent="0.25">
      <c r="A88" s="5">
        <f t="shared" si="16"/>
        <v>83</v>
      </c>
      <c r="B88" s="193">
        <f t="shared" ca="1" si="11"/>
        <v>0.52248927002337031</v>
      </c>
      <c r="C88" s="193">
        <v>0.14187051506356874</v>
      </c>
      <c r="D88" s="176">
        <f t="shared" si="12"/>
        <v>25</v>
      </c>
      <c r="E88" s="196">
        <f ca="1">OFFSET('LR Results_2B_Composite'!$C$5,'Composite Resampling'!$D88,0)</f>
        <v>55</v>
      </c>
      <c r="F88" s="196" t="str">
        <f ca="1">OFFSET('LR Results_2B_Composite'!$C$5,'Composite Resampling'!$D88,1)</f>
        <v>CONT</v>
      </c>
      <c r="G88" s="196">
        <f t="shared" ca="1" si="13"/>
        <v>0</v>
      </c>
      <c r="H88" s="180">
        <f ca="1">OFFSET('LR Results_2B_Composite'!$C$5,'Composite Resampling'!$D88,3)</f>
        <v>17</v>
      </c>
      <c r="I88" s="106">
        <f ca="1">OFFSET('LR Results_2B_Composite'!$C$5,'Composite Resampling'!$D88,4)</f>
        <v>0.11596240580820531</v>
      </c>
      <c r="J88" s="211">
        <f ca="1">OFFSET('LR Results_2B_Composite'!$C$5,'Composite Resampling'!$D88,5)</f>
        <v>0</v>
      </c>
      <c r="K88" s="211">
        <f ca="1">OFFSET('LR Results_2B_Composite'!$C$5,'Composite Resampling'!$D88,6)</f>
        <v>0</v>
      </c>
      <c r="L88" s="211">
        <f ca="1">OFFSET('LR Results_2B_Composite'!$C$5,'Composite Resampling'!$D88,7)</f>
        <v>1</v>
      </c>
      <c r="M88" s="211">
        <f ca="1">OFFSET('LR Results_2B_Composite'!$C$5,'Composite Resampling'!$D88,8)</f>
        <v>1</v>
      </c>
      <c r="N88" s="211">
        <f ca="1">OFFSET('LR Results_2B_Composite'!$C$5,'Composite Resampling'!$D88,9)</f>
        <v>0</v>
      </c>
      <c r="O88" s="211">
        <f ca="1">OFFSET('LR Results_2B_Composite'!$C$5,'Composite Resampling'!$D88,10)</f>
        <v>0</v>
      </c>
      <c r="P88" s="211">
        <f ca="1">OFFSET('LR Results_2B_Composite'!$C$5,'Composite Resampling'!$D88,11)</f>
        <v>0</v>
      </c>
      <c r="Q88" s="61">
        <f t="shared" si="17"/>
        <v>8.300000000000006E-2</v>
      </c>
      <c r="R88" s="61">
        <f t="shared" ca="1" si="9"/>
        <v>1</v>
      </c>
      <c r="S88" s="61">
        <f t="shared" ca="1" si="10"/>
        <v>1</v>
      </c>
      <c r="T88" s="61">
        <f t="shared" ca="1" si="14"/>
        <v>1</v>
      </c>
      <c r="U88" s="61">
        <f t="shared" ca="1" si="15"/>
        <v>0</v>
      </c>
    </row>
    <row r="89" spans="1:21" ht="16" thickBot="1" x14ac:dyDescent="0.25">
      <c r="A89" s="5">
        <f t="shared" si="16"/>
        <v>84</v>
      </c>
      <c r="B89" s="193">
        <f t="shared" ca="1" si="11"/>
        <v>0.42837741852639533</v>
      </c>
      <c r="C89" s="193">
        <v>0.10022152399742257</v>
      </c>
      <c r="D89" s="176">
        <f t="shared" si="12"/>
        <v>18</v>
      </c>
      <c r="E89" s="196">
        <f ca="1">OFFSET('LR Results_2B_Composite'!$C$5,'Composite Resampling'!$D89,0)</f>
        <v>38</v>
      </c>
      <c r="F89" s="196" t="str">
        <f ca="1">OFFSET('LR Results_2B_Composite'!$C$5,'Composite Resampling'!$D89,1)</f>
        <v>CF</v>
      </c>
      <c r="G89" s="196">
        <f t="shared" ca="1" si="13"/>
        <v>1</v>
      </c>
      <c r="H89" s="180">
        <f ca="1">OFFSET('LR Results_2B_Composite'!$C$5,'Composite Resampling'!$D89,3)</f>
        <v>7</v>
      </c>
      <c r="I89" s="106">
        <f ca="1">OFFSET('LR Results_2B_Composite'!$C$5,'Composite Resampling'!$D89,4)</f>
        <v>0.22902377813435884</v>
      </c>
      <c r="J89" s="211">
        <f ca="1">OFFSET('LR Results_2B_Composite'!$C$5,'Composite Resampling'!$D89,5)</f>
        <v>1</v>
      </c>
      <c r="K89" s="211">
        <f ca="1">OFFSET('LR Results_2B_Composite'!$C$5,'Composite Resampling'!$D89,6)</f>
        <v>1</v>
      </c>
      <c r="L89" s="211">
        <f ca="1">OFFSET('LR Results_2B_Composite'!$C$5,'Composite Resampling'!$D89,7)</f>
        <v>0</v>
      </c>
      <c r="M89" s="211">
        <f ca="1">OFFSET('LR Results_2B_Composite'!$C$5,'Composite Resampling'!$D89,8)</f>
        <v>4</v>
      </c>
      <c r="N89" s="211">
        <f ca="1">OFFSET('LR Results_2B_Composite'!$C$5,'Composite Resampling'!$D89,9)</f>
        <v>1</v>
      </c>
      <c r="O89" s="211">
        <f ca="1">OFFSET('LR Results_2B_Composite'!$C$5,'Composite Resampling'!$D89,10)</f>
        <v>0</v>
      </c>
      <c r="P89" s="211">
        <f ca="1">OFFSET('LR Results_2B_Composite'!$C$5,'Composite Resampling'!$D89,11)</f>
        <v>0</v>
      </c>
      <c r="Q89" s="61">
        <f t="shared" si="17"/>
        <v>8.4000000000000061E-2</v>
      </c>
      <c r="R89" s="61">
        <f t="shared" ca="1" si="9"/>
        <v>1</v>
      </c>
      <c r="S89" s="61">
        <f t="shared" ca="1" si="10"/>
        <v>1</v>
      </c>
      <c r="T89" s="61">
        <f t="shared" ca="1" si="14"/>
        <v>1</v>
      </c>
      <c r="U89" s="61">
        <f t="shared" ca="1" si="15"/>
        <v>0</v>
      </c>
    </row>
    <row r="90" spans="1:21" ht="16" thickBot="1" x14ac:dyDescent="0.25">
      <c r="A90" s="5">
        <f t="shared" si="16"/>
        <v>85</v>
      </c>
      <c r="B90" s="193">
        <f t="shared" ca="1" si="11"/>
        <v>0.74354541901871951</v>
      </c>
      <c r="C90" s="193">
        <v>0.18072363080518672</v>
      </c>
      <c r="D90" s="176">
        <f t="shared" si="12"/>
        <v>31</v>
      </c>
      <c r="E90" s="196">
        <f ca="1">OFFSET('LR Results_2B_Composite'!$C$5,'Composite Resampling'!$D90,0)</f>
        <v>69</v>
      </c>
      <c r="F90" s="196" t="str">
        <f ca="1">OFFSET('LR Results_2B_Composite'!$C$5,'Composite Resampling'!$D90,1)</f>
        <v>CONT</v>
      </c>
      <c r="G90" s="196">
        <f t="shared" ca="1" si="13"/>
        <v>0</v>
      </c>
      <c r="H90" s="180">
        <f ca="1">OFFSET('LR Results_2B_Composite'!$C$5,'Composite Resampling'!$D90,3)</f>
        <v>7</v>
      </c>
      <c r="I90" s="106">
        <f ca="1">OFFSET('LR Results_2B_Composite'!$C$5,'Composite Resampling'!$D90,4)</f>
        <v>0.22902377813435884</v>
      </c>
      <c r="J90" s="211">
        <f ca="1">OFFSET('LR Results_2B_Composite'!$C$5,'Composite Resampling'!$D90,5)</f>
        <v>1</v>
      </c>
      <c r="K90" s="211">
        <f ca="1">OFFSET('LR Results_2B_Composite'!$C$5,'Composite Resampling'!$D90,6)</f>
        <v>0</v>
      </c>
      <c r="L90" s="211">
        <f ca="1">OFFSET('LR Results_2B_Composite'!$C$5,'Composite Resampling'!$D90,7)</f>
        <v>0</v>
      </c>
      <c r="M90" s="211">
        <f ca="1">OFFSET('LR Results_2B_Composite'!$C$5,'Composite Resampling'!$D90,8)</f>
        <v>3</v>
      </c>
      <c r="N90" s="211">
        <f ca="1">OFFSET('LR Results_2B_Composite'!$C$5,'Composite Resampling'!$D90,9)</f>
        <v>0</v>
      </c>
      <c r="O90" s="211">
        <f ca="1">OFFSET('LR Results_2B_Composite'!$C$5,'Composite Resampling'!$D90,10)</f>
        <v>0</v>
      </c>
      <c r="P90" s="211">
        <f ca="1">OFFSET('LR Results_2B_Composite'!$C$5,'Composite Resampling'!$D90,11)</f>
        <v>0</v>
      </c>
      <c r="Q90" s="61">
        <f t="shared" si="17"/>
        <v>8.5000000000000062E-2</v>
      </c>
      <c r="R90" s="61">
        <f t="shared" ca="1" si="9"/>
        <v>1</v>
      </c>
      <c r="S90" s="61">
        <f t="shared" ca="1" si="10"/>
        <v>1</v>
      </c>
      <c r="T90" s="61">
        <f t="shared" ca="1" si="14"/>
        <v>1</v>
      </c>
      <c r="U90" s="61">
        <f t="shared" ca="1" si="15"/>
        <v>0</v>
      </c>
    </row>
    <row r="91" spans="1:21" ht="16" thickBot="1" x14ac:dyDescent="0.25">
      <c r="A91" s="5">
        <f t="shared" si="16"/>
        <v>86</v>
      </c>
      <c r="B91" s="193">
        <f t="shared" ca="1" si="11"/>
        <v>0.8502488739417281</v>
      </c>
      <c r="C91" s="193">
        <v>0.6039824402725088</v>
      </c>
      <c r="D91" s="176">
        <f t="shared" si="12"/>
        <v>104</v>
      </c>
      <c r="E91" s="196">
        <f ca="1">OFFSET('LR Results_2B_Composite'!$C$5,'Composite Resampling'!$D91,0)</f>
        <v>72</v>
      </c>
      <c r="F91" s="196" t="str">
        <f ca="1">OFFSET('LR Results_2B_Composite'!$C$5,'Composite Resampling'!$D91,1)</f>
        <v>CONT</v>
      </c>
      <c r="G91" s="196">
        <f t="shared" ca="1" si="13"/>
        <v>0</v>
      </c>
      <c r="H91" s="180">
        <f ca="1">OFFSET('LR Results_2B_Composite'!$C$5,'Composite Resampling'!$D91,3)</f>
        <v>5</v>
      </c>
      <c r="I91" s="106">
        <f ca="1">OFFSET('LR Results_2B_Composite'!$C$5,'Composite Resampling'!$D91,4)</f>
        <v>0.20331952664400807</v>
      </c>
      <c r="J91" s="211">
        <f ca="1">OFFSET('LR Results_2B_Composite'!$C$5,'Composite Resampling'!$D91,5)</f>
        <v>1</v>
      </c>
      <c r="K91" s="211">
        <f ca="1">OFFSET('LR Results_2B_Composite'!$C$5,'Composite Resampling'!$D91,6)</f>
        <v>0</v>
      </c>
      <c r="L91" s="211">
        <f ca="1">OFFSET('LR Results_2B_Composite'!$C$5,'Composite Resampling'!$D91,7)</f>
        <v>0</v>
      </c>
      <c r="M91" s="211">
        <f ca="1">OFFSET('LR Results_2B_Composite'!$C$5,'Composite Resampling'!$D91,8)</f>
        <v>2</v>
      </c>
      <c r="N91" s="211">
        <f ca="1">OFFSET('LR Results_2B_Composite'!$C$5,'Composite Resampling'!$D91,9)</f>
        <v>0</v>
      </c>
      <c r="O91" s="211">
        <f ca="1">OFFSET('LR Results_2B_Composite'!$C$5,'Composite Resampling'!$D91,10)</f>
        <v>0</v>
      </c>
      <c r="P91" s="211">
        <f ca="1">OFFSET('LR Results_2B_Composite'!$C$5,'Composite Resampling'!$D91,11)</f>
        <v>0</v>
      </c>
      <c r="Q91" s="61">
        <f t="shared" si="17"/>
        <v>8.6000000000000063E-2</v>
      </c>
      <c r="R91" s="61">
        <f t="shared" ca="1" si="9"/>
        <v>1</v>
      </c>
      <c r="S91" s="61">
        <f t="shared" ca="1" si="10"/>
        <v>1</v>
      </c>
      <c r="T91" s="61">
        <f t="shared" ca="1" si="14"/>
        <v>1</v>
      </c>
      <c r="U91" s="61">
        <f t="shared" ca="1" si="15"/>
        <v>0</v>
      </c>
    </row>
    <row r="92" spans="1:21" ht="16" thickBot="1" x14ac:dyDescent="0.25">
      <c r="A92" s="5">
        <f t="shared" si="16"/>
        <v>87</v>
      </c>
      <c r="B92" s="193">
        <f t="shared" ca="1" si="11"/>
        <v>0.69252213086300807</v>
      </c>
      <c r="C92" s="193">
        <v>2.2554679694148483E-2</v>
      </c>
      <c r="D92" s="176">
        <f t="shared" si="12"/>
        <v>4</v>
      </c>
      <c r="E92" s="196">
        <f ca="1">OFFSET('LR Results_2B_Composite'!$C$5,'Composite Resampling'!$D92,0)</f>
        <v>5</v>
      </c>
      <c r="F92" s="196" t="str">
        <f ca="1">OFFSET('LR Results_2B_Composite'!$C$5,'Composite Resampling'!$D92,1)</f>
        <v>CFNR</v>
      </c>
      <c r="G92" s="196">
        <f t="shared" ca="1" si="13"/>
        <v>0</v>
      </c>
      <c r="H92" s="180">
        <f ca="1">OFFSET('LR Results_2B_Composite'!$C$5,'Composite Resampling'!$D92,3)</f>
        <v>5</v>
      </c>
      <c r="I92" s="106">
        <f ca="1">OFFSET('LR Results_2B_Composite'!$C$5,'Composite Resampling'!$D92,4)</f>
        <v>0.20331952664400807</v>
      </c>
      <c r="J92" s="211">
        <f ca="1">OFFSET('LR Results_2B_Composite'!$C$5,'Composite Resampling'!$D92,5)</f>
        <v>1</v>
      </c>
      <c r="K92" s="211">
        <f ca="1">OFFSET('LR Results_2B_Composite'!$C$5,'Composite Resampling'!$D92,6)</f>
        <v>0</v>
      </c>
      <c r="L92" s="211">
        <f ca="1">OFFSET('LR Results_2B_Composite'!$C$5,'Composite Resampling'!$D92,7)</f>
        <v>0</v>
      </c>
      <c r="M92" s="211">
        <f ca="1">OFFSET('LR Results_2B_Composite'!$C$5,'Composite Resampling'!$D92,8)</f>
        <v>2</v>
      </c>
      <c r="N92" s="211">
        <f ca="1">OFFSET('LR Results_2B_Composite'!$C$5,'Composite Resampling'!$D92,9)</f>
        <v>1</v>
      </c>
      <c r="O92" s="211">
        <f ca="1">OFFSET('LR Results_2B_Composite'!$C$5,'Composite Resampling'!$D92,10)</f>
        <v>0</v>
      </c>
      <c r="P92" s="211">
        <f ca="1">OFFSET('LR Results_2B_Composite'!$C$5,'Composite Resampling'!$D92,11)</f>
        <v>0</v>
      </c>
      <c r="Q92" s="61">
        <f t="shared" si="17"/>
        <v>8.7000000000000063E-2</v>
      </c>
      <c r="R92" s="61">
        <f t="shared" ca="1" si="9"/>
        <v>1</v>
      </c>
      <c r="S92" s="61">
        <f t="shared" ca="1" si="10"/>
        <v>1</v>
      </c>
      <c r="T92" s="61">
        <f t="shared" ca="1" si="14"/>
        <v>1</v>
      </c>
      <c r="U92" s="61">
        <f t="shared" ca="1" si="15"/>
        <v>0</v>
      </c>
    </row>
    <row r="93" spans="1:21" ht="16" thickBot="1" x14ac:dyDescent="0.25">
      <c r="A93" s="5">
        <f t="shared" si="16"/>
        <v>88</v>
      </c>
      <c r="B93" s="193">
        <f t="shared" ca="1" si="11"/>
        <v>0.73210931536319046</v>
      </c>
      <c r="C93" s="193">
        <v>0.28570937448564548</v>
      </c>
      <c r="D93" s="176">
        <f t="shared" si="12"/>
        <v>49</v>
      </c>
      <c r="E93" s="196">
        <f ca="1">OFFSET('LR Results_2B_Composite'!$C$5,'Composite Resampling'!$D93,0)</f>
        <v>138</v>
      </c>
      <c r="F93" s="196" t="str">
        <f ca="1">OFFSET('LR Results_2B_Composite'!$C$5,'Composite Resampling'!$D93,1)</f>
        <v>CFNR</v>
      </c>
      <c r="G93" s="196">
        <f t="shared" ca="1" si="13"/>
        <v>0</v>
      </c>
      <c r="H93" s="180">
        <f ca="1">OFFSET('LR Results_2B_Composite'!$C$5,'Composite Resampling'!$D93,3)</f>
        <v>12</v>
      </c>
      <c r="I93" s="106">
        <f ca="1">OFFSET('LR Results_2B_Composite'!$C$5,'Composite Resampling'!$D93,4)</f>
        <v>0.13309524476330814</v>
      </c>
      <c r="J93" s="211">
        <f ca="1">OFFSET('LR Results_2B_Composite'!$C$5,'Composite Resampling'!$D93,5)</f>
        <v>0</v>
      </c>
      <c r="K93" s="211">
        <f ca="1">OFFSET('LR Results_2B_Composite'!$C$5,'Composite Resampling'!$D93,6)</f>
        <v>0</v>
      </c>
      <c r="L93" s="211">
        <f ca="1">OFFSET('LR Results_2B_Composite'!$C$5,'Composite Resampling'!$D93,7)</f>
        <v>0</v>
      </c>
      <c r="M93" s="211">
        <f ca="1">OFFSET('LR Results_2B_Composite'!$C$5,'Composite Resampling'!$D93,8)</f>
        <v>1</v>
      </c>
      <c r="N93" s="211">
        <f ca="1">OFFSET('LR Results_2B_Composite'!$C$5,'Composite Resampling'!$D93,9)</f>
        <v>0</v>
      </c>
      <c r="O93" s="211">
        <f ca="1">OFFSET('LR Results_2B_Composite'!$C$5,'Composite Resampling'!$D93,10)</f>
        <v>0</v>
      </c>
      <c r="P93" s="211">
        <f ca="1">OFFSET('LR Results_2B_Composite'!$C$5,'Composite Resampling'!$D93,11)</f>
        <v>1</v>
      </c>
      <c r="Q93" s="61">
        <f t="shared" si="17"/>
        <v>8.8000000000000064E-2</v>
      </c>
      <c r="R93" s="61">
        <f t="shared" ca="1" si="9"/>
        <v>1</v>
      </c>
      <c r="S93" s="61">
        <f t="shared" ca="1" si="10"/>
        <v>1</v>
      </c>
      <c r="T93" s="61">
        <f t="shared" ca="1" si="14"/>
        <v>1</v>
      </c>
      <c r="U93" s="61">
        <f t="shared" ca="1" si="15"/>
        <v>0</v>
      </c>
    </row>
    <row r="94" spans="1:21" ht="16" thickBot="1" x14ac:dyDescent="0.25">
      <c r="A94" s="5">
        <f t="shared" si="16"/>
        <v>89</v>
      </c>
      <c r="B94" s="193">
        <f t="shared" ca="1" si="11"/>
        <v>0.74559446567571486</v>
      </c>
      <c r="C94" s="193">
        <v>0.73765239299118701</v>
      </c>
      <c r="D94" s="176">
        <f t="shared" si="12"/>
        <v>127</v>
      </c>
      <c r="E94" s="196">
        <f ca="1">OFFSET('LR Results_2B_Composite'!$C$5,'Composite Resampling'!$D94,0)</f>
        <v>150</v>
      </c>
      <c r="F94" s="196" t="str">
        <f ca="1">OFFSET('LR Results_2B_Composite'!$C$5,'Composite Resampling'!$D94,1)</f>
        <v>CONT</v>
      </c>
      <c r="G94" s="196">
        <f t="shared" ca="1" si="13"/>
        <v>0</v>
      </c>
      <c r="H94" s="180">
        <f ca="1">OFFSET('LR Results_2B_Composite'!$C$5,'Composite Resampling'!$D94,3)</f>
        <v>20</v>
      </c>
      <c r="I94" s="106">
        <f ca="1">OFFSET('LR Results_2B_Composite'!$C$5,'Composite Resampling'!$D94,4)</f>
        <v>0.1762710518339988</v>
      </c>
      <c r="J94" s="211">
        <f ca="1">OFFSET('LR Results_2B_Composite'!$C$5,'Composite Resampling'!$D94,5)</f>
        <v>1</v>
      </c>
      <c r="K94" s="211">
        <f ca="1">OFFSET('LR Results_2B_Composite'!$C$5,'Composite Resampling'!$D94,6)</f>
        <v>0</v>
      </c>
      <c r="L94" s="211">
        <f ca="1">OFFSET('LR Results_2B_Composite'!$C$5,'Composite Resampling'!$D94,7)</f>
        <v>0</v>
      </c>
      <c r="M94" s="211">
        <f ca="1">OFFSET('LR Results_2B_Composite'!$C$5,'Composite Resampling'!$D94,8)</f>
        <v>2</v>
      </c>
      <c r="N94" s="211">
        <f ca="1">OFFSET('LR Results_2B_Composite'!$C$5,'Composite Resampling'!$D94,9)</f>
        <v>0</v>
      </c>
      <c r="O94" s="211">
        <f ca="1">OFFSET('LR Results_2B_Composite'!$C$5,'Composite Resampling'!$D94,10)</f>
        <v>0</v>
      </c>
      <c r="P94" s="211">
        <f ca="1">OFFSET('LR Results_2B_Composite'!$C$5,'Composite Resampling'!$D94,11)</f>
        <v>0</v>
      </c>
      <c r="Q94" s="61">
        <f t="shared" si="17"/>
        <v>8.9000000000000065E-2</v>
      </c>
      <c r="R94" s="61">
        <f t="shared" ca="1" si="9"/>
        <v>1</v>
      </c>
      <c r="S94" s="61">
        <f t="shared" ca="1" si="10"/>
        <v>1</v>
      </c>
      <c r="T94" s="61">
        <f t="shared" ca="1" si="14"/>
        <v>1</v>
      </c>
      <c r="U94" s="61">
        <f t="shared" ca="1" si="15"/>
        <v>0</v>
      </c>
    </row>
    <row r="95" spans="1:21" ht="16" thickBot="1" x14ac:dyDescent="0.25">
      <c r="A95" s="5">
        <f t="shared" si="16"/>
        <v>90</v>
      </c>
      <c r="B95" s="193">
        <f t="shared" ca="1" si="11"/>
        <v>0.44231217371652787</v>
      </c>
      <c r="C95" s="193">
        <v>0.13477744782799128</v>
      </c>
      <c r="D95" s="176">
        <f t="shared" si="12"/>
        <v>24</v>
      </c>
      <c r="E95" s="196">
        <f ca="1">OFFSET('LR Results_2B_Composite'!$C$5,'Composite Resampling'!$D95,0)</f>
        <v>52</v>
      </c>
      <c r="F95" s="196" t="str">
        <f ca="1">OFFSET('LR Results_2B_Composite'!$C$5,'Composite Resampling'!$D95,1)</f>
        <v>CONT</v>
      </c>
      <c r="G95" s="196">
        <f t="shared" ca="1" si="13"/>
        <v>0</v>
      </c>
      <c r="H95" s="180">
        <f ca="1">OFFSET('LR Results_2B_Composite'!$C$5,'Composite Resampling'!$D95,3)</f>
        <v>7</v>
      </c>
      <c r="I95" s="106">
        <f ca="1">OFFSET('LR Results_2B_Composite'!$C$5,'Composite Resampling'!$D95,4)</f>
        <v>0.22902377813435884</v>
      </c>
      <c r="J95" s="211">
        <f ca="1">OFFSET('LR Results_2B_Composite'!$C$5,'Composite Resampling'!$D95,5)</f>
        <v>1</v>
      </c>
      <c r="K95" s="211">
        <f ca="1">OFFSET('LR Results_2B_Composite'!$C$5,'Composite Resampling'!$D95,6)</f>
        <v>0</v>
      </c>
      <c r="L95" s="211">
        <f ca="1">OFFSET('LR Results_2B_Composite'!$C$5,'Composite Resampling'!$D95,7)</f>
        <v>0</v>
      </c>
      <c r="M95" s="211">
        <f ca="1">OFFSET('LR Results_2B_Composite'!$C$5,'Composite Resampling'!$D95,8)</f>
        <v>3</v>
      </c>
      <c r="N95" s="211">
        <f ca="1">OFFSET('LR Results_2B_Composite'!$C$5,'Composite Resampling'!$D95,9)</f>
        <v>0</v>
      </c>
      <c r="O95" s="211">
        <f ca="1">OFFSET('LR Results_2B_Composite'!$C$5,'Composite Resampling'!$D95,10)</f>
        <v>0</v>
      </c>
      <c r="P95" s="211">
        <f ca="1">OFFSET('LR Results_2B_Composite'!$C$5,'Composite Resampling'!$D95,11)</f>
        <v>0</v>
      </c>
      <c r="Q95" s="61">
        <f t="shared" si="17"/>
        <v>9.0000000000000066E-2</v>
      </c>
      <c r="R95" s="61">
        <f t="shared" ca="1" si="9"/>
        <v>1</v>
      </c>
      <c r="S95" s="61">
        <f t="shared" ca="1" si="10"/>
        <v>1</v>
      </c>
      <c r="T95" s="61">
        <f t="shared" ca="1" si="14"/>
        <v>1</v>
      </c>
      <c r="U95" s="61">
        <f t="shared" ca="1" si="15"/>
        <v>0</v>
      </c>
    </row>
    <row r="96" spans="1:21" ht="16" thickBot="1" x14ac:dyDescent="0.25">
      <c r="A96" s="5">
        <f t="shared" si="16"/>
        <v>91</v>
      </c>
      <c r="B96" s="193">
        <f t="shared" ca="1" si="11"/>
        <v>1.9243137921556741E-2</v>
      </c>
      <c r="C96" s="193">
        <v>0.54098476277153462</v>
      </c>
      <c r="D96" s="176">
        <f t="shared" si="12"/>
        <v>93</v>
      </c>
      <c r="E96" s="196">
        <f ca="1">OFFSET('LR Results_2B_Composite'!$C$5,'Composite Resampling'!$D96,0)</f>
        <v>21</v>
      </c>
      <c r="F96" s="196" t="str">
        <f ca="1">OFFSET('LR Results_2B_Composite'!$C$5,'Composite Resampling'!$D96,1)</f>
        <v>CF</v>
      </c>
      <c r="G96" s="196">
        <f t="shared" ca="1" si="13"/>
        <v>1</v>
      </c>
      <c r="H96" s="180">
        <f ca="1">OFFSET('LR Results_2B_Composite'!$C$5,'Composite Resampling'!$D96,3)</f>
        <v>19</v>
      </c>
      <c r="I96" s="106">
        <f ca="1">OFFSET('LR Results_2B_Composite'!$C$5,'Composite Resampling'!$D96,4)</f>
        <v>0.1762710518339988</v>
      </c>
      <c r="J96" s="211">
        <f ca="1">OFFSET('LR Results_2B_Composite'!$C$5,'Composite Resampling'!$D96,5)</f>
        <v>1</v>
      </c>
      <c r="K96" s="211">
        <f ca="1">OFFSET('LR Results_2B_Composite'!$C$5,'Composite Resampling'!$D96,6)</f>
        <v>1</v>
      </c>
      <c r="L96" s="211">
        <f ca="1">OFFSET('LR Results_2B_Composite'!$C$5,'Composite Resampling'!$D96,7)</f>
        <v>0</v>
      </c>
      <c r="M96" s="211">
        <f ca="1">OFFSET('LR Results_2B_Composite'!$C$5,'Composite Resampling'!$D96,8)</f>
        <v>3</v>
      </c>
      <c r="N96" s="211">
        <f ca="1">OFFSET('LR Results_2B_Composite'!$C$5,'Composite Resampling'!$D96,9)</f>
        <v>0</v>
      </c>
      <c r="O96" s="211">
        <f ca="1">OFFSET('LR Results_2B_Composite'!$C$5,'Composite Resampling'!$D96,10)</f>
        <v>0</v>
      </c>
      <c r="P96" s="211">
        <f ca="1">OFFSET('LR Results_2B_Composite'!$C$5,'Composite Resampling'!$D96,11)</f>
        <v>0</v>
      </c>
      <c r="Q96" s="61">
        <f t="shared" si="17"/>
        <v>9.1000000000000067E-2</v>
      </c>
      <c r="R96" s="61">
        <f t="shared" ca="1" si="9"/>
        <v>1</v>
      </c>
      <c r="S96" s="61">
        <f t="shared" ca="1" si="10"/>
        <v>1</v>
      </c>
      <c r="T96" s="61">
        <f t="shared" ca="1" si="14"/>
        <v>1</v>
      </c>
      <c r="U96" s="61">
        <f t="shared" ca="1" si="15"/>
        <v>0</v>
      </c>
    </row>
    <row r="97" spans="1:21" ht="16" thickBot="1" x14ac:dyDescent="0.25">
      <c r="A97" s="5">
        <f t="shared" si="16"/>
        <v>92</v>
      </c>
      <c r="B97" s="193">
        <f t="shared" ca="1" si="11"/>
        <v>0.99962011068671541</v>
      </c>
      <c r="C97" s="193">
        <v>0.19155380618917284</v>
      </c>
      <c r="D97" s="176">
        <f t="shared" si="12"/>
        <v>33</v>
      </c>
      <c r="E97" s="196">
        <f ca="1">OFFSET('LR Results_2B_Composite'!$C$5,'Composite Resampling'!$D97,0)</f>
        <v>73</v>
      </c>
      <c r="F97" s="196" t="str">
        <f ca="1">OFFSET('LR Results_2B_Composite'!$C$5,'Composite Resampling'!$D97,1)</f>
        <v>CFNR</v>
      </c>
      <c r="G97" s="196">
        <f t="shared" ca="1" si="13"/>
        <v>0</v>
      </c>
      <c r="H97" s="180">
        <f ca="1">OFFSET('LR Results_2B_Composite'!$C$5,'Composite Resampling'!$D97,3)</f>
        <v>31</v>
      </c>
      <c r="I97" s="106">
        <f ca="1">OFFSET('LR Results_2B_Composite'!$C$5,'Composite Resampling'!$D97,4)</f>
        <v>0.63869838364239062</v>
      </c>
      <c r="J97" s="211">
        <f ca="1">OFFSET('LR Results_2B_Composite'!$C$5,'Composite Resampling'!$D97,5)</f>
        <v>1</v>
      </c>
      <c r="K97" s="211">
        <f ca="1">OFFSET('LR Results_2B_Composite'!$C$5,'Composite Resampling'!$D97,6)</f>
        <v>0</v>
      </c>
      <c r="L97" s="211">
        <f ca="1">OFFSET('LR Results_2B_Composite'!$C$5,'Composite Resampling'!$D97,7)</f>
        <v>0</v>
      </c>
      <c r="M97" s="211">
        <f ca="1">OFFSET('LR Results_2B_Composite'!$C$5,'Composite Resampling'!$D97,8)</f>
        <v>1</v>
      </c>
      <c r="N97" s="211">
        <f ca="1">OFFSET('LR Results_2B_Composite'!$C$5,'Composite Resampling'!$D97,9)</f>
        <v>1</v>
      </c>
      <c r="O97" s="211">
        <f ca="1">OFFSET('LR Results_2B_Composite'!$C$5,'Composite Resampling'!$D97,10)</f>
        <v>0</v>
      </c>
      <c r="P97" s="211">
        <f ca="1">OFFSET('LR Results_2B_Composite'!$C$5,'Composite Resampling'!$D97,11)</f>
        <v>0</v>
      </c>
      <c r="Q97" s="61">
        <f t="shared" si="17"/>
        <v>9.2000000000000068E-2</v>
      </c>
      <c r="R97" s="61">
        <f t="shared" ca="1" si="9"/>
        <v>1</v>
      </c>
      <c r="S97" s="61">
        <f t="shared" ca="1" si="10"/>
        <v>1</v>
      </c>
      <c r="T97" s="61">
        <f t="shared" ca="1" si="14"/>
        <v>1</v>
      </c>
      <c r="U97" s="61">
        <f ca="1">-(S98-S97)</f>
        <v>0</v>
      </c>
    </row>
    <row r="98" spans="1:21" ht="16" thickBot="1" x14ac:dyDescent="0.25">
      <c r="A98" s="5">
        <f t="shared" si="16"/>
        <v>93</v>
      </c>
      <c r="B98" s="193">
        <f t="shared" ca="1" si="11"/>
        <v>7.8550272623842732E-2</v>
      </c>
      <c r="C98" s="193">
        <v>0.66569506167968018</v>
      </c>
      <c r="D98" s="176">
        <f t="shared" si="12"/>
        <v>114</v>
      </c>
      <c r="E98" s="196">
        <f ca="1">OFFSET('LR Results_2B_Composite'!$C$5,'Composite Resampling'!$D98,0)</f>
        <v>124</v>
      </c>
      <c r="F98" s="196" t="str">
        <f ca="1">OFFSET('LR Results_2B_Composite'!$C$5,'Composite Resampling'!$D98,1)</f>
        <v>CF</v>
      </c>
      <c r="G98" s="196">
        <f t="shared" ca="1" si="13"/>
        <v>1</v>
      </c>
      <c r="H98" s="180">
        <f ca="1">OFFSET('LR Results_2B_Composite'!$C$5,'Composite Resampling'!$D98,3)</f>
        <v>9</v>
      </c>
      <c r="I98" s="106">
        <f ca="1">OFFSET('LR Results_2B_Composite'!$C$5,'Composite Resampling'!$D98,4)</f>
        <v>0.51056309853155535</v>
      </c>
      <c r="J98" s="211">
        <f ca="1">OFFSET('LR Results_2B_Composite'!$C$5,'Composite Resampling'!$D98,5)</f>
        <v>1</v>
      </c>
      <c r="K98" s="211">
        <f ca="1">OFFSET('LR Results_2B_Composite'!$C$5,'Composite Resampling'!$D98,6)</f>
        <v>1</v>
      </c>
      <c r="L98" s="211">
        <f ca="1">OFFSET('LR Results_2B_Composite'!$C$5,'Composite Resampling'!$D98,7)</f>
        <v>0</v>
      </c>
      <c r="M98" s="211">
        <f ca="1">OFFSET('LR Results_2B_Composite'!$C$5,'Composite Resampling'!$D98,8)</f>
        <v>2</v>
      </c>
      <c r="N98" s="211">
        <f ca="1">OFFSET('LR Results_2B_Composite'!$C$5,'Composite Resampling'!$D98,9)</f>
        <v>0</v>
      </c>
      <c r="O98" s="211">
        <f ca="1">OFFSET('LR Results_2B_Composite'!$C$5,'Composite Resampling'!$D98,10)</f>
        <v>0</v>
      </c>
      <c r="P98" s="211">
        <f ca="1">OFFSET('LR Results_2B_Composite'!$C$5,'Composite Resampling'!$D98,11)</f>
        <v>0</v>
      </c>
      <c r="Q98" s="61">
        <f t="shared" si="17"/>
        <v>9.3000000000000069E-2</v>
      </c>
      <c r="R98" s="61">
        <f t="shared" ca="1" si="9"/>
        <v>1</v>
      </c>
      <c r="S98" s="61">
        <f t="shared" ca="1" si="10"/>
        <v>1</v>
      </c>
      <c r="T98" s="61">
        <f t="shared" ca="1" si="14"/>
        <v>1</v>
      </c>
      <c r="U98" s="61">
        <f t="shared" ca="1" si="15"/>
        <v>0</v>
      </c>
    </row>
    <row r="99" spans="1:21" ht="16" thickBot="1" x14ac:dyDescent="0.25">
      <c r="A99" s="5">
        <f t="shared" si="16"/>
        <v>94</v>
      </c>
      <c r="B99" s="193">
        <f t="shared" ca="1" si="11"/>
        <v>0.44566030383523425</v>
      </c>
      <c r="C99" s="193">
        <v>0.46952861113665145</v>
      </c>
      <c r="D99" s="176">
        <f t="shared" si="12"/>
        <v>81</v>
      </c>
      <c r="E99" s="196">
        <f ca="1">OFFSET('LR Results_2B_Composite'!$C$5,'Composite Resampling'!$D99,0)</f>
        <v>243</v>
      </c>
      <c r="F99" s="196" t="str">
        <f ca="1">OFFSET('LR Results_2B_Composite'!$C$5,'Composite Resampling'!$D99,1)</f>
        <v>CONT</v>
      </c>
      <c r="G99" s="196">
        <f t="shared" ca="1" si="13"/>
        <v>0</v>
      </c>
      <c r="H99" s="180">
        <f ca="1">OFFSET('LR Results_2B_Composite'!$C$5,'Composite Resampling'!$D99,3)</f>
        <v>20</v>
      </c>
      <c r="I99" s="106">
        <f ca="1">OFFSET('LR Results_2B_Composite'!$C$5,'Composite Resampling'!$D99,4)</f>
        <v>0.38056496677537921</v>
      </c>
      <c r="J99" s="211">
        <f ca="1">OFFSET('LR Results_2B_Composite'!$C$5,'Composite Resampling'!$D99,5)</f>
        <v>1</v>
      </c>
      <c r="K99" s="211">
        <f ca="1">OFFSET('LR Results_2B_Composite'!$C$5,'Composite Resampling'!$D99,6)</f>
        <v>0</v>
      </c>
      <c r="L99" s="211">
        <f ca="1">OFFSET('LR Results_2B_Composite'!$C$5,'Composite Resampling'!$D99,7)</f>
        <v>0</v>
      </c>
      <c r="M99" s="211">
        <f ca="1">OFFSET('LR Results_2B_Composite'!$C$5,'Composite Resampling'!$D99,8)</f>
        <v>4</v>
      </c>
      <c r="N99" s="211">
        <f ca="1">OFFSET('LR Results_2B_Composite'!$C$5,'Composite Resampling'!$D99,9)</f>
        <v>0</v>
      </c>
      <c r="O99" s="211">
        <f ca="1">OFFSET('LR Results_2B_Composite'!$C$5,'Composite Resampling'!$D99,10)</f>
        <v>0</v>
      </c>
      <c r="P99" s="211">
        <f ca="1">OFFSET('LR Results_2B_Composite'!$C$5,'Composite Resampling'!$D99,11)</f>
        <v>0</v>
      </c>
      <c r="Q99" s="61">
        <f t="shared" si="17"/>
        <v>9.400000000000007E-2</v>
      </c>
      <c r="R99" s="61">
        <f t="shared" ca="1" si="9"/>
        <v>1</v>
      </c>
      <c r="S99" s="61">
        <f t="shared" ca="1" si="10"/>
        <v>1</v>
      </c>
      <c r="T99" s="61">
        <f t="shared" ca="1" si="14"/>
        <v>1</v>
      </c>
      <c r="U99" s="61">
        <f t="shared" ca="1" si="15"/>
        <v>0</v>
      </c>
    </row>
    <row r="100" spans="1:21" ht="16" thickBot="1" x14ac:dyDescent="0.25">
      <c r="A100" s="5">
        <f t="shared" si="16"/>
        <v>95</v>
      </c>
      <c r="B100" s="193">
        <f t="shared" ca="1" si="11"/>
        <v>0.56285331806744676</v>
      </c>
      <c r="C100" s="193">
        <v>3.8740145899262335E-2</v>
      </c>
      <c r="D100" s="176">
        <f t="shared" si="12"/>
        <v>7</v>
      </c>
      <c r="E100" s="196">
        <f ca="1">OFFSET('LR Results_2B_Composite'!$C$5,'Composite Resampling'!$D100,0)</f>
        <v>14</v>
      </c>
      <c r="F100" s="196" t="str">
        <f ca="1">OFFSET('LR Results_2B_Composite'!$C$5,'Composite Resampling'!$D100,1)</f>
        <v>CFNR</v>
      </c>
      <c r="G100" s="196">
        <f t="shared" ca="1" si="13"/>
        <v>0</v>
      </c>
      <c r="H100" s="180">
        <f ca="1">OFFSET('LR Results_2B_Composite'!$C$5,'Composite Resampling'!$D100,3)</f>
        <v>19</v>
      </c>
      <c r="I100" s="106">
        <f ca="1">OFFSET('LR Results_2B_Composite'!$C$5,'Composite Resampling'!$D100,4)</f>
        <v>0.1762710518339988</v>
      </c>
      <c r="J100" s="211">
        <f ca="1">OFFSET('LR Results_2B_Composite'!$C$5,'Composite Resampling'!$D100,5)</f>
        <v>1</v>
      </c>
      <c r="K100" s="211">
        <f ca="1">OFFSET('LR Results_2B_Composite'!$C$5,'Composite Resampling'!$D100,6)</f>
        <v>0</v>
      </c>
      <c r="L100" s="211">
        <f ca="1">OFFSET('LR Results_2B_Composite'!$C$5,'Composite Resampling'!$D100,7)</f>
        <v>0</v>
      </c>
      <c r="M100" s="211">
        <f ca="1">OFFSET('LR Results_2B_Composite'!$C$5,'Composite Resampling'!$D100,8)</f>
        <v>2</v>
      </c>
      <c r="N100" s="211">
        <f ca="1">OFFSET('LR Results_2B_Composite'!$C$5,'Composite Resampling'!$D100,9)</f>
        <v>1</v>
      </c>
      <c r="O100" s="211">
        <f ca="1">OFFSET('LR Results_2B_Composite'!$C$5,'Composite Resampling'!$D100,10)</f>
        <v>0</v>
      </c>
      <c r="P100" s="211">
        <f ca="1">OFFSET('LR Results_2B_Composite'!$C$5,'Composite Resampling'!$D100,11)</f>
        <v>0</v>
      </c>
      <c r="Q100" s="61">
        <f t="shared" si="17"/>
        <v>9.500000000000007E-2</v>
      </c>
      <c r="R100" s="61">
        <f t="shared" ca="1" si="9"/>
        <v>1</v>
      </c>
      <c r="S100" s="61">
        <f t="shared" ca="1" si="10"/>
        <v>1</v>
      </c>
      <c r="T100" s="61">
        <f t="shared" ca="1" si="14"/>
        <v>1</v>
      </c>
      <c r="U100" s="61">
        <f t="shared" ca="1" si="15"/>
        <v>0</v>
      </c>
    </row>
    <row r="101" spans="1:21" ht="16" thickBot="1" x14ac:dyDescent="0.25">
      <c r="A101" s="5">
        <f t="shared" si="16"/>
        <v>96</v>
      </c>
      <c r="B101" s="193">
        <f t="shared" ca="1" si="11"/>
        <v>0.83733724125151276</v>
      </c>
      <c r="C101" s="193">
        <v>0.33609497928753673</v>
      </c>
      <c r="D101" s="176">
        <f t="shared" si="12"/>
        <v>58</v>
      </c>
      <c r="E101" s="196">
        <f ca="1">OFFSET('LR Results_2B_Composite'!$C$5,'Composite Resampling'!$D101,0)</f>
        <v>170</v>
      </c>
      <c r="F101" s="196" t="str">
        <f ca="1">OFFSET('LR Results_2B_Composite'!$C$5,'Composite Resampling'!$D101,1)</f>
        <v>CF</v>
      </c>
      <c r="G101" s="196">
        <f t="shared" ca="1" si="13"/>
        <v>1</v>
      </c>
      <c r="H101" s="180">
        <f ca="1">OFFSET('LR Results_2B_Composite'!$C$5,'Composite Resampling'!$D101,3)</f>
        <v>10</v>
      </c>
      <c r="I101" s="106">
        <f ca="1">OFFSET('LR Results_2B_Composite'!$C$5,'Composite Resampling'!$D101,4)</f>
        <v>0.3986187800050971</v>
      </c>
      <c r="J101" s="211">
        <f ca="1">OFFSET('LR Results_2B_Composite'!$C$5,'Composite Resampling'!$D101,5)</f>
        <v>1</v>
      </c>
      <c r="K101" s="211">
        <f ca="1">OFFSET('LR Results_2B_Composite'!$C$5,'Composite Resampling'!$D101,6)</f>
        <v>1</v>
      </c>
      <c r="L101" s="211">
        <f ca="1">OFFSET('LR Results_2B_Composite'!$C$5,'Composite Resampling'!$D101,7)</f>
        <v>0</v>
      </c>
      <c r="M101" s="211">
        <f ca="1">OFFSET('LR Results_2B_Composite'!$C$5,'Composite Resampling'!$D101,8)</f>
        <v>1</v>
      </c>
      <c r="N101" s="211">
        <f ca="1">OFFSET('LR Results_2B_Composite'!$C$5,'Composite Resampling'!$D101,9)</f>
        <v>1</v>
      </c>
      <c r="O101" s="211">
        <f ca="1">OFFSET('LR Results_2B_Composite'!$C$5,'Composite Resampling'!$D101,10)</f>
        <v>0</v>
      </c>
      <c r="P101" s="211">
        <f ca="1">OFFSET('LR Results_2B_Composite'!$C$5,'Composite Resampling'!$D101,11)</f>
        <v>0</v>
      </c>
      <c r="Q101" s="61">
        <f t="shared" si="17"/>
        <v>9.6000000000000071E-2</v>
      </c>
      <c r="R101" s="61">
        <f t="shared" ca="1" si="9"/>
        <v>1</v>
      </c>
      <c r="S101" s="61">
        <f t="shared" ca="1" si="10"/>
        <v>1</v>
      </c>
      <c r="T101" s="61">
        <f t="shared" ca="1" si="14"/>
        <v>1</v>
      </c>
      <c r="U101" s="61">
        <f t="shared" ca="1" si="15"/>
        <v>0</v>
      </c>
    </row>
    <row r="102" spans="1:21" ht="16" thickBot="1" x14ac:dyDescent="0.25">
      <c r="A102" s="5">
        <f t="shared" si="16"/>
        <v>97</v>
      </c>
      <c r="B102" s="193">
        <f t="shared" ca="1" si="11"/>
        <v>0.11615804022232412</v>
      </c>
      <c r="C102" s="193">
        <v>0.21205498800288514</v>
      </c>
      <c r="D102" s="176">
        <f t="shared" si="12"/>
        <v>37</v>
      </c>
      <c r="E102" s="196">
        <f ca="1">OFFSET('LR Results_2B_Composite'!$C$5,'Composite Resampling'!$D102,0)</f>
        <v>85</v>
      </c>
      <c r="F102" s="196" t="str">
        <f ca="1">OFFSET('LR Results_2B_Composite'!$C$5,'Composite Resampling'!$D102,1)</f>
        <v>CONT</v>
      </c>
      <c r="G102" s="196">
        <f t="shared" ca="1" si="13"/>
        <v>0</v>
      </c>
      <c r="H102" s="180">
        <f ca="1">OFFSET('LR Results_2B_Composite'!$C$5,'Composite Resampling'!$D102,3)</f>
        <v>17</v>
      </c>
      <c r="I102" s="106">
        <f ca="1">OFFSET('LR Results_2B_Composite'!$C$5,'Composite Resampling'!$D102,4)</f>
        <v>0.11596240580820531</v>
      </c>
      <c r="J102" s="211">
        <f ca="1">OFFSET('LR Results_2B_Composite'!$C$5,'Composite Resampling'!$D102,5)</f>
        <v>0</v>
      </c>
      <c r="K102" s="211">
        <f ca="1">OFFSET('LR Results_2B_Composite'!$C$5,'Composite Resampling'!$D102,6)</f>
        <v>0</v>
      </c>
      <c r="L102" s="211">
        <f ca="1">OFFSET('LR Results_2B_Composite'!$C$5,'Composite Resampling'!$D102,7)</f>
        <v>1</v>
      </c>
      <c r="M102" s="211">
        <f ca="1">OFFSET('LR Results_2B_Composite'!$C$5,'Composite Resampling'!$D102,8)</f>
        <v>1</v>
      </c>
      <c r="N102" s="211">
        <f ca="1">OFFSET('LR Results_2B_Composite'!$C$5,'Composite Resampling'!$D102,9)</f>
        <v>0</v>
      </c>
      <c r="O102" s="211">
        <f ca="1">OFFSET('LR Results_2B_Composite'!$C$5,'Composite Resampling'!$D102,10)</f>
        <v>0</v>
      </c>
      <c r="P102" s="211">
        <f ca="1">OFFSET('LR Results_2B_Composite'!$C$5,'Composite Resampling'!$D102,11)</f>
        <v>0</v>
      </c>
      <c r="Q102" s="61">
        <f t="shared" si="17"/>
        <v>9.7000000000000072E-2</v>
      </c>
      <c r="R102" s="61">
        <f t="shared" ca="1" si="9"/>
        <v>1</v>
      </c>
      <c r="S102" s="61">
        <f t="shared" ca="1" si="10"/>
        <v>1</v>
      </c>
      <c r="T102" s="61">
        <f t="shared" ca="1" si="14"/>
        <v>1</v>
      </c>
      <c r="U102" s="61">
        <f t="shared" ca="1" si="15"/>
        <v>0</v>
      </c>
    </row>
    <row r="103" spans="1:21" ht="16" thickBot="1" x14ac:dyDescent="0.25">
      <c r="A103" s="5">
        <f t="shared" si="16"/>
        <v>98</v>
      </c>
      <c r="B103" s="193">
        <f t="shared" ca="1" si="11"/>
        <v>0.7297941277595893</v>
      </c>
      <c r="C103" s="193">
        <v>0.24665518887243598</v>
      </c>
      <c r="D103" s="176">
        <f t="shared" si="12"/>
        <v>43</v>
      </c>
      <c r="E103" s="196">
        <f ca="1">OFFSET('LR Results_2B_Composite'!$C$5,'Composite Resampling'!$D103,0)</f>
        <v>120</v>
      </c>
      <c r="F103" s="196" t="str">
        <f ca="1">OFFSET('LR Results_2B_Composite'!$C$5,'Composite Resampling'!$D103,1)</f>
        <v>CONT</v>
      </c>
      <c r="G103" s="196">
        <f t="shared" ca="1" si="13"/>
        <v>0</v>
      </c>
      <c r="H103" s="180">
        <f ca="1">OFFSET('LR Results_2B_Composite'!$C$5,'Composite Resampling'!$D103,3)</f>
        <v>14</v>
      </c>
      <c r="I103" s="106">
        <f ca="1">OFFSET('LR Results_2B_Composite'!$C$5,'Composite Resampling'!$D103,4)</f>
        <v>0.18934718186576524</v>
      </c>
      <c r="J103" s="211">
        <f ca="1">OFFSET('LR Results_2B_Composite'!$C$5,'Composite Resampling'!$D103,5)</f>
        <v>1</v>
      </c>
      <c r="K103" s="211">
        <f ca="1">OFFSET('LR Results_2B_Composite'!$C$5,'Composite Resampling'!$D103,6)</f>
        <v>0</v>
      </c>
      <c r="L103" s="211">
        <f ca="1">OFFSET('LR Results_2B_Composite'!$C$5,'Composite Resampling'!$D103,7)</f>
        <v>0</v>
      </c>
      <c r="M103" s="211">
        <f ca="1">OFFSET('LR Results_2B_Composite'!$C$5,'Composite Resampling'!$D103,8)</f>
        <v>0</v>
      </c>
      <c r="N103" s="211">
        <f ca="1">OFFSET('LR Results_2B_Composite'!$C$5,'Composite Resampling'!$D103,9)</f>
        <v>0</v>
      </c>
      <c r="O103" s="211">
        <f ca="1">OFFSET('LR Results_2B_Composite'!$C$5,'Composite Resampling'!$D103,10)</f>
        <v>0</v>
      </c>
      <c r="P103" s="211">
        <f ca="1">OFFSET('LR Results_2B_Composite'!$C$5,'Composite Resampling'!$D103,11)</f>
        <v>0</v>
      </c>
      <c r="Q103" s="61">
        <f t="shared" si="17"/>
        <v>9.8000000000000073E-2</v>
      </c>
      <c r="R103" s="61">
        <f t="shared" ca="1" si="9"/>
        <v>1</v>
      </c>
      <c r="S103" s="61">
        <f t="shared" ca="1" si="10"/>
        <v>1</v>
      </c>
      <c r="T103" s="61">
        <f t="shared" ca="1" si="14"/>
        <v>1</v>
      </c>
      <c r="U103" s="61">
        <f t="shared" ca="1" si="15"/>
        <v>0</v>
      </c>
    </row>
    <row r="104" spans="1:21" ht="16" thickBot="1" x14ac:dyDescent="0.25">
      <c r="A104" s="5">
        <f t="shared" si="16"/>
        <v>99</v>
      </c>
      <c r="B104" s="193">
        <f t="shared" ca="1" si="11"/>
        <v>0.8483971042626226</v>
      </c>
      <c r="C104" s="193">
        <v>0.53514163258542835</v>
      </c>
      <c r="D104" s="176">
        <f t="shared" si="12"/>
        <v>92</v>
      </c>
      <c r="E104" s="196">
        <f ca="1">OFFSET('LR Results_2B_Composite'!$C$5,'Composite Resampling'!$D104,0)</f>
        <v>20</v>
      </c>
      <c r="F104" s="196" t="str">
        <f ca="1">OFFSET('LR Results_2B_Composite'!$C$5,'Composite Resampling'!$D104,1)</f>
        <v>CFNR</v>
      </c>
      <c r="G104" s="196">
        <f t="shared" ca="1" si="13"/>
        <v>0</v>
      </c>
      <c r="H104" s="180">
        <f ca="1">OFFSET('LR Results_2B_Composite'!$C$5,'Composite Resampling'!$D104,3)</f>
        <v>5</v>
      </c>
      <c r="I104" s="106">
        <f ca="1">OFFSET('LR Results_2B_Composite'!$C$5,'Composite Resampling'!$D104,4)</f>
        <v>0.20331952664400807</v>
      </c>
      <c r="J104" s="211">
        <f ca="1">OFFSET('LR Results_2B_Composite'!$C$5,'Composite Resampling'!$D104,5)</f>
        <v>1</v>
      </c>
      <c r="K104" s="211">
        <f ca="1">OFFSET('LR Results_2B_Composite'!$C$5,'Composite Resampling'!$D104,6)</f>
        <v>0</v>
      </c>
      <c r="L104" s="211">
        <f ca="1">OFFSET('LR Results_2B_Composite'!$C$5,'Composite Resampling'!$D104,7)</f>
        <v>0</v>
      </c>
      <c r="M104" s="211">
        <f ca="1">OFFSET('LR Results_2B_Composite'!$C$5,'Composite Resampling'!$D104,8)</f>
        <v>2</v>
      </c>
      <c r="N104" s="211">
        <f ca="1">OFFSET('LR Results_2B_Composite'!$C$5,'Composite Resampling'!$D104,9)</f>
        <v>0</v>
      </c>
      <c r="O104" s="211">
        <f ca="1">OFFSET('LR Results_2B_Composite'!$C$5,'Composite Resampling'!$D104,10)</f>
        <v>0</v>
      </c>
      <c r="P104" s="211">
        <f ca="1">OFFSET('LR Results_2B_Composite'!$C$5,'Composite Resampling'!$D104,11)</f>
        <v>0</v>
      </c>
      <c r="Q104" s="61">
        <f t="shared" si="17"/>
        <v>9.9000000000000074E-2</v>
      </c>
      <c r="R104" s="61">
        <f t="shared" ca="1" si="9"/>
        <v>1</v>
      </c>
      <c r="S104" s="61">
        <f t="shared" ca="1" si="10"/>
        <v>1</v>
      </c>
      <c r="T104" s="61">
        <f t="shared" ca="1" si="14"/>
        <v>1</v>
      </c>
      <c r="U104" s="61">
        <f t="shared" ca="1" si="15"/>
        <v>0</v>
      </c>
    </row>
    <row r="105" spans="1:21" ht="16" thickBot="1" x14ac:dyDescent="0.25">
      <c r="A105" s="5">
        <f t="shared" si="16"/>
        <v>100</v>
      </c>
      <c r="B105" s="193">
        <f t="shared" ca="1" si="11"/>
        <v>0.85649019067567855</v>
      </c>
      <c r="C105" s="193">
        <v>0.40500918299581867</v>
      </c>
      <c r="D105" s="176">
        <f t="shared" si="12"/>
        <v>70</v>
      </c>
      <c r="E105" s="196">
        <f ca="1">OFFSET('LR Results_2B_Composite'!$C$5,'Composite Resampling'!$D105,0)</f>
        <v>222</v>
      </c>
      <c r="F105" s="196" t="str">
        <f ca="1">OFFSET('LR Results_2B_Composite'!$C$5,'Composite Resampling'!$D105,1)</f>
        <v>CONT</v>
      </c>
      <c r="G105" s="196">
        <f t="shared" ca="1" si="13"/>
        <v>0</v>
      </c>
      <c r="H105" s="180">
        <f ca="1">OFFSET('LR Results_2B_Composite'!$C$5,'Composite Resampling'!$D105,3)</f>
        <v>7</v>
      </c>
      <c r="I105" s="106">
        <f ca="1">OFFSET('LR Results_2B_Composite'!$C$5,'Composite Resampling'!$D105,4)</f>
        <v>0.22902377813435884</v>
      </c>
      <c r="J105" s="211">
        <f ca="1">OFFSET('LR Results_2B_Composite'!$C$5,'Composite Resampling'!$D105,5)</f>
        <v>1</v>
      </c>
      <c r="K105" s="211">
        <f ca="1">OFFSET('LR Results_2B_Composite'!$C$5,'Composite Resampling'!$D105,6)</f>
        <v>0</v>
      </c>
      <c r="L105" s="211">
        <f ca="1">OFFSET('LR Results_2B_Composite'!$C$5,'Composite Resampling'!$D105,7)</f>
        <v>0</v>
      </c>
      <c r="M105" s="211">
        <f ca="1">OFFSET('LR Results_2B_Composite'!$C$5,'Composite Resampling'!$D105,8)</f>
        <v>3</v>
      </c>
      <c r="N105" s="211">
        <f ca="1">OFFSET('LR Results_2B_Composite'!$C$5,'Composite Resampling'!$D105,9)</f>
        <v>0</v>
      </c>
      <c r="O105" s="211">
        <f ca="1">OFFSET('LR Results_2B_Composite'!$C$5,'Composite Resampling'!$D105,10)</f>
        <v>0</v>
      </c>
      <c r="P105" s="211">
        <f ca="1">OFFSET('LR Results_2B_Composite'!$C$5,'Composite Resampling'!$D105,11)</f>
        <v>0</v>
      </c>
      <c r="Q105" s="61">
        <f t="shared" si="17"/>
        <v>0.10000000000000007</v>
      </c>
      <c r="R105" s="61">
        <f t="shared" ca="1" si="9"/>
        <v>1</v>
      </c>
      <c r="S105" s="61">
        <f t="shared" ca="1" si="10"/>
        <v>1</v>
      </c>
      <c r="T105" s="61">
        <f t="shared" ca="1" si="14"/>
        <v>1</v>
      </c>
      <c r="U105" s="61">
        <f t="shared" ca="1" si="15"/>
        <v>0</v>
      </c>
    </row>
    <row r="106" spans="1:21" ht="16" thickBot="1" x14ac:dyDescent="0.25">
      <c r="A106" s="5">
        <f t="shared" si="16"/>
        <v>101</v>
      </c>
      <c r="B106" s="193">
        <f t="shared" ca="1" si="11"/>
        <v>0.43424592784176519</v>
      </c>
      <c r="C106" s="193">
        <v>0.92037175720374942</v>
      </c>
      <c r="D106" s="176">
        <f t="shared" si="12"/>
        <v>158</v>
      </c>
      <c r="E106" s="196">
        <f ca="1">OFFSET('LR Results_2B_Composite'!$C$5,'Composite Resampling'!$D106,0)</f>
        <v>234</v>
      </c>
      <c r="F106" s="196" t="str">
        <f ca="1">OFFSET('LR Results_2B_Composite'!$C$5,'Composite Resampling'!$D106,1)</f>
        <v>CFNR</v>
      </c>
      <c r="G106" s="196">
        <f t="shared" ca="1" si="13"/>
        <v>0</v>
      </c>
      <c r="H106" s="180">
        <f ca="1">OFFSET('LR Results_2B_Composite'!$C$5,'Composite Resampling'!$D106,3)</f>
        <v>20</v>
      </c>
      <c r="I106" s="106">
        <f ca="1">OFFSET('LR Results_2B_Composite'!$C$5,'Composite Resampling'!$D106,4)</f>
        <v>0.1762710518339988</v>
      </c>
      <c r="J106" s="211">
        <f ca="1">OFFSET('LR Results_2B_Composite'!$C$5,'Composite Resampling'!$D106,5)</f>
        <v>1</v>
      </c>
      <c r="K106" s="211">
        <f ca="1">OFFSET('LR Results_2B_Composite'!$C$5,'Composite Resampling'!$D106,6)</f>
        <v>0</v>
      </c>
      <c r="L106" s="211">
        <f ca="1">OFFSET('LR Results_2B_Composite'!$C$5,'Composite Resampling'!$D106,7)</f>
        <v>0</v>
      </c>
      <c r="M106" s="211">
        <f ca="1">OFFSET('LR Results_2B_Composite'!$C$5,'Composite Resampling'!$D106,8)</f>
        <v>2</v>
      </c>
      <c r="N106" s="211">
        <f ca="1">OFFSET('LR Results_2B_Composite'!$C$5,'Composite Resampling'!$D106,9)</f>
        <v>0</v>
      </c>
      <c r="O106" s="211">
        <f ca="1">OFFSET('LR Results_2B_Composite'!$C$5,'Composite Resampling'!$D106,10)</f>
        <v>0</v>
      </c>
      <c r="P106" s="211">
        <f ca="1">OFFSET('LR Results_2B_Composite'!$C$5,'Composite Resampling'!$D106,11)</f>
        <v>0</v>
      </c>
      <c r="Q106" s="61">
        <f t="shared" si="17"/>
        <v>0.10100000000000008</v>
      </c>
      <c r="R106" s="61">
        <f t="shared" ca="1" si="9"/>
        <v>1</v>
      </c>
      <c r="S106" s="61">
        <f t="shared" ca="1" si="10"/>
        <v>1</v>
      </c>
      <c r="T106" s="61">
        <f t="shared" ca="1" si="14"/>
        <v>1</v>
      </c>
      <c r="U106" s="61">
        <f t="shared" ca="1" si="15"/>
        <v>0</v>
      </c>
    </row>
    <row r="107" spans="1:21" ht="16" thickBot="1" x14ac:dyDescent="0.25">
      <c r="A107" s="5">
        <f t="shared" si="16"/>
        <v>102</v>
      </c>
      <c r="B107" s="193">
        <f t="shared" ca="1" si="11"/>
        <v>4.2335258313331736E-2</v>
      </c>
      <c r="C107" s="193">
        <v>0.5945563654926882</v>
      </c>
      <c r="D107" s="176">
        <f t="shared" si="12"/>
        <v>102</v>
      </c>
      <c r="E107" s="196">
        <f ca="1">OFFSET('LR Results_2B_Composite'!$C$5,'Composite Resampling'!$D107,0)</f>
        <v>63</v>
      </c>
      <c r="F107" s="196" t="str">
        <f ca="1">OFFSET('LR Results_2B_Composite'!$C$5,'Composite Resampling'!$D107,1)</f>
        <v>CFNR</v>
      </c>
      <c r="G107" s="196">
        <f t="shared" ca="1" si="13"/>
        <v>0</v>
      </c>
      <c r="H107" s="180">
        <f ca="1">OFFSET('LR Results_2B_Composite'!$C$5,'Composite Resampling'!$D107,3)</f>
        <v>20</v>
      </c>
      <c r="I107" s="106">
        <f ca="1">OFFSET('LR Results_2B_Composite'!$C$5,'Composite Resampling'!$D107,4)</f>
        <v>0.1762710518339988</v>
      </c>
      <c r="J107" s="211">
        <f ca="1">OFFSET('LR Results_2B_Composite'!$C$5,'Composite Resampling'!$D107,5)</f>
        <v>1</v>
      </c>
      <c r="K107" s="211">
        <f ca="1">OFFSET('LR Results_2B_Composite'!$C$5,'Composite Resampling'!$D107,6)</f>
        <v>0</v>
      </c>
      <c r="L107" s="211">
        <f ca="1">OFFSET('LR Results_2B_Composite'!$C$5,'Composite Resampling'!$D107,7)</f>
        <v>0</v>
      </c>
      <c r="M107" s="211">
        <f ca="1">OFFSET('LR Results_2B_Composite'!$C$5,'Composite Resampling'!$D107,8)</f>
        <v>2</v>
      </c>
      <c r="N107" s="211">
        <f ca="1">OFFSET('LR Results_2B_Composite'!$C$5,'Composite Resampling'!$D107,9)</f>
        <v>1</v>
      </c>
      <c r="O107" s="211">
        <f ca="1">OFFSET('LR Results_2B_Composite'!$C$5,'Composite Resampling'!$D107,10)</f>
        <v>0</v>
      </c>
      <c r="P107" s="211">
        <f ca="1">OFFSET('LR Results_2B_Composite'!$C$5,'Composite Resampling'!$D107,11)</f>
        <v>0</v>
      </c>
      <c r="Q107" s="61">
        <f t="shared" si="17"/>
        <v>0.10200000000000008</v>
      </c>
      <c r="R107" s="61">
        <f t="shared" ca="1" si="9"/>
        <v>1</v>
      </c>
      <c r="S107" s="61">
        <f t="shared" ca="1" si="10"/>
        <v>1</v>
      </c>
      <c r="T107" s="61">
        <f t="shared" ca="1" si="14"/>
        <v>1</v>
      </c>
      <c r="U107" s="61">
        <f t="shared" ca="1" si="15"/>
        <v>0</v>
      </c>
    </row>
    <row r="108" spans="1:21" ht="16" thickBot="1" x14ac:dyDescent="0.25">
      <c r="A108" s="5">
        <f t="shared" si="16"/>
        <v>103</v>
      </c>
      <c r="B108" s="193">
        <f t="shared" ca="1" si="11"/>
        <v>0.39678184776842462</v>
      </c>
      <c r="C108" s="193">
        <v>0.54206500939174618</v>
      </c>
      <c r="D108" s="176">
        <f t="shared" si="12"/>
        <v>93</v>
      </c>
      <c r="E108" s="196">
        <f ca="1">OFFSET('LR Results_2B_Composite'!$C$5,'Composite Resampling'!$D108,0)</f>
        <v>21</v>
      </c>
      <c r="F108" s="196" t="str">
        <f ca="1">OFFSET('LR Results_2B_Composite'!$C$5,'Composite Resampling'!$D108,1)</f>
        <v>CF</v>
      </c>
      <c r="G108" s="196">
        <f t="shared" ca="1" si="13"/>
        <v>1</v>
      </c>
      <c r="H108" s="180">
        <f ca="1">OFFSET('LR Results_2B_Composite'!$C$5,'Composite Resampling'!$D108,3)</f>
        <v>19</v>
      </c>
      <c r="I108" s="106">
        <f ca="1">OFFSET('LR Results_2B_Composite'!$C$5,'Composite Resampling'!$D108,4)</f>
        <v>0.1762710518339988</v>
      </c>
      <c r="J108" s="211">
        <f ca="1">OFFSET('LR Results_2B_Composite'!$C$5,'Composite Resampling'!$D108,5)</f>
        <v>1</v>
      </c>
      <c r="K108" s="211">
        <f ca="1">OFFSET('LR Results_2B_Composite'!$C$5,'Composite Resampling'!$D108,6)</f>
        <v>1</v>
      </c>
      <c r="L108" s="211">
        <f ca="1">OFFSET('LR Results_2B_Composite'!$C$5,'Composite Resampling'!$D108,7)</f>
        <v>0</v>
      </c>
      <c r="M108" s="211">
        <f ca="1">OFFSET('LR Results_2B_Composite'!$C$5,'Composite Resampling'!$D108,8)</f>
        <v>3</v>
      </c>
      <c r="N108" s="211">
        <f ca="1">OFFSET('LR Results_2B_Composite'!$C$5,'Composite Resampling'!$D108,9)</f>
        <v>0</v>
      </c>
      <c r="O108" s="211">
        <f ca="1">OFFSET('LR Results_2B_Composite'!$C$5,'Composite Resampling'!$D108,10)</f>
        <v>0</v>
      </c>
      <c r="P108" s="211">
        <f ca="1">OFFSET('LR Results_2B_Composite'!$C$5,'Composite Resampling'!$D108,11)</f>
        <v>0</v>
      </c>
      <c r="Q108" s="61">
        <f t="shared" si="17"/>
        <v>0.10300000000000008</v>
      </c>
      <c r="R108" s="61">
        <f t="shared" ca="1" si="9"/>
        <v>1</v>
      </c>
      <c r="S108" s="61">
        <f t="shared" ca="1" si="10"/>
        <v>1</v>
      </c>
      <c r="T108" s="61">
        <f t="shared" ca="1" si="14"/>
        <v>1</v>
      </c>
      <c r="U108" s="61">
        <f t="shared" ca="1" si="15"/>
        <v>0</v>
      </c>
    </row>
    <row r="109" spans="1:21" ht="16" thickBot="1" x14ac:dyDescent="0.25">
      <c r="A109" s="5">
        <f t="shared" si="16"/>
        <v>104</v>
      </c>
      <c r="B109" s="193">
        <f t="shared" ca="1" si="11"/>
        <v>4.1303669948348443E-2</v>
      </c>
      <c r="C109" s="193">
        <v>0.87164973741234009</v>
      </c>
      <c r="D109" s="176">
        <f t="shared" si="12"/>
        <v>150</v>
      </c>
      <c r="E109" s="196">
        <f ca="1">OFFSET('LR Results_2B_Composite'!$C$5,'Composite Resampling'!$D109,0)</f>
        <v>213</v>
      </c>
      <c r="F109" s="196" t="str">
        <f ca="1">OFFSET('LR Results_2B_Composite'!$C$5,'Composite Resampling'!$D109,1)</f>
        <v>CFNR</v>
      </c>
      <c r="G109" s="196">
        <f t="shared" ca="1" si="13"/>
        <v>0</v>
      </c>
      <c r="H109" s="180">
        <f ca="1">OFFSET('LR Results_2B_Composite'!$C$5,'Composite Resampling'!$D109,3)</f>
        <v>34</v>
      </c>
      <c r="I109" s="106">
        <f ca="1">OFFSET('LR Results_2B_Composite'!$C$5,'Composite Resampling'!$D109,4)</f>
        <v>0.88147299855013039</v>
      </c>
      <c r="J109" s="211">
        <f ca="1">OFFSET('LR Results_2B_Composite'!$C$5,'Composite Resampling'!$D109,5)</f>
        <v>1</v>
      </c>
      <c r="K109" s="211">
        <f ca="1">OFFSET('LR Results_2B_Composite'!$C$5,'Composite Resampling'!$D109,6)</f>
        <v>0</v>
      </c>
      <c r="L109" s="211">
        <f ca="1">OFFSET('LR Results_2B_Composite'!$C$5,'Composite Resampling'!$D109,7)</f>
        <v>0</v>
      </c>
      <c r="M109" s="211">
        <f ca="1">OFFSET('LR Results_2B_Composite'!$C$5,'Composite Resampling'!$D109,8)</f>
        <v>1</v>
      </c>
      <c r="N109" s="211">
        <f ca="1">OFFSET('LR Results_2B_Composite'!$C$5,'Composite Resampling'!$D109,9)</f>
        <v>0</v>
      </c>
      <c r="O109" s="211">
        <f ca="1">OFFSET('LR Results_2B_Composite'!$C$5,'Composite Resampling'!$D109,10)</f>
        <v>0</v>
      </c>
      <c r="P109" s="211">
        <f ca="1">OFFSET('LR Results_2B_Composite'!$C$5,'Composite Resampling'!$D109,11)</f>
        <v>0</v>
      </c>
      <c r="Q109" s="61">
        <f t="shared" si="17"/>
        <v>0.10400000000000008</v>
      </c>
      <c r="R109" s="61">
        <f t="shared" ca="1" si="9"/>
        <v>1</v>
      </c>
      <c r="S109" s="61">
        <f t="shared" ca="1" si="10"/>
        <v>1</v>
      </c>
      <c r="T109" s="61">
        <f t="shared" ca="1" si="14"/>
        <v>1</v>
      </c>
      <c r="U109" s="61">
        <f t="shared" ca="1" si="15"/>
        <v>0</v>
      </c>
    </row>
    <row r="110" spans="1:21" ht="16" thickBot="1" x14ac:dyDescent="0.25">
      <c r="A110" s="5">
        <f t="shared" si="16"/>
        <v>105</v>
      </c>
      <c r="B110" s="193">
        <f t="shared" ca="1" si="11"/>
        <v>0.28574290786805245</v>
      </c>
      <c r="C110" s="193">
        <v>0.7943759720834932</v>
      </c>
      <c r="D110" s="176">
        <f t="shared" si="12"/>
        <v>136</v>
      </c>
      <c r="E110" s="196">
        <f ca="1">OFFSET('LR Results_2B_Composite'!$C$5,'Composite Resampling'!$D110,0)</f>
        <v>162</v>
      </c>
      <c r="F110" s="196" t="str">
        <f ca="1">OFFSET('LR Results_2B_Composite'!$C$5,'Composite Resampling'!$D110,1)</f>
        <v>CF</v>
      </c>
      <c r="G110" s="196">
        <f t="shared" ca="1" si="13"/>
        <v>1</v>
      </c>
      <c r="H110" s="180">
        <f ca="1">OFFSET('LR Results_2B_Composite'!$C$5,'Composite Resampling'!$D110,3)</f>
        <v>20</v>
      </c>
      <c r="I110" s="106">
        <f ca="1">OFFSET('LR Results_2B_Composite'!$C$5,'Composite Resampling'!$D110,4)</f>
        <v>0.38056496677537921</v>
      </c>
      <c r="J110" s="211">
        <f ca="1">OFFSET('LR Results_2B_Composite'!$C$5,'Composite Resampling'!$D110,5)</f>
        <v>1</v>
      </c>
      <c r="K110" s="211">
        <f ca="1">OFFSET('LR Results_2B_Composite'!$C$5,'Composite Resampling'!$D110,6)</f>
        <v>1</v>
      </c>
      <c r="L110" s="211">
        <f ca="1">OFFSET('LR Results_2B_Composite'!$C$5,'Composite Resampling'!$D110,7)</f>
        <v>0</v>
      </c>
      <c r="M110" s="211">
        <f ca="1">OFFSET('LR Results_2B_Composite'!$C$5,'Composite Resampling'!$D110,8)</f>
        <v>4</v>
      </c>
      <c r="N110" s="211">
        <f ca="1">OFFSET('LR Results_2B_Composite'!$C$5,'Composite Resampling'!$D110,9)</f>
        <v>0</v>
      </c>
      <c r="O110" s="211">
        <f ca="1">OFFSET('LR Results_2B_Composite'!$C$5,'Composite Resampling'!$D110,10)</f>
        <v>0</v>
      </c>
      <c r="P110" s="211">
        <f ca="1">OFFSET('LR Results_2B_Composite'!$C$5,'Composite Resampling'!$D110,11)</f>
        <v>0</v>
      </c>
      <c r="Q110" s="61">
        <f t="shared" si="17"/>
        <v>0.10500000000000008</v>
      </c>
      <c r="R110" s="61">
        <f t="shared" ca="1" si="9"/>
        <v>1</v>
      </c>
      <c r="S110" s="61">
        <f t="shared" ca="1" si="10"/>
        <v>1</v>
      </c>
      <c r="T110" s="61">
        <f t="shared" ca="1" si="14"/>
        <v>1</v>
      </c>
      <c r="U110" s="61">
        <f t="shared" ca="1" si="15"/>
        <v>0</v>
      </c>
    </row>
    <row r="111" spans="1:21" ht="16" thickBot="1" x14ac:dyDescent="0.25">
      <c r="A111" s="5">
        <f t="shared" si="16"/>
        <v>106</v>
      </c>
      <c r="B111" s="193">
        <f t="shared" ca="1" si="11"/>
        <v>1.6224499751657184E-2</v>
      </c>
      <c r="C111" s="193">
        <v>0.593797728544045</v>
      </c>
      <c r="D111" s="176">
        <f t="shared" si="12"/>
        <v>102</v>
      </c>
      <c r="E111" s="196">
        <f ca="1">OFFSET('LR Results_2B_Composite'!$C$5,'Composite Resampling'!$D111,0)</f>
        <v>63</v>
      </c>
      <c r="F111" s="196" t="str">
        <f ca="1">OFFSET('LR Results_2B_Composite'!$C$5,'Composite Resampling'!$D111,1)</f>
        <v>CFNR</v>
      </c>
      <c r="G111" s="196">
        <f t="shared" ca="1" si="13"/>
        <v>0</v>
      </c>
      <c r="H111" s="180">
        <f ca="1">OFFSET('LR Results_2B_Composite'!$C$5,'Composite Resampling'!$D111,3)</f>
        <v>20</v>
      </c>
      <c r="I111" s="106">
        <f ca="1">OFFSET('LR Results_2B_Composite'!$C$5,'Composite Resampling'!$D111,4)</f>
        <v>0.1762710518339988</v>
      </c>
      <c r="J111" s="211">
        <f ca="1">OFFSET('LR Results_2B_Composite'!$C$5,'Composite Resampling'!$D111,5)</f>
        <v>1</v>
      </c>
      <c r="K111" s="211">
        <f ca="1">OFFSET('LR Results_2B_Composite'!$C$5,'Composite Resampling'!$D111,6)</f>
        <v>0</v>
      </c>
      <c r="L111" s="211">
        <f ca="1">OFFSET('LR Results_2B_Composite'!$C$5,'Composite Resampling'!$D111,7)</f>
        <v>0</v>
      </c>
      <c r="M111" s="211">
        <f ca="1">OFFSET('LR Results_2B_Composite'!$C$5,'Composite Resampling'!$D111,8)</f>
        <v>2</v>
      </c>
      <c r="N111" s="211">
        <f ca="1">OFFSET('LR Results_2B_Composite'!$C$5,'Composite Resampling'!$D111,9)</f>
        <v>1</v>
      </c>
      <c r="O111" s="211">
        <f ca="1">OFFSET('LR Results_2B_Composite'!$C$5,'Composite Resampling'!$D111,10)</f>
        <v>0</v>
      </c>
      <c r="P111" s="211">
        <f ca="1">OFFSET('LR Results_2B_Composite'!$C$5,'Composite Resampling'!$D111,11)</f>
        <v>0</v>
      </c>
      <c r="Q111" s="61">
        <f t="shared" si="17"/>
        <v>0.10600000000000008</v>
      </c>
      <c r="R111" s="61">
        <f t="shared" ca="1" si="9"/>
        <v>1</v>
      </c>
      <c r="S111" s="61">
        <f t="shared" ca="1" si="10"/>
        <v>1</v>
      </c>
      <c r="T111" s="61">
        <f t="shared" ca="1" si="14"/>
        <v>1</v>
      </c>
      <c r="U111" s="61">
        <f t="shared" ca="1" si="15"/>
        <v>0</v>
      </c>
    </row>
    <row r="112" spans="1:21" ht="16" thickBot="1" x14ac:dyDescent="0.25">
      <c r="A112" s="5">
        <f t="shared" si="16"/>
        <v>107</v>
      </c>
      <c r="B112" s="193">
        <f t="shared" ca="1" si="11"/>
        <v>0.16018125218760793</v>
      </c>
      <c r="C112" s="193">
        <v>0.96751283916199293</v>
      </c>
      <c r="D112" s="176">
        <f t="shared" si="12"/>
        <v>166</v>
      </c>
      <c r="E112" s="196">
        <f ca="1">OFFSET('LR Results_2B_Composite'!$C$5,'Composite Resampling'!$D112,0)</f>
        <v>246</v>
      </c>
      <c r="F112" s="196" t="str">
        <f ca="1">OFFSET('LR Results_2B_Composite'!$C$5,'Composite Resampling'!$D112,1)</f>
        <v>CONT</v>
      </c>
      <c r="G112" s="196">
        <f t="shared" ca="1" si="13"/>
        <v>0</v>
      </c>
      <c r="H112" s="180">
        <f ca="1">OFFSET('LR Results_2B_Composite'!$C$5,'Composite Resampling'!$D112,3)</f>
        <v>20</v>
      </c>
      <c r="I112" s="106">
        <f ca="1">OFFSET('LR Results_2B_Composite'!$C$5,'Composite Resampling'!$D112,4)</f>
        <v>0.38056496677537921</v>
      </c>
      <c r="J112" s="211">
        <f ca="1">OFFSET('LR Results_2B_Composite'!$C$5,'Composite Resampling'!$D112,5)</f>
        <v>1</v>
      </c>
      <c r="K112" s="211">
        <f ca="1">OFFSET('LR Results_2B_Composite'!$C$5,'Composite Resampling'!$D112,6)</f>
        <v>0</v>
      </c>
      <c r="L112" s="211">
        <f ca="1">OFFSET('LR Results_2B_Composite'!$C$5,'Composite Resampling'!$D112,7)</f>
        <v>0</v>
      </c>
      <c r="M112" s="211">
        <f ca="1">OFFSET('LR Results_2B_Composite'!$C$5,'Composite Resampling'!$D112,8)</f>
        <v>4</v>
      </c>
      <c r="N112" s="211">
        <f ca="1">OFFSET('LR Results_2B_Composite'!$C$5,'Composite Resampling'!$D112,9)</f>
        <v>0</v>
      </c>
      <c r="O112" s="211">
        <f ca="1">OFFSET('LR Results_2B_Composite'!$C$5,'Composite Resampling'!$D112,10)</f>
        <v>0</v>
      </c>
      <c r="P112" s="211">
        <f ca="1">OFFSET('LR Results_2B_Composite'!$C$5,'Composite Resampling'!$D112,11)</f>
        <v>0</v>
      </c>
      <c r="Q112" s="61">
        <f t="shared" si="17"/>
        <v>0.10700000000000008</v>
      </c>
      <c r="R112" s="61">
        <f t="shared" ca="1" si="9"/>
        <v>1</v>
      </c>
      <c r="S112" s="61">
        <f t="shared" ca="1" si="10"/>
        <v>1</v>
      </c>
      <c r="T112" s="61">
        <f t="shared" ca="1" si="14"/>
        <v>1</v>
      </c>
      <c r="U112" s="61">
        <f t="shared" ca="1" si="15"/>
        <v>0</v>
      </c>
    </row>
    <row r="113" spans="1:21" ht="16" thickBot="1" x14ac:dyDescent="0.25">
      <c r="A113" s="5">
        <f t="shared" si="16"/>
        <v>108</v>
      </c>
      <c r="B113" s="193">
        <f t="shared" ca="1" si="11"/>
        <v>8.0834555401734454E-2</v>
      </c>
      <c r="C113" s="193">
        <v>0.47842450496704314</v>
      </c>
      <c r="D113" s="176">
        <f t="shared" si="12"/>
        <v>82</v>
      </c>
      <c r="E113" s="196">
        <f ca="1">OFFSET('LR Results_2B_Composite'!$C$5,'Composite Resampling'!$D113,0)</f>
        <v>252</v>
      </c>
      <c r="F113" s="196" t="str">
        <f ca="1">OFFSET('LR Results_2B_Composite'!$C$5,'Composite Resampling'!$D113,1)</f>
        <v>CFNR</v>
      </c>
      <c r="G113" s="196">
        <f t="shared" ca="1" si="13"/>
        <v>0</v>
      </c>
      <c r="H113" s="180">
        <f ca="1">OFFSET('LR Results_2B_Composite'!$C$5,'Composite Resampling'!$D113,3)</f>
        <v>15</v>
      </c>
      <c r="I113" s="106">
        <f ca="1">OFFSET('LR Results_2B_Composite'!$C$5,'Composite Resampling'!$D113,4)</f>
        <v>0.46429144280592965</v>
      </c>
      <c r="J113" s="211">
        <f ca="1">OFFSET('LR Results_2B_Composite'!$C$5,'Composite Resampling'!$D113,5)</f>
        <v>1</v>
      </c>
      <c r="K113" s="211">
        <f ca="1">OFFSET('LR Results_2B_Composite'!$C$5,'Composite Resampling'!$D113,6)</f>
        <v>0</v>
      </c>
      <c r="L113" s="211">
        <f ca="1">OFFSET('LR Results_2B_Composite'!$C$5,'Composite Resampling'!$D113,7)</f>
        <v>0</v>
      </c>
      <c r="M113" s="211">
        <f ca="1">OFFSET('LR Results_2B_Composite'!$C$5,'Composite Resampling'!$D113,8)</f>
        <v>1</v>
      </c>
      <c r="N113" s="211">
        <f ca="1">OFFSET('LR Results_2B_Composite'!$C$5,'Composite Resampling'!$D113,9)</f>
        <v>0</v>
      </c>
      <c r="O113" s="211">
        <f ca="1">OFFSET('LR Results_2B_Composite'!$C$5,'Composite Resampling'!$D113,10)</f>
        <v>0</v>
      </c>
      <c r="P113" s="211">
        <f ca="1">OFFSET('LR Results_2B_Composite'!$C$5,'Composite Resampling'!$D113,11)</f>
        <v>0</v>
      </c>
      <c r="Q113" s="61">
        <f t="shared" si="17"/>
        <v>0.10800000000000008</v>
      </c>
      <c r="R113" s="61">
        <f t="shared" ca="1" si="9"/>
        <v>1</v>
      </c>
      <c r="S113" s="61">
        <f t="shared" ca="1" si="10"/>
        <v>1</v>
      </c>
      <c r="T113" s="61">
        <f t="shared" ca="1" si="14"/>
        <v>1</v>
      </c>
      <c r="U113" s="61">
        <f t="shared" ca="1" si="15"/>
        <v>0</v>
      </c>
    </row>
    <row r="114" spans="1:21" ht="16" thickBot="1" x14ac:dyDescent="0.25">
      <c r="A114" s="5">
        <f t="shared" si="16"/>
        <v>109</v>
      </c>
      <c r="B114" s="193">
        <f t="shared" ca="1" si="11"/>
        <v>0.59203615965338208</v>
      </c>
      <c r="C114" s="193">
        <v>0.54499996860804356</v>
      </c>
      <c r="D114" s="176">
        <f t="shared" si="12"/>
        <v>94</v>
      </c>
      <c r="E114" s="196">
        <f ca="1">OFFSET('LR Results_2B_Composite'!$C$5,'Composite Resampling'!$D114,0)</f>
        <v>23</v>
      </c>
      <c r="F114" s="196" t="str">
        <f ca="1">OFFSET('LR Results_2B_Composite'!$C$5,'Composite Resampling'!$D114,1)</f>
        <v>CF</v>
      </c>
      <c r="G114" s="196">
        <f t="shared" ca="1" si="13"/>
        <v>1</v>
      </c>
      <c r="H114" s="180">
        <f ca="1">OFFSET('LR Results_2B_Composite'!$C$5,'Composite Resampling'!$D114,3)</f>
        <v>25</v>
      </c>
      <c r="I114" s="106">
        <f ca="1">OFFSET('LR Results_2B_Composite'!$C$5,'Composite Resampling'!$D114,4)</f>
        <v>0.73860302893981378</v>
      </c>
      <c r="J114" s="211">
        <f ca="1">OFFSET('LR Results_2B_Composite'!$C$5,'Composite Resampling'!$D114,5)</f>
        <v>1</v>
      </c>
      <c r="K114" s="211">
        <f ca="1">OFFSET('LR Results_2B_Composite'!$C$5,'Composite Resampling'!$D114,6)</f>
        <v>1</v>
      </c>
      <c r="L114" s="211">
        <f ca="1">OFFSET('LR Results_2B_Composite'!$C$5,'Composite Resampling'!$D114,7)</f>
        <v>0</v>
      </c>
      <c r="M114" s="211">
        <f ca="1">OFFSET('LR Results_2B_Composite'!$C$5,'Composite Resampling'!$D114,8)</f>
        <v>2</v>
      </c>
      <c r="N114" s="211">
        <f ca="1">OFFSET('LR Results_2B_Composite'!$C$5,'Composite Resampling'!$D114,9)</f>
        <v>1</v>
      </c>
      <c r="O114" s="211">
        <f ca="1">OFFSET('LR Results_2B_Composite'!$C$5,'Composite Resampling'!$D114,10)</f>
        <v>0</v>
      </c>
      <c r="P114" s="211">
        <f ca="1">OFFSET('LR Results_2B_Composite'!$C$5,'Composite Resampling'!$D114,11)</f>
        <v>0</v>
      </c>
      <c r="Q114" s="61">
        <f t="shared" si="17"/>
        <v>0.10900000000000008</v>
      </c>
      <c r="R114" s="61">
        <f t="shared" ca="1" si="9"/>
        <v>1</v>
      </c>
      <c r="S114" s="61">
        <f t="shared" ca="1" si="10"/>
        <v>1</v>
      </c>
      <c r="T114" s="61">
        <f t="shared" ca="1" si="14"/>
        <v>1</v>
      </c>
      <c r="U114" s="61">
        <f t="shared" ca="1" si="15"/>
        <v>0</v>
      </c>
    </row>
    <row r="115" spans="1:21" ht="16" thickBot="1" x14ac:dyDescent="0.25">
      <c r="A115" s="5">
        <f t="shared" si="16"/>
        <v>110</v>
      </c>
      <c r="B115" s="193">
        <f t="shared" ca="1" si="11"/>
        <v>0.72633306839159539</v>
      </c>
      <c r="C115" s="193">
        <v>0.50288244115587033</v>
      </c>
      <c r="D115" s="176">
        <f t="shared" si="12"/>
        <v>86</v>
      </c>
      <c r="E115" s="196">
        <f ca="1">OFFSET('LR Results_2B_Composite'!$C$5,'Composite Resampling'!$D115,0)</f>
        <v>6</v>
      </c>
      <c r="F115" s="196" t="str">
        <f ca="1">OFFSET('LR Results_2B_Composite'!$C$5,'Composite Resampling'!$D115,1)</f>
        <v>CFNR</v>
      </c>
      <c r="G115" s="196">
        <f t="shared" ca="1" si="13"/>
        <v>0</v>
      </c>
      <c r="H115" s="180">
        <f ca="1">OFFSET('LR Results_2B_Composite'!$C$5,'Composite Resampling'!$D115,3)</f>
        <v>23</v>
      </c>
      <c r="I115" s="106">
        <f ca="1">OFFSET('LR Results_2B_Composite'!$C$5,'Composite Resampling'!$D115,4)</f>
        <v>0.72422835043535716</v>
      </c>
      <c r="J115" s="211">
        <f ca="1">OFFSET('LR Results_2B_Composite'!$C$5,'Composite Resampling'!$D115,5)</f>
        <v>1</v>
      </c>
      <c r="K115" s="211">
        <f ca="1">OFFSET('LR Results_2B_Composite'!$C$5,'Composite Resampling'!$D115,6)</f>
        <v>0</v>
      </c>
      <c r="L115" s="211">
        <f ca="1">OFFSET('LR Results_2B_Composite'!$C$5,'Composite Resampling'!$D115,7)</f>
        <v>0</v>
      </c>
      <c r="M115" s="211">
        <f ca="1">OFFSET('LR Results_2B_Composite'!$C$5,'Composite Resampling'!$D115,8)</f>
        <v>4</v>
      </c>
      <c r="N115" s="211">
        <f ca="1">OFFSET('LR Results_2B_Composite'!$C$5,'Composite Resampling'!$D115,9)</f>
        <v>1</v>
      </c>
      <c r="O115" s="211">
        <f ca="1">OFFSET('LR Results_2B_Composite'!$C$5,'Composite Resampling'!$D115,10)</f>
        <v>0</v>
      </c>
      <c r="P115" s="211">
        <f ca="1">OFFSET('LR Results_2B_Composite'!$C$5,'Composite Resampling'!$D115,11)</f>
        <v>0</v>
      </c>
      <c r="Q115" s="61">
        <f t="shared" si="17"/>
        <v>0.11000000000000008</v>
      </c>
      <c r="R115" s="61">
        <f t="shared" ca="1" si="9"/>
        <v>1</v>
      </c>
      <c r="S115" s="61">
        <f t="shared" ca="1" si="10"/>
        <v>1</v>
      </c>
      <c r="T115" s="61">
        <f t="shared" ca="1" si="14"/>
        <v>1</v>
      </c>
      <c r="U115" s="61">
        <f t="shared" ca="1" si="15"/>
        <v>0</v>
      </c>
    </row>
    <row r="116" spans="1:21" ht="16" thickBot="1" x14ac:dyDescent="0.25">
      <c r="A116" s="5">
        <f t="shared" si="16"/>
        <v>111</v>
      </c>
      <c r="B116" s="193">
        <f t="shared" ca="1" si="11"/>
        <v>0.90139289789865984</v>
      </c>
      <c r="C116" s="193">
        <v>0.49569435222237457</v>
      </c>
      <c r="D116" s="176">
        <f t="shared" si="12"/>
        <v>85</v>
      </c>
      <c r="E116" s="196">
        <f ca="1">OFFSET('LR Results_2B_Composite'!$C$5,'Composite Resampling'!$D116,0)</f>
        <v>3</v>
      </c>
      <c r="F116" s="196" t="str">
        <f ca="1">OFFSET('LR Results_2B_Composite'!$C$5,'Composite Resampling'!$D116,1)</f>
        <v>CFNR</v>
      </c>
      <c r="G116" s="196">
        <f t="shared" ca="1" si="13"/>
        <v>0</v>
      </c>
      <c r="H116" s="180">
        <f ca="1">OFFSET('LR Results_2B_Composite'!$C$5,'Composite Resampling'!$D116,3)</f>
        <v>19</v>
      </c>
      <c r="I116" s="106">
        <f ca="1">OFFSET('LR Results_2B_Composite'!$C$5,'Composite Resampling'!$D116,4)</f>
        <v>0.1762710518339988</v>
      </c>
      <c r="J116" s="211">
        <f ca="1">OFFSET('LR Results_2B_Composite'!$C$5,'Composite Resampling'!$D116,5)</f>
        <v>1</v>
      </c>
      <c r="K116" s="211">
        <f ca="1">OFFSET('LR Results_2B_Composite'!$C$5,'Composite Resampling'!$D116,6)</f>
        <v>0</v>
      </c>
      <c r="L116" s="211">
        <f ca="1">OFFSET('LR Results_2B_Composite'!$C$5,'Composite Resampling'!$D116,7)</f>
        <v>0</v>
      </c>
      <c r="M116" s="211">
        <f ca="1">OFFSET('LR Results_2B_Composite'!$C$5,'Composite Resampling'!$D116,8)</f>
        <v>2</v>
      </c>
      <c r="N116" s="211">
        <f ca="1">OFFSET('LR Results_2B_Composite'!$C$5,'Composite Resampling'!$D116,9)</f>
        <v>1</v>
      </c>
      <c r="O116" s="211">
        <f ca="1">OFFSET('LR Results_2B_Composite'!$C$5,'Composite Resampling'!$D116,10)</f>
        <v>0</v>
      </c>
      <c r="P116" s="211">
        <f ca="1">OFFSET('LR Results_2B_Composite'!$C$5,'Composite Resampling'!$D116,11)</f>
        <v>0</v>
      </c>
      <c r="Q116" s="61">
        <f t="shared" si="17"/>
        <v>0.11100000000000008</v>
      </c>
      <c r="R116" s="61">
        <f t="shared" ca="1" si="9"/>
        <v>1</v>
      </c>
      <c r="S116" s="61">
        <f t="shared" ca="1" si="10"/>
        <v>1</v>
      </c>
      <c r="T116" s="61">
        <f t="shared" ca="1" si="14"/>
        <v>1</v>
      </c>
      <c r="U116" s="61">
        <f t="shared" ca="1" si="15"/>
        <v>0</v>
      </c>
    </row>
    <row r="117" spans="1:21" ht="16" thickBot="1" x14ac:dyDescent="0.25">
      <c r="A117" s="5">
        <f t="shared" si="16"/>
        <v>112</v>
      </c>
      <c r="B117" s="193">
        <f t="shared" ca="1" si="11"/>
        <v>0.61253826620634877</v>
      </c>
      <c r="C117" s="193">
        <v>0.97664307356104019</v>
      </c>
      <c r="D117" s="176">
        <f t="shared" si="12"/>
        <v>168</v>
      </c>
      <c r="E117" s="196">
        <f ca="1">OFFSET('LR Results_2B_Composite'!$C$5,'Composite Resampling'!$D117,0)</f>
        <v>249</v>
      </c>
      <c r="F117" s="196" t="str">
        <f ca="1">OFFSET('LR Results_2B_Composite'!$C$5,'Composite Resampling'!$D117,1)</f>
        <v>CFNR</v>
      </c>
      <c r="G117" s="196">
        <f t="shared" ca="1" si="13"/>
        <v>0</v>
      </c>
      <c r="H117" s="180">
        <f ca="1">OFFSET('LR Results_2B_Composite'!$C$5,'Composite Resampling'!$D117,3)</f>
        <v>21</v>
      </c>
      <c r="I117" s="106">
        <f ca="1">OFFSET('LR Results_2B_Composite'!$C$5,'Composite Resampling'!$D117,4)</f>
        <v>0.38056496677537921</v>
      </c>
      <c r="J117" s="211">
        <f ca="1">OFFSET('LR Results_2B_Composite'!$C$5,'Composite Resampling'!$D117,5)</f>
        <v>1</v>
      </c>
      <c r="K117" s="211">
        <f ca="1">OFFSET('LR Results_2B_Composite'!$C$5,'Composite Resampling'!$D117,6)</f>
        <v>0</v>
      </c>
      <c r="L117" s="211">
        <f ca="1">OFFSET('LR Results_2B_Composite'!$C$5,'Composite Resampling'!$D117,7)</f>
        <v>0</v>
      </c>
      <c r="M117" s="211">
        <f ca="1">OFFSET('LR Results_2B_Composite'!$C$5,'Composite Resampling'!$D117,8)</f>
        <v>3</v>
      </c>
      <c r="N117" s="211">
        <f ca="1">OFFSET('LR Results_2B_Composite'!$C$5,'Composite Resampling'!$D117,9)</f>
        <v>0</v>
      </c>
      <c r="O117" s="211">
        <f ca="1">OFFSET('LR Results_2B_Composite'!$C$5,'Composite Resampling'!$D117,10)</f>
        <v>0</v>
      </c>
      <c r="P117" s="211">
        <f ca="1">OFFSET('LR Results_2B_Composite'!$C$5,'Composite Resampling'!$D117,11)</f>
        <v>0</v>
      </c>
      <c r="Q117" s="61">
        <f t="shared" si="17"/>
        <v>0.11200000000000009</v>
      </c>
      <c r="R117" s="61">
        <f t="shared" ca="1" si="9"/>
        <v>1</v>
      </c>
      <c r="S117" s="61">
        <f t="shared" ca="1" si="10"/>
        <v>1</v>
      </c>
      <c r="T117" s="61">
        <f t="shared" ca="1" si="14"/>
        <v>1</v>
      </c>
      <c r="U117" s="61">
        <f t="shared" ca="1" si="15"/>
        <v>0</v>
      </c>
    </row>
    <row r="118" spans="1:21" ht="16" thickBot="1" x14ac:dyDescent="0.25">
      <c r="A118" s="5">
        <f t="shared" si="16"/>
        <v>113</v>
      </c>
      <c r="B118" s="193">
        <f t="shared" ca="1" si="11"/>
        <v>4.1986194442262814E-2</v>
      </c>
      <c r="C118" s="193">
        <v>0.42400751919622248</v>
      </c>
      <c r="D118" s="176">
        <f t="shared" si="12"/>
        <v>73</v>
      </c>
      <c r="E118" s="196">
        <f ca="1">OFFSET('LR Results_2B_Composite'!$C$5,'Composite Resampling'!$D118,0)</f>
        <v>226</v>
      </c>
      <c r="F118" s="196" t="str">
        <f ca="1">OFFSET('LR Results_2B_Composite'!$C$5,'Composite Resampling'!$D118,1)</f>
        <v>CF</v>
      </c>
      <c r="G118" s="196">
        <f t="shared" ca="1" si="13"/>
        <v>1</v>
      </c>
      <c r="H118" s="180">
        <f ca="1">OFFSET('LR Results_2B_Composite'!$C$5,'Composite Resampling'!$D118,3)</f>
        <v>16</v>
      </c>
      <c r="I118" s="106">
        <f ca="1">OFFSET('LR Results_2B_Composite'!$C$5,'Composite Resampling'!$D118,4)</f>
        <v>0.25928811862254347</v>
      </c>
      <c r="J118" s="211">
        <f ca="1">OFFSET('LR Results_2B_Composite'!$C$5,'Composite Resampling'!$D118,5)</f>
        <v>1</v>
      </c>
      <c r="K118" s="211">
        <f ca="1">OFFSET('LR Results_2B_Composite'!$C$5,'Composite Resampling'!$D118,6)</f>
        <v>1</v>
      </c>
      <c r="L118" s="211">
        <f ca="1">OFFSET('LR Results_2B_Composite'!$C$5,'Composite Resampling'!$D118,7)</f>
        <v>0</v>
      </c>
      <c r="M118" s="211">
        <f ca="1">OFFSET('LR Results_2B_Composite'!$C$5,'Composite Resampling'!$D118,8)</f>
        <v>2</v>
      </c>
      <c r="N118" s="211">
        <f ca="1">OFFSET('LR Results_2B_Composite'!$C$5,'Composite Resampling'!$D118,9)</f>
        <v>0</v>
      </c>
      <c r="O118" s="211">
        <f ca="1">OFFSET('LR Results_2B_Composite'!$C$5,'Composite Resampling'!$D118,10)</f>
        <v>0</v>
      </c>
      <c r="P118" s="211">
        <f ca="1">OFFSET('LR Results_2B_Composite'!$C$5,'Composite Resampling'!$D118,11)</f>
        <v>0</v>
      </c>
      <c r="Q118" s="61">
        <f t="shared" si="17"/>
        <v>0.11300000000000009</v>
      </c>
      <c r="R118" s="61">
        <f t="shared" ca="1" si="9"/>
        <v>1</v>
      </c>
      <c r="S118" s="61">
        <f t="shared" ca="1" si="10"/>
        <v>1</v>
      </c>
      <c r="T118" s="61">
        <f t="shared" ca="1" si="14"/>
        <v>1</v>
      </c>
      <c r="U118" s="61">
        <f t="shared" ca="1" si="15"/>
        <v>0</v>
      </c>
    </row>
    <row r="119" spans="1:21" ht="16" thickBot="1" x14ac:dyDescent="0.25">
      <c r="A119" s="5">
        <f t="shared" si="16"/>
        <v>114</v>
      </c>
      <c r="B119" s="193">
        <f t="shared" ca="1" si="11"/>
        <v>0.31190862116423168</v>
      </c>
      <c r="C119" s="193">
        <v>3.5324337072273004E-2</v>
      </c>
      <c r="D119" s="176">
        <f t="shared" si="12"/>
        <v>7</v>
      </c>
      <c r="E119" s="196">
        <f ca="1">OFFSET('LR Results_2B_Composite'!$C$5,'Composite Resampling'!$D119,0)</f>
        <v>14</v>
      </c>
      <c r="F119" s="196" t="str">
        <f ca="1">OFFSET('LR Results_2B_Composite'!$C$5,'Composite Resampling'!$D119,1)</f>
        <v>CFNR</v>
      </c>
      <c r="G119" s="196">
        <f t="shared" ca="1" si="13"/>
        <v>0</v>
      </c>
      <c r="H119" s="180">
        <f ca="1">OFFSET('LR Results_2B_Composite'!$C$5,'Composite Resampling'!$D119,3)</f>
        <v>19</v>
      </c>
      <c r="I119" s="106">
        <f ca="1">OFFSET('LR Results_2B_Composite'!$C$5,'Composite Resampling'!$D119,4)</f>
        <v>0.1762710518339988</v>
      </c>
      <c r="J119" s="211">
        <f ca="1">OFFSET('LR Results_2B_Composite'!$C$5,'Composite Resampling'!$D119,5)</f>
        <v>1</v>
      </c>
      <c r="K119" s="211">
        <f ca="1">OFFSET('LR Results_2B_Composite'!$C$5,'Composite Resampling'!$D119,6)</f>
        <v>0</v>
      </c>
      <c r="L119" s="211">
        <f ca="1">OFFSET('LR Results_2B_Composite'!$C$5,'Composite Resampling'!$D119,7)</f>
        <v>0</v>
      </c>
      <c r="M119" s="211">
        <f ca="1">OFFSET('LR Results_2B_Composite'!$C$5,'Composite Resampling'!$D119,8)</f>
        <v>2</v>
      </c>
      <c r="N119" s="211">
        <f ca="1">OFFSET('LR Results_2B_Composite'!$C$5,'Composite Resampling'!$D119,9)</f>
        <v>1</v>
      </c>
      <c r="O119" s="211">
        <f ca="1">OFFSET('LR Results_2B_Composite'!$C$5,'Composite Resampling'!$D119,10)</f>
        <v>0</v>
      </c>
      <c r="P119" s="211">
        <f ca="1">OFFSET('LR Results_2B_Composite'!$C$5,'Composite Resampling'!$D119,11)</f>
        <v>0</v>
      </c>
      <c r="Q119" s="61">
        <f t="shared" si="17"/>
        <v>0.11400000000000009</v>
      </c>
      <c r="R119" s="61">
        <f t="shared" ca="1" si="9"/>
        <v>1</v>
      </c>
      <c r="S119" s="61">
        <f t="shared" ca="1" si="10"/>
        <v>1</v>
      </c>
      <c r="T119" s="61">
        <f t="shared" ca="1" si="14"/>
        <v>1</v>
      </c>
      <c r="U119" s="61">
        <f t="shared" ca="1" si="15"/>
        <v>0</v>
      </c>
    </row>
    <row r="120" spans="1:21" ht="16" thickBot="1" x14ac:dyDescent="0.25">
      <c r="A120" s="5">
        <f t="shared" si="16"/>
        <v>115</v>
      </c>
      <c r="B120" s="193">
        <f t="shared" ca="1" si="11"/>
        <v>0.20429037310748366</v>
      </c>
      <c r="C120" s="193">
        <v>0.76290091662238901</v>
      </c>
      <c r="D120" s="176">
        <f t="shared" si="12"/>
        <v>131</v>
      </c>
      <c r="E120" s="196">
        <f ca="1">OFFSET('LR Results_2B_Composite'!$C$5,'Composite Resampling'!$D120,0)</f>
        <v>156</v>
      </c>
      <c r="F120" s="196" t="str">
        <f ca="1">OFFSET('LR Results_2B_Composite'!$C$5,'Composite Resampling'!$D120,1)</f>
        <v>CONT</v>
      </c>
      <c r="G120" s="196">
        <f t="shared" ca="1" si="13"/>
        <v>0</v>
      </c>
      <c r="H120" s="180">
        <f ca="1">OFFSET('LR Results_2B_Composite'!$C$5,'Composite Resampling'!$D120,3)</f>
        <v>7</v>
      </c>
      <c r="I120" s="106">
        <f ca="1">OFFSET('LR Results_2B_Composite'!$C$5,'Composite Resampling'!$D120,4)</f>
        <v>0.22902377813435884</v>
      </c>
      <c r="J120" s="211">
        <f ca="1">OFFSET('LR Results_2B_Composite'!$C$5,'Composite Resampling'!$D120,5)</f>
        <v>1</v>
      </c>
      <c r="K120" s="211">
        <f ca="1">OFFSET('LR Results_2B_Composite'!$C$5,'Composite Resampling'!$D120,6)</f>
        <v>0</v>
      </c>
      <c r="L120" s="211">
        <f ca="1">OFFSET('LR Results_2B_Composite'!$C$5,'Composite Resampling'!$D120,7)</f>
        <v>0</v>
      </c>
      <c r="M120" s="211">
        <f ca="1">OFFSET('LR Results_2B_Composite'!$C$5,'Composite Resampling'!$D120,8)</f>
        <v>3</v>
      </c>
      <c r="N120" s="211">
        <f ca="1">OFFSET('LR Results_2B_Composite'!$C$5,'Composite Resampling'!$D120,9)</f>
        <v>0</v>
      </c>
      <c r="O120" s="211">
        <f ca="1">OFFSET('LR Results_2B_Composite'!$C$5,'Composite Resampling'!$D120,10)</f>
        <v>0</v>
      </c>
      <c r="P120" s="211">
        <f ca="1">OFFSET('LR Results_2B_Composite'!$C$5,'Composite Resampling'!$D120,11)</f>
        <v>0</v>
      </c>
      <c r="Q120" s="61">
        <f t="shared" si="17"/>
        <v>0.11500000000000009</v>
      </c>
      <c r="R120" s="61">
        <f t="shared" ca="1" si="9"/>
        <v>1</v>
      </c>
      <c r="S120" s="61">
        <f t="shared" ca="1" si="10"/>
        <v>1</v>
      </c>
      <c r="T120" s="61">
        <f t="shared" ca="1" si="14"/>
        <v>1</v>
      </c>
      <c r="U120" s="61">
        <f t="shared" ca="1" si="15"/>
        <v>0.16216216216216217</v>
      </c>
    </row>
    <row r="121" spans="1:21" ht="16" thickBot="1" x14ac:dyDescent="0.25">
      <c r="A121" s="5">
        <f t="shared" si="16"/>
        <v>116</v>
      </c>
      <c r="B121" s="193">
        <f t="shared" ca="1" si="11"/>
        <v>0.7762869230195939</v>
      </c>
      <c r="C121" s="193">
        <v>0.45165612795226517</v>
      </c>
      <c r="D121" s="176">
        <f t="shared" si="12"/>
        <v>78</v>
      </c>
      <c r="E121" s="196">
        <f ca="1">OFFSET('LR Results_2B_Composite'!$C$5,'Composite Resampling'!$D121,0)</f>
        <v>238</v>
      </c>
      <c r="F121" s="196" t="str">
        <f ca="1">OFFSET('LR Results_2B_Composite'!$C$5,'Composite Resampling'!$D121,1)</f>
        <v>CONT</v>
      </c>
      <c r="G121" s="196">
        <f t="shared" ca="1" si="13"/>
        <v>0</v>
      </c>
      <c r="H121" s="180">
        <f ca="1">OFFSET('LR Results_2B_Composite'!$C$5,'Composite Resampling'!$D121,3)</f>
        <v>25</v>
      </c>
      <c r="I121" s="106">
        <f ca="1">OFFSET('LR Results_2B_Composite'!$C$5,'Composite Resampling'!$D121,4)</f>
        <v>0.73860302893981378</v>
      </c>
      <c r="J121" s="211">
        <f ca="1">OFFSET('LR Results_2B_Composite'!$C$5,'Composite Resampling'!$D121,5)</f>
        <v>1</v>
      </c>
      <c r="K121" s="211">
        <f ca="1">OFFSET('LR Results_2B_Composite'!$C$5,'Composite Resampling'!$D121,6)</f>
        <v>0</v>
      </c>
      <c r="L121" s="211">
        <f ca="1">OFFSET('LR Results_2B_Composite'!$C$5,'Composite Resampling'!$D121,7)</f>
        <v>0</v>
      </c>
      <c r="M121" s="211">
        <f ca="1">OFFSET('LR Results_2B_Composite'!$C$5,'Composite Resampling'!$D121,8)</f>
        <v>0</v>
      </c>
      <c r="N121" s="211">
        <f ca="1">OFFSET('LR Results_2B_Composite'!$C$5,'Composite Resampling'!$D121,9)</f>
        <v>0</v>
      </c>
      <c r="O121" s="211">
        <f ca="1">OFFSET('LR Results_2B_Composite'!$C$5,'Composite Resampling'!$D121,10)</f>
        <v>0</v>
      </c>
      <c r="P121" s="211">
        <f ca="1">OFFSET('LR Results_2B_Composite'!$C$5,'Composite Resampling'!$D121,11)</f>
        <v>0</v>
      </c>
      <c r="Q121" s="61">
        <f t="shared" si="17"/>
        <v>0.11600000000000009</v>
      </c>
      <c r="R121" s="61">
        <f t="shared" ca="1" si="9"/>
        <v>1</v>
      </c>
      <c r="S121" s="61">
        <f t="shared" ca="1" si="10"/>
        <v>0.83783783783783783</v>
      </c>
      <c r="T121" s="61">
        <f t="shared" ca="1" si="14"/>
        <v>1</v>
      </c>
      <c r="U121" s="61">
        <f t="shared" ca="1" si="15"/>
        <v>0</v>
      </c>
    </row>
    <row r="122" spans="1:21" ht="16" thickBot="1" x14ac:dyDescent="0.25">
      <c r="A122" s="5">
        <f t="shared" si="16"/>
        <v>117</v>
      </c>
      <c r="B122" s="193">
        <f t="shared" ca="1" si="11"/>
        <v>0.25943455085724398</v>
      </c>
      <c r="C122" s="193">
        <v>0.50282404444161521</v>
      </c>
      <c r="D122" s="176">
        <f t="shared" si="12"/>
        <v>86</v>
      </c>
      <c r="E122" s="196">
        <f ca="1">OFFSET('LR Results_2B_Composite'!$C$5,'Composite Resampling'!$D122,0)</f>
        <v>6</v>
      </c>
      <c r="F122" s="196" t="str">
        <f ca="1">OFFSET('LR Results_2B_Composite'!$C$5,'Composite Resampling'!$D122,1)</f>
        <v>CFNR</v>
      </c>
      <c r="G122" s="196">
        <f t="shared" ca="1" si="13"/>
        <v>0</v>
      </c>
      <c r="H122" s="180">
        <f ca="1">OFFSET('LR Results_2B_Composite'!$C$5,'Composite Resampling'!$D122,3)</f>
        <v>23</v>
      </c>
      <c r="I122" s="106">
        <f ca="1">OFFSET('LR Results_2B_Composite'!$C$5,'Composite Resampling'!$D122,4)</f>
        <v>0.72422835043535716</v>
      </c>
      <c r="J122" s="211">
        <f ca="1">OFFSET('LR Results_2B_Composite'!$C$5,'Composite Resampling'!$D122,5)</f>
        <v>1</v>
      </c>
      <c r="K122" s="211">
        <f ca="1">OFFSET('LR Results_2B_Composite'!$C$5,'Composite Resampling'!$D122,6)</f>
        <v>0</v>
      </c>
      <c r="L122" s="211">
        <f ca="1">OFFSET('LR Results_2B_Composite'!$C$5,'Composite Resampling'!$D122,7)</f>
        <v>0</v>
      </c>
      <c r="M122" s="211">
        <f ca="1">OFFSET('LR Results_2B_Composite'!$C$5,'Composite Resampling'!$D122,8)</f>
        <v>4</v>
      </c>
      <c r="N122" s="211">
        <f ca="1">OFFSET('LR Results_2B_Composite'!$C$5,'Composite Resampling'!$D122,9)</f>
        <v>1</v>
      </c>
      <c r="O122" s="211">
        <f ca="1">OFFSET('LR Results_2B_Composite'!$C$5,'Composite Resampling'!$D122,10)</f>
        <v>0</v>
      </c>
      <c r="P122" s="211">
        <f ca="1">OFFSET('LR Results_2B_Composite'!$C$5,'Composite Resampling'!$D122,11)</f>
        <v>0</v>
      </c>
      <c r="Q122" s="61">
        <f t="shared" si="17"/>
        <v>0.11700000000000009</v>
      </c>
      <c r="R122" s="61">
        <f t="shared" ca="1" si="9"/>
        <v>1</v>
      </c>
      <c r="S122" s="61">
        <f t="shared" ca="1" si="10"/>
        <v>0.83783783783783783</v>
      </c>
      <c r="T122" s="61">
        <f t="shared" ca="1" si="14"/>
        <v>1</v>
      </c>
      <c r="U122" s="61">
        <f t="shared" ca="1" si="15"/>
        <v>0</v>
      </c>
    </row>
    <row r="123" spans="1:21" ht="16" thickBot="1" x14ac:dyDescent="0.25">
      <c r="A123" s="5">
        <f t="shared" si="16"/>
        <v>118</v>
      </c>
      <c r="B123" s="193">
        <f t="shared" ca="1" si="11"/>
        <v>0.4068610026374585</v>
      </c>
      <c r="C123" s="193">
        <v>0.57549478326395731</v>
      </c>
      <c r="D123" s="176">
        <f t="shared" si="12"/>
        <v>99</v>
      </c>
      <c r="E123" s="196">
        <f ca="1">OFFSET('LR Results_2B_Composite'!$C$5,'Composite Resampling'!$D123,0)</f>
        <v>42</v>
      </c>
      <c r="F123" s="196" t="str">
        <f ca="1">OFFSET('LR Results_2B_Composite'!$C$5,'Composite Resampling'!$D123,1)</f>
        <v>CONT</v>
      </c>
      <c r="G123" s="196">
        <f t="shared" ca="1" si="13"/>
        <v>0</v>
      </c>
      <c r="H123" s="180">
        <f ca="1">OFFSET('LR Results_2B_Composite'!$C$5,'Composite Resampling'!$D123,3)</f>
        <v>17</v>
      </c>
      <c r="I123" s="106">
        <f ca="1">OFFSET('LR Results_2B_Composite'!$C$5,'Composite Resampling'!$D123,4)</f>
        <v>0.11596240580820531</v>
      </c>
      <c r="J123" s="211">
        <f ca="1">OFFSET('LR Results_2B_Composite'!$C$5,'Composite Resampling'!$D123,5)</f>
        <v>0</v>
      </c>
      <c r="K123" s="211">
        <f ca="1">OFFSET('LR Results_2B_Composite'!$C$5,'Composite Resampling'!$D123,6)</f>
        <v>0</v>
      </c>
      <c r="L123" s="211">
        <f ca="1">OFFSET('LR Results_2B_Composite'!$C$5,'Composite Resampling'!$D123,7)</f>
        <v>1</v>
      </c>
      <c r="M123" s="211">
        <f ca="1">OFFSET('LR Results_2B_Composite'!$C$5,'Composite Resampling'!$D123,8)</f>
        <v>2</v>
      </c>
      <c r="N123" s="211">
        <f ca="1">OFFSET('LR Results_2B_Composite'!$C$5,'Composite Resampling'!$D123,9)</f>
        <v>0</v>
      </c>
      <c r="O123" s="211">
        <f ca="1">OFFSET('LR Results_2B_Composite'!$C$5,'Composite Resampling'!$D123,10)</f>
        <v>0</v>
      </c>
      <c r="P123" s="211">
        <f ca="1">OFFSET('LR Results_2B_Composite'!$C$5,'Composite Resampling'!$D123,11)</f>
        <v>0</v>
      </c>
      <c r="Q123" s="61">
        <f t="shared" si="17"/>
        <v>0.11800000000000009</v>
      </c>
      <c r="R123" s="61">
        <f t="shared" ca="1" si="9"/>
        <v>1</v>
      </c>
      <c r="S123" s="61">
        <f t="shared" ca="1" si="10"/>
        <v>0.83783783783783783</v>
      </c>
      <c r="T123" s="61">
        <f t="shared" ca="1" si="14"/>
        <v>1</v>
      </c>
      <c r="U123" s="61">
        <f t="shared" ca="1" si="15"/>
        <v>0</v>
      </c>
    </row>
    <row r="124" spans="1:21" ht="16" thickBot="1" x14ac:dyDescent="0.25">
      <c r="A124" s="5">
        <f t="shared" si="16"/>
        <v>119</v>
      </c>
      <c r="B124" s="193">
        <f t="shared" ca="1" si="11"/>
        <v>0.47533936744061112</v>
      </c>
      <c r="C124" s="193">
        <v>0.16981657655757298</v>
      </c>
      <c r="D124" s="176">
        <f t="shared" si="12"/>
        <v>30</v>
      </c>
      <c r="E124" s="196">
        <f ca="1">OFFSET('LR Results_2B_Composite'!$C$5,'Composite Resampling'!$D124,0)</f>
        <v>68</v>
      </c>
      <c r="F124" s="196" t="str">
        <f ca="1">OFFSET('LR Results_2B_Composite'!$C$5,'Composite Resampling'!$D124,1)</f>
        <v>CONT</v>
      </c>
      <c r="G124" s="196">
        <f t="shared" ca="1" si="13"/>
        <v>0</v>
      </c>
      <c r="H124" s="180">
        <f ca="1">OFFSET('LR Results_2B_Composite'!$C$5,'Composite Resampling'!$D124,3)</f>
        <v>7</v>
      </c>
      <c r="I124" s="106">
        <f ca="1">OFFSET('LR Results_2B_Composite'!$C$5,'Composite Resampling'!$D124,4)</f>
        <v>0.22902377813435884</v>
      </c>
      <c r="J124" s="211">
        <f ca="1">OFFSET('LR Results_2B_Composite'!$C$5,'Composite Resampling'!$D124,5)</f>
        <v>1</v>
      </c>
      <c r="K124" s="211">
        <f ca="1">OFFSET('LR Results_2B_Composite'!$C$5,'Composite Resampling'!$D124,6)</f>
        <v>0</v>
      </c>
      <c r="L124" s="211">
        <f ca="1">OFFSET('LR Results_2B_Composite'!$C$5,'Composite Resampling'!$D124,7)</f>
        <v>0</v>
      </c>
      <c r="M124" s="211">
        <f ca="1">OFFSET('LR Results_2B_Composite'!$C$5,'Composite Resampling'!$D124,8)</f>
        <v>3</v>
      </c>
      <c r="N124" s="211">
        <f ca="1">OFFSET('LR Results_2B_Composite'!$C$5,'Composite Resampling'!$D124,9)</f>
        <v>0</v>
      </c>
      <c r="O124" s="211">
        <f ca="1">OFFSET('LR Results_2B_Composite'!$C$5,'Composite Resampling'!$D124,10)</f>
        <v>0</v>
      </c>
      <c r="P124" s="211">
        <f ca="1">OFFSET('LR Results_2B_Composite'!$C$5,'Composite Resampling'!$D124,11)</f>
        <v>0</v>
      </c>
      <c r="Q124" s="61">
        <f t="shared" si="17"/>
        <v>0.11900000000000009</v>
      </c>
      <c r="R124" s="61">
        <f t="shared" ca="1" si="9"/>
        <v>1</v>
      </c>
      <c r="S124" s="61">
        <f t="shared" ca="1" si="10"/>
        <v>0.83783783783783783</v>
      </c>
      <c r="T124" s="61">
        <f t="shared" ca="1" si="14"/>
        <v>1</v>
      </c>
      <c r="U124" s="61">
        <f t="shared" ca="1" si="15"/>
        <v>0</v>
      </c>
    </row>
    <row r="125" spans="1:21" ht="16" thickBot="1" x14ac:dyDescent="0.25">
      <c r="A125" s="5">
        <f t="shared" si="16"/>
        <v>120</v>
      </c>
      <c r="B125" s="193">
        <f t="shared" ca="1" si="11"/>
        <v>0.40185007511801185</v>
      </c>
      <c r="C125" s="193">
        <v>0.46371155688835486</v>
      </c>
      <c r="D125" s="176">
        <f t="shared" si="12"/>
        <v>80</v>
      </c>
      <c r="E125" s="196">
        <f ca="1">OFFSET('LR Results_2B_Composite'!$C$5,'Composite Resampling'!$D125,0)</f>
        <v>242</v>
      </c>
      <c r="F125" s="196" t="str">
        <f ca="1">OFFSET('LR Results_2B_Composite'!$C$5,'Composite Resampling'!$D125,1)</f>
        <v>CONT</v>
      </c>
      <c r="G125" s="196">
        <f t="shared" ca="1" si="13"/>
        <v>0</v>
      </c>
      <c r="H125" s="180">
        <f ca="1">OFFSET('LR Results_2B_Composite'!$C$5,'Composite Resampling'!$D125,3)</f>
        <v>14</v>
      </c>
      <c r="I125" s="106">
        <f ca="1">OFFSET('LR Results_2B_Composite'!$C$5,'Composite Resampling'!$D125,4)</f>
        <v>0.18934718186576524</v>
      </c>
      <c r="J125" s="211">
        <f ca="1">OFFSET('LR Results_2B_Composite'!$C$5,'Composite Resampling'!$D125,5)</f>
        <v>1</v>
      </c>
      <c r="K125" s="211">
        <f ca="1">OFFSET('LR Results_2B_Composite'!$C$5,'Composite Resampling'!$D125,6)</f>
        <v>0</v>
      </c>
      <c r="L125" s="211">
        <f ca="1">OFFSET('LR Results_2B_Composite'!$C$5,'Composite Resampling'!$D125,7)</f>
        <v>0</v>
      </c>
      <c r="M125" s="211">
        <f ca="1">OFFSET('LR Results_2B_Composite'!$C$5,'Composite Resampling'!$D125,8)</f>
        <v>0</v>
      </c>
      <c r="N125" s="211">
        <f ca="1">OFFSET('LR Results_2B_Composite'!$C$5,'Composite Resampling'!$D125,9)</f>
        <v>0</v>
      </c>
      <c r="O125" s="211">
        <f ca="1">OFFSET('LR Results_2B_Composite'!$C$5,'Composite Resampling'!$D125,10)</f>
        <v>0</v>
      </c>
      <c r="P125" s="211">
        <f ca="1">OFFSET('LR Results_2B_Composite'!$C$5,'Composite Resampling'!$D125,11)</f>
        <v>0</v>
      </c>
      <c r="Q125" s="61">
        <f t="shared" si="17"/>
        <v>0.12000000000000009</v>
      </c>
      <c r="R125" s="61">
        <f t="shared" ca="1" si="9"/>
        <v>1</v>
      </c>
      <c r="S125" s="61">
        <f t="shared" ca="1" si="10"/>
        <v>0.83783783783783783</v>
      </c>
      <c r="T125" s="61">
        <f t="shared" ca="1" si="14"/>
        <v>1</v>
      </c>
      <c r="U125" s="61">
        <f t="shared" ca="1" si="15"/>
        <v>0</v>
      </c>
    </row>
    <row r="126" spans="1:21" ht="16" thickBot="1" x14ac:dyDescent="0.25">
      <c r="A126" s="5">
        <f t="shared" si="16"/>
        <v>121</v>
      </c>
      <c r="B126" s="193">
        <f t="shared" ca="1" si="11"/>
        <v>0.6205341774528913</v>
      </c>
      <c r="C126" s="193">
        <v>0.15750548739039538</v>
      </c>
      <c r="D126" s="176">
        <f t="shared" si="12"/>
        <v>27</v>
      </c>
      <c r="E126" s="196">
        <f ca="1">OFFSET('LR Results_2B_Composite'!$C$5,'Composite Resampling'!$D126,0)</f>
        <v>58</v>
      </c>
      <c r="F126" s="196" t="str">
        <f ca="1">OFFSET('LR Results_2B_Composite'!$C$5,'Composite Resampling'!$D126,1)</f>
        <v>CONT</v>
      </c>
      <c r="G126" s="196">
        <f t="shared" ca="1" si="13"/>
        <v>0</v>
      </c>
      <c r="H126" s="180">
        <f ca="1">OFFSET('LR Results_2B_Composite'!$C$5,'Composite Resampling'!$D126,3)</f>
        <v>17</v>
      </c>
      <c r="I126" s="106">
        <f ca="1">OFFSET('LR Results_2B_Composite'!$C$5,'Composite Resampling'!$D126,4)</f>
        <v>0.11596240580820531</v>
      </c>
      <c r="J126" s="211">
        <f ca="1">OFFSET('LR Results_2B_Composite'!$C$5,'Composite Resampling'!$D126,5)</f>
        <v>0</v>
      </c>
      <c r="K126" s="211">
        <f ca="1">OFFSET('LR Results_2B_Composite'!$C$5,'Composite Resampling'!$D126,6)</f>
        <v>0</v>
      </c>
      <c r="L126" s="211">
        <f ca="1">OFFSET('LR Results_2B_Composite'!$C$5,'Composite Resampling'!$D126,7)</f>
        <v>1</v>
      </c>
      <c r="M126" s="211">
        <f ca="1">OFFSET('LR Results_2B_Composite'!$C$5,'Composite Resampling'!$D126,8)</f>
        <v>4</v>
      </c>
      <c r="N126" s="211">
        <f ca="1">OFFSET('LR Results_2B_Composite'!$C$5,'Composite Resampling'!$D126,9)</f>
        <v>0</v>
      </c>
      <c r="O126" s="211">
        <f ca="1">OFFSET('LR Results_2B_Composite'!$C$5,'Composite Resampling'!$D126,10)</f>
        <v>0</v>
      </c>
      <c r="P126" s="211">
        <f ca="1">OFFSET('LR Results_2B_Composite'!$C$5,'Composite Resampling'!$D126,11)</f>
        <v>0</v>
      </c>
      <c r="Q126" s="61">
        <f t="shared" si="17"/>
        <v>0.12100000000000009</v>
      </c>
      <c r="R126" s="61">
        <f t="shared" ca="1" si="9"/>
        <v>1</v>
      </c>
      <c r="S126" s="61">
        <f t="shared" ca="1" si="10"/>
        <v>0.83783783783783783</v>
      </c>
      <c r="T126" s="61">
        <f t="shared" ca="1" si="14"/>
        <v>1</v>
      </c>
      <c r="U126" s="61">
        <f t="shared" ca="1" si="15"/>
        <v>0</v>
      </c>
    </row>
    <row r="127" spans="1:21" ht="16" thickBot="1" x14ac:dyDescent="0.25">
      <c r="A127" s="5">
        <f t="shared" si="16"/>
        <v>122</v>
      </c>
      <c r="B127" s="193">
        <f t="shared" ca="1" si="11"/>
        <v>0.56851132391256476</v>
      </c>
      <c r="C127" s="193">
        <v>0.62247221876636027</v>
      </c>
      <c r="D127" s="176">
        <f t="shared" si="12"/>
        <v>107</v>
      </c>
      <c r="E127" s="196">
        <f ca="1">OFFSET('LR Results_2B_Composite'!$C$5,'Composite Resampling'!$D127,0)</f>
        <v>78</v>
      </c>
      <c r="F127" s="196" t="str">
        <f ca="1">OFFSET('LR Results_2B_Composite'!$C$5,'Composite Resampling'!$D127,1)</f>
        <v>CONT</v>
      </c>
      <c r="G127" s="196">
        <f t="shared" ca="1" si="13"/>
        <v>0</v>
      </c>
      <c r="H127" s="180">
        <f ca="1">OFFSET('LR Results_2B_Composite'!$C$5,'Composite Resampling'!$D127,3)</f>
        <v>20</v>
      </c>
      <c r="I127" s="106">
        <f ca="1">OFFSET('LR Results_2B_Composite'!$C$5,'Composite Resampling'!$D127,4)</f>
        <v>0.38056496677537921</v>
      </c>
      <c r="J127" s="211">
        <f ca="1">OFFSET('LR Results_2B_Composite'!$C$5,'Composite Resampling'!$D127,5)</f>
        <v>1</v>
      </c>
      <c r="K127" s="211">
        <f ca="1">OFFSET('LR Results_2B_Composite'!$C$5,'Composite Resampling'!$D127,6)</f>
        <v>0</v>
      </c>
      <c r="L127" s="211">
        <f ca="1">OFFSET('LR Results_2B_Composite'!$C$5,'Composite Resampling'!$D127,7)</f>
        <v>0</v>
      </c>
      <c r="M127" s="211">
        <f ca="1">OFFSET('LR Results_2B_Composite'!$C$5,'Composite Resampling'!$D127,8)</f>
        <v>4</v>
      </c>
      <c r="N127" s="211">
        <f ca="1">OFFSET('LR Results_2B_Composite'!$C$5,'Composite Resampling'!$D127,9)</f>
        <v>0</v>
      </c>
      <c r="O127" s="211">
        <f ca="1">OFFSET('LR Results_2B_Composite'!$C$5,'Composite Resampling'!$D127,10)</f>
        <v>0</v>
      </c>
      <c r="P127" s="211">
        <f ca="1">OFFSET('LR Results_2B_Composite'!$C$5,'Composite Resampling'!$D127,11)</f>
        <v>0</v>
      </c>
      <c r="Q127" s="61">
        <f t="shared" si="17"/>
        <v>0.12200000000000009</v>
      </c>
      <c r="R127" s="61">
        <f t="shared" ca="1" si="9"/>
        <v>1</v>
      </c>
      <c r="S127" s="61">
        <f t="shared" ca="1" si="10"/>
        <v>0.83783783783783783</v>
      </c>
      <c r="T127" s="61">
        <f t="shared" ca="1" si="14"/>
        <v>1</v>
      </c>
      <c r="U127" s="61">
        <f t="shared" ca="1" si="15"/>
        <v>0</v>
      </c>
    </row>
    <row r="128" spans="1:21" ht="16" thickBot="1" x14ac:dyDescent="0.25">
      <c r="A128" s="5">
        <f t="shared" si="16"/>
        <v>123</v>
      </c>
      <c r="B128" s="193">
        <f t="shared" ca="1" si="11"/>
        <v>0.37309191217235615</v>
      </c>
      <c r="C128" s="193">
        <v>9.1655412706539541E-2</v>
      </c>
      <c r="D128" s="176">
        <f t="shared" si="12"/>
        <v>16</v>
      </c>
      <c r="E128" s="196">
        <f ca="1">OFFSET('LR Results_2B_Composite'!$C$5,'Composite Resampling'!$D128,0)</f>
        <v>32</v>
      </c>
      <c r="F128" s="196" t="str">
        <f ca="1">OFFSET('LR Results_2B_Composite'!$C$5,'Composite Resampling'!$D128,1)</f>
        <v>CONT</v>
      </c>
      <c r="G128" s="196">
        <f t="shared" ca="1" si="13"/>
        <v>0</v>
      </c>
      <c r="H128" s="180">
        <f ca="1">OFFSET('LR Results_2B_Composite'!$C$5,'Composite Resampling'!$D128,3)</f>
        <v>14</v>
      </c>
      <c r="I128" s="106">
        <f ca="1">OFFSET('LR Results_2B_Composite'!$C$5,'Composite Resampling'!$D128,4)</f>
        <v>0.18934718186576524</v>
      </c>
      <c r="J128" s="211">
        <f ca="1">OFFSET('LR Results_2B_Composite'!$C$5,'Composite Resampling'!$D128,5)</f>
        <v>1</v>
      </c>
      <c r="K128" s="211">
        <f ca="1">OFFSET('LR Results_2B_Composite'!$C$5,'Composite Resampling'!$D128,6)</f>
        <v>0</v>
      </c>
      <c r="L128" s="211">
        <f ca="1">OFFSET('LR Results_2B_Composite'!$C$5,'Composite Resampling'!$D128,7)</f>
        <v>0</v>
      </c>
      <c r="M128" s="211">
        <f ca="1">OFFSET('LR Results_2B_Composite'!$C$5,'Composite Resampling'!$D128,8)</f>
        <v>2</v>
      </c>
      <c r="N128" s="211">
        <f ca="1">OFFSET('LR Results_2B_Composite'!$C$5,'Composite Resampling'!$D128,9)</f>
        <v>0</v>
      </c>
      <c r="O128" s="211">
        <f ca="1">OFFSET('LR Results_2B_Composite'!$C$5,'Composite Resampling'!$D128,10)</f>
        <v>0</v>
      </c>
      <c r="P128" s="211">
        <f ca="1">OFFSET('LR Results_2B_Composite'!$C$5,'Composite Resampling'!$D128,11)</f>
        <v>0</v>
      </c>
      <c r="Q128" s="61">
        <f t="shared" si="17"/>
        <v>0.1230000000000001</v>
      </c>
      <c r="R128" s="61">
        <f t="shared" ca="1" si="9"/>
        <v>1</v>
      </c>
      <c r="S128" s="61">
        <f t="shared" ca="1" si="10"/>
        <v>0.83783783783783783</v>
      </c>
      <c r="T128" s="61">
        <f t="shared" ca="1" si="14"/>
        <v>1</v>
      </c>
      <c r="U128" s="61">
        <f t="shared" ca="1" si="15"/>
        <v>0</v>
      </c>
    </row>
    <row r="129" spans="1:22" ht="16" thickBot="1" x14ac:dyDescent="0.25">
      <c r="A129" s="5">
        <f t="shared" si="16"/>
        <v>124</v>
      </c>
      <c r="B129" s="193">
        <f t="shared" ca="1" si="11"/>
        <v>0.64549375496996542</v>
      </c>
      <c r="C129" s="193">
        <v>0.70041101627931812</v>
      </c>
      <c r="D129" s="176">
        <f t="shared" si="12"/>
        <v>120</v>
      </c>
      <c r="E129" s="196">
        <f ca="1">OFFSET('LR Results_2B_Composite'!$C$5,'Composite Resampling'!$D129,0)</f>
        <v>135</v>
      </c>
      <c r="F129" s="196" t="str">
        <f ca="1">OFFSET('LR Results_2B_Composite'!$C$5,'Composite Resampling'!$D129,1)</f>
        <v>CFNR</v>
      </c>
      <c r="G129" s="196">
        <f t="shared" ca="1" si="13"/>
        <v>0</v>
      </c>
      <c r="H129" s="180">
        <f ca="1">OFFSET('LR Results_2B_Composite'!$C$5,'Composite Resampling'!$D129,3)</f>
        <v>21</v>
      </c>
      <c r="I129" s="106">
        <f ca="1">OFFSET('LR Results_2B_Composite'!$C$5,'Composite Resampling'!$D129,4)</f>
        <v>0.38056496677537921</v>
      </c>
      <c r="J129" s="211">
        <f ca="1">OFFSET('LR Results_2B_Composite'!$C$5,'Composite Resampling'!$D129,5)</f>
        <v>1</v>
      </c>
      <c r="K129" s="211">
        <f ca="1">OFFSET('LR Results_2B_Composite'!$C$5,'Composite Resampling'!$D129,6)</f>
        <v>0</v>
      </c>
      <c r="L129" s="211">
        <f ca="1">OFFSET('LR Results_2B_Composite'!$C$5,'Composite Resampling'!$D129,7)</f>
        <v>0</v>
      </c>
      <c r="M129" s="211">
        <f ca="1">OFFSET('LR Results_2B_Composite'!$C$5,'Composite Resampling'!$D129,8)</f>
        <v>4</v>
      </c>
      <c r="N129" s="211">
        <f ca="1">OFFSET('LR Results_2B_Composite'!$C$5,'Composite Resampling'!$D129,9)</f>
        <v>0</v>
      </c>
      <c r="O129" s="211">
        <f ca="1">OFFSET('LR Results_2B_Composite'!$C$5,'Composite Resampling'!$D129,10)</f>
        <v>0</v>
      </c>
      <c r="P129" s="211">
        <f ca="1">OFFSET('LR Results_2B_Composite'!$C$5,'Composite Resampling'!$D129,11)</f>
        <v>0</v>
      </c>
      <c r="Q129" s="140">
        <f t="shared" si="17"/>
        <v>0.1240000000000001</v>
      </c>
      <c r="R129" s="61">
        <f t="shared" ca="1" si="9"/>
        <v>1</v>
      </c>
      <c r="S129" s="61">
        <f t="shared" ca="1" si="10"/>
        <v>0.83783783783783783</v>
      </c>
      <c r="T129" s="61">
        <f t="shared" ca="1" si="14"/>
        <v>1</v>
      </c>
      <c r="U129" s="61">
        <f t="shared" ca="1" si="15"/>
        <v>0</v>
      </c>
      <c r="V129" s="141"/>
    </row>
    <row r="130" spans="1:22" ht="16" thickBot="1" x14ac:dyDescent="0.25">
      <c r="A130" s="5">
        <f t="shared" si="16"/>
        <v>125</v>
      </c>
      <c r="B130" s="193">
        <f t="shared" ca="1" si="11"/>
        <v>0.73002508940017519</v>
      </c>
      <c r="C130" s="193">
        <v>0.96214609194192879</v>
      </c>
      <c r="D130" s="176">
        <f t="shared" si="12"/>
        <v>165</v>
      </c>
      <c r="E130" s="196">
        <f ca="1">OFFSET('LR Results_2B_Composite'!$C$5,'Composite Resampling'!$D130,0)</f>
        <v>245</v>
      </c>
      <c r="F130" s="196" t="str">
        <f ca="1">OFFSET('LR Results_2B_Composite'!$C$5,'Composite Resampling'!$D130,1)</f>
        <v>CFNR</v>
      </c>
      <c r="G130" s="196">
        <f t="shared" ca="1" si="13"/>
        <v>0</v>
      </c>
      <c r="H130" s="180">
        <f ca="1">OFFSET('LR Results_2B_Composite'!$C$5,'Composite Resampling'!$D130,3)</f>
        <v>19</v>
      </c>
      <c r="I130" s="106">
        <f ca="1">OFFSET('LR Results_2B_Composite'!$C$5,'Composite Resampling'!$D130,4)</f>
        <v>0.1762710518339988</v>
      </c>
      <c r="J130" s="211">
        <f ca="1">OFFSET('LR Results_2B_Composite'!$C$5,'Composite Resampling'!$D130,5)</f>
        <v>1</v>
      </c>
      <c r="K130" s="211">
        <f ca="1">OFFSET('LR Results_2B_Composite'!$C$5,'Composite Resampling'!$D130,6)</f>
        <v>0</v>
      </c>
      <c r="L130" s="211">
        <f ca="1">OFFSET('LR Results_2B_Composite'!$C$5,'Composite Resampling'!$D130,7)</f>
        <v>0</v>
      </c>
      <c r="M130" s="211">
        <f ca="1">OFFSET('LR Results_2B_Composite'!$C$5,'Composite Resampling'!$D130,8)</f>
        <v>2</v>
      </c>
      <c r="N130" s="211">
        <f ca="1">OFFSET('LR Results_2B_Composite'!$C$5,'Composite Resampling'!$D130,9)</f>
        <v>0</v>
      </c>
      <c r="O130" s="211">
        <f ca="1">OFFSET('LR Results_2B_Composite'!$C$5,'Composite Resampling'!$D130,10)</f>
        <v>0</v>
      </c>
      <c r="P130" s="211">
        <f ca="1">OFFSET('LR Results_2B_Composite'!$C$5,'Composite Resampling'!$D130,11)</f>
        <v>0</v>
      </c>
      <c r="Q130" s="61">
        <f t="shared" si="17"/>
        <v>0.12500000000000008</v>
      </c>
      <c r="R130" s="61">
        <f t="shared" ca="1" si="9"/>
        <v>1</v>
      </c>
      <c r="S130" s="61">
        <f t="shared" ca="1" si="10"/>
        <v>0.83783783783783783</v>
      </c>
      <c r="T130" s="61">
        <f t="shared" ca="1" si="14"/>
        <v>1</v>
      </c>
      <c r="U130" s="61">
        <f t="shared" ca="1" si="15"/>
        <v>0</v>
      </c>
    </row>
    <row r="131" spans="1:22" ht="16" thickBot="1" x14ac:dyDescent="0.25">
      <c r="A131" s="5">
        <f t="shared" si="16"/>
        <v>126</v>
      </c>
      <c r="B131" s="193">
        <f t="shared" ca="1" si="11"/>
        <v>0.36797363321825949</v>
      </c>
      <c r="C131" s="193">
        <v>0.3463797781262784</v>
      </c>
      <c r="D131" s="176">
        <f t="shared" si="12"/>
        <v>60</v>
      </c>
      <c r="E131" s="196">
        <f ca="1">OFFSET('LR Results_2B_Composite'!$C$5,'Composite Resampling'!$D131,0)</f>
        <v>204</v>
      </c>
      <c r="F131" s="196" t="str">
        <f ca="1">OFFSET('LR Results_2B_Composite'!$C$5,'Composite Resampling'!$D131,1)</f>
        <v>CFNR</v>
      </c>
      <c r="G131" s="196">
        <f t="shared" ca="1" si="13"/>
        <v>0</v>
      </c>
      <c r="H131" s="180">
        <f ca="1">OFFSET('LR Results_2B_Composite'!$C$5,'Composite Resampling'!$D131,3)</f>
        <v>20</v>
      </c>
      <c r="I131" s="106">
        <f ca="1">OFFSET('LR Results_2B_Composite'!$C$5,'Composite Resampling'!$D131,4)</f>
        <v>0.38056496677537921</v>
      </c>
      <c r="J131" s="211">
        <f ca="1">OFFSET('LR Results_2B_Composite'!$C$5,'Composite Resampling'!$D131,5)</f>
        <v>1</v>
      </c>
      <c r="K131" s="211">
        <f ca="1">OFFSET('LR Results_2B_Composite'!$C$5,'Composite Resampling'!$D131,6)</f>
        <v>0</v>
      </c>
      <c r="L131" s="211">
        <f ca="1">OFFSET('LR Results_2B_Composite'!$C$5,'Composite Resampling'!$D131,7)</f>
        <v>0</v>
      </c>
      <c r="M131" s="211">
        <f ca="1">OFFSET('LR Results_2B_Composite'!$C$5,'Composite Resampling'!$D131,8)</f>
        <v>3</v>
      </c>
      <c r="N131" s="211">
        <f ca="1">OFFSET('LR Results_2B_Composite'!$C$5,'Composite Resampling'!$D131,9)</f>
        <v>0</v>
      </c>
      <c r="O131" s="211">
        <f ca="1">OFFSET('LR Results_2B_Composite'!$C$5,'Composite Resampling'!$D131,10)</f>
        <v>0</v>
      </c>
      <c r="P131" s="211">
        <f ca="1">OFFSET('LR Results_2B_Composite'!$C$5,'Composite Resampling'!$D131,11)</f>
        <v>0</v>
      </c>
      <c r="Q131" s="61">
        <f t="shared" si="17"/>
        <v>0.12600000000000008</v>
      </c>
      <c r="R131" s="61">
        <f t="shared" ca="1" si="9"/>
        <v>1</v>
      </c>
      <c r="S131" s="61">
        <f t="shared" ca="1" si="10"/>
        <v>0.83783783783783783</v>
      </c>
      <c r="T131" s="61">
        <f t="shared" ca="1" si="14"/>
        <v>1</v>
      </c>
      <c r="U131" s="61">
        <f t="shared" ca="1" si="15"/>
        <v>0</v>
      </c>
    </row>
    <row r="132" spans="1:22" ht="16" thickBot="1" x14ac:dyDescent="0.25">
      <c r="A132" s="5">
        <f t="shared" si="16"/>
        <v>127</v>
      </c>
      <c r="B132" s="193">
        <f t="shared" ca="1" si="11"/>
        <v>0.78244235885198798</v>
      </c>
      <c r="C132" s="193">
        <v>0.48809141305110526</v>
      </c>
      <c r="D132" s="176">
        <f t="shared" si="12"/>
        <v>84</v>
      </c>
      <c r="E132" s="196">
        <f ca="1">OFFSET('LR Results_2B_Composite'!$C$5,'Composite Resampling'!$D132,0)</f>
        <v>255</v>
      </c>
      <c r="F132" s="196" t="str">
        <f ca="1">OFFSET('LR Results_2B_Composite'!$C$5,'Composite Resampling'!$D132,1)</f>
        <v>CONT</v>
      </c>
      <c r="G132" s="196">
        <f t="shared" ca="1" si="13"/>
        <v>0</v>
      </c>
      <c r="H132" s="180">
        <f ca="1">OFFSET('LR Results_2B_Composite'!$C$5,'Composite Resampling'!$D132,3)</f>
        <v>15</v>
      </c>
      <c r="I132" s="106">
        <f ca="1">OFFSET('LR Results_2B_Composite'!$C$5,'Composite Resampling'!$D132,4)</f>
        <v>0.33207556888663253</v>
      </c>
      <c r="J132" s="211">
        <f ca="1">OFFSET('LR Results_2B_Composite'!$C$5,'Composite Resampling'!$D132,5)</f>
        <v>1</v>
      </c>
      <c r="K132" s="211">
        <f ca="1">OFFSET('LR Results_2B_Composite'!$C$5,'Composite Resampling'!$D132,6)</f>
        <v>0</v>
      </c>
      <c r="L132" s="211">
        <f ca="1">OFFSET('LR Results_2B_Composite'!$C$5,'Composite Resampling'!$D132,7)</f>
        <v>0</v>
      </c>
      <c r="M132" s="211">
        <f ca="1">OFFSET('LR Results_2B_Composite'!$C$5,'Composite Resampling'!$D132,8)</f>
        <v>2</v>
      </c>
      <c r="N132" s="211">
        <f ca="1">OFFSET('LR Results_2B_Composite'!$C$5,'Composite Resampling'!$D132,9)</f>
        <v>0</v>
      </c>
      <c r="O132" s="211">
        <f ca="1">OFFSET('LR Results_2B_Composite'!$C$5,'Composite Resampling'!$D132,10)</f>
        <v>0</v>
      </c>
      <c r="P132" s="211">
        <f ca="1">OFFSET('LR Results_2B_Composite'!$C$5,'Composite Resampling'!$D132,11)</f>
        <v>0</v>
      </c>
      <c r="Q132" s="61">
        <f t="shared" si="17"/>
        <v>0.12700000000000009</v>
      </c>
      <c r="R132" s="61">
        <f t="shared" ca="1" si="9"/>
        <v>1</v>
      </c>
      <c r="S132" s="61">
        <f t="shared" ca="1" si="10"/>
        <v>0.83783783783783783</v>
      </c>
      <c r="T132" s="61">
        <f t="shared" ca="1" si="14"/>
        <v>1</v>
      </c>
      <c r="U132" s="61">
        <f t="shared" ca="1" si="15"/>
        <v>0</v>
      </c>
    </row>
    <row r="133" spans="1:22" ht="16" thickBot="1" x14ac:dyDescent="0.25">
      <c r="A133" s="5">
        <f t="shared" si="16"/>
        <v>128</v>
      </c>
      <c r="B133" s="193">
        <f t="shared" ca="1" si="11"/>
        <v>8.928973142554264E-2</v>
      </c>
      <c r="C133" s="193">
        <v>0.66546517761673696</v>
      </c>
      <c r="D133" s="176">
        <f t="shared" si="12"/>
        <v>114</v>
      </c>
      <c r="E133" s="196">
        <f ca="1">OFFSET('LR Results_2B_Composite'!$C$5,'Composite Resampling'!$D133,0)</f>
        <v>124</v>
      </c>
      <c r="F133" s="196" t="str">
        <f ca="1">OFFSET('LR Results_2B_Composite'!$C$5,'Composite Resampling'!$D133,1)</f>
        <v>CF</v>
      </c>
      <c r="G133" s="196">
        <f t="shared" ca="1" si="13"/>
        <v>1</v>
      </c>
      <c r="H133" s="180">
        <f ca="1">OFFSET('LR Results_2B_Composite'!$C$5,'Composite Resampling'!$D133,3)</f>
        <v>9</v>
      </c>
      <c r="I133" s="106">
        <f ca="1">OFFSET('LR Results_2B_Composite'!$C$5,'Composite Resampling'!$D133,4)</f>
        <v>0.51056309853155535</v>
      </c>
      <c r="J133" s="211">
        <f ca="1">OFFSET('LR Results_2B_Composite'!$C$5,'Composite Resampling'!$D133,5)</f>
        <v>1</v>
      </c>
      <c r="K133" s="211">
        <f ca="1">OFFSET('LR Results_2B_Composite'!$C$5,'Composite Resampling'!$D133,6)</f>
        <v>1</v>
      </c>
      <c r="L133" s="211">
        <f ca="1">OFFSET('LR Results_2B_Composite'!$C$5,'Composite Resampling'!$D133,7)</f>
        <v>0</v>
      </c>
      <c r="M133" s="211">
        <f ca="1">OFFSET('LR Results_2B_Composite'!$C$5,'Composite Resampling'!$D133,8)</f>
        <v>2</v>
      </c>
      <c r="N133" s="211">
        <f ca="1">OFFSET('LR Results_2B_Composite'!$C$5,'Composite Resampling'!$D133,9)</f>
        <v>0</v>
      </c>
      <c r="O133" s="211">
        <f ca="1">OFFSET('LR Results_2B_Composite'!$C$5,'Composite Resampling'!$D133,10)</f>
        <v>0</v>
      </c>
      <c r="P133" s="211">
        <f ca="1">OFFSET('LR Results_2B_Composite'!$C$5,'Composite Resampling'!$D133,11)</f>
        <v>0</v>
      </c>
      <c r="Q133" s="61">
        <f t="shared" si="17"/>
        <v>0.12800000000000009</v>
      </c>
      <c r="R133" s="61">
        <f t="shared" ca="1" si="9"/>
        <v>1</v>
      </c>
      <c r="S133" s="61">
        <f t="shared" ca="1" si="10"/>
        <v>0.83783783783783783</v>
      </c>
      <c r="T133" s="61">
        <f t="shared" ca="1" si="14"/>
        <v>1</v>
      </c>
      <c r="U133" s="61">
        <f t="shared" ca="1" si="15"/>
        <v>0</v>
      </c>
    </row>
    <row r="134" spans="1:22" ht="16" thickBot="1" x14ac:dyDescent="0.25">
      <c r="A134" s="5">
        <f t="shared" si="16"/>
        <v>129</v>
      </c>
      <c r="B134" s="193">
        <f t="shared" ca="1" si="11"/>
        <v>0.61916263338545541</v>
      </c>
      <c r="C134" s="193">
        <v>0.1131400133950754</v>
      </c>
      <c r="D134" s="176">
        <f t="shared" si="12"/>
        <v>20</v>
      </c>
      <c r="E134" s="196">
        <f ca="1">OFFSET('LR Results_2B_Composite'!$C$5,'Composite Resampling'!$D134,0)</f>
        <v>45</v>
      </c>
      <c r="F134" s="196" t="str">
        <f ca="1">OFFSET('LR Results_2B_Composite'!$C$5,'Composite Resampling'!$D134,1)</f>
        <v>CFNR</v>
      </c>
      <c r="G134" s="196">
        <f t="shared" ca="1" si="13"/>
        <v>0</v>
      </c>
      <c r="H134" s="180">
        <f ca="1">OFFSET('LR Results_2B_Composite'!$C$5,'Composite Resampling'!$D134,3)</f>
        <v>8</v>
      </c>
      <c r="I134" s="106">
        <f ca="1">OFFSET('LR Results_2B_Composite'!$C$5,'Composite Resampling'!$D134,4)</f>
        <v>0.37070145248885333</v>
      </c>
      <c r="J134" s="211">
        <f ca="1">OFFSET('LR Results_2B_Composite'!$C$5,'Composite Resampling'!$D134,5)</f>
        <v>1</v>
      </c>
      <c r="K134" s="211">
        <f ca="1">OFFSET('LR Results_2B_Composite'!$C$5,'Composite Resampling'!$D134,6)</f>
        <v>0</v>
      </c>
      <c r="L134" s="211">
        <f ca="1">OFFSET('LR Results_2B_Composite'!$C$5,'Composite Resampling'!$D134,7)</f>
        <v>0</v>
      </c>
      <c r="M134" s="211">
        <f ca="1">OFFSET('LR Results_2B_Composite'!$C$5,'Composite Resampling'!$D134,8)</f>
        <v>1</v>
      </c>
      <c r="N134" s="211">
        <f ca="1">OFFSET('LR Results_2B_Composite'!$C$5,'Composite Resampling'!$D134,9)</f>
        <v>1</v>
      </c>
      <c r="O134" s="211">
        <f ca="1">OFFSET('LR Results_2B_Composite'!$C$5,'Composite Resampling'!$D134,10)</f>
        <v>0</v>
      </c>
      <c r="P134" s="211">
        <f ca="1">OFFSET('LR Results_2B_Composite'!$C$5,'Composite Resampling'!$D134,11)</f>
        <v>0</v>
      </c>
      <c r="Q134" s="61">
        <f t="shared" si="17"/>
        <v>0.12900000000000009</v>
      </c>
      <c r="R134" s="61">
        <f t="shared" ref="R134:R197" ca="1" si="18">COUNTIFS($F$6:$F$176,"CF",$I$6:$I$176,"&gt;="&amp;$Q134)/CF_D</f>
        <v>1</v>
      </c>
      <c r="S134" s="61">
        <f t="shared" ref="S134:S197" ca="1" si="19">COUNTIFS($F$6:$F$176,"CONT",$I$6:$I$176,"&gt;="&amp;$Q134)/CFNT_D</f>
        <v>0.83783783783783783</v>
      </c>
      <c r="T134" s="61">
        <f t="shared" ca="1" si="14"/>
        <v>1</v>
      </c>
      <c r="U134" s="61">
        <f t="shared" ca="1" si="15"/>
        <v>0</v>
      </c>
    </row>
    <row r="135" spans="1:22" ht="16" thickBot="1" x14ac:dyDescent="0.25">
      <c r="A135" s="5">
        <f t="shared" si="16"/>
        <v>130</v>
      </c>
      <c r="B135" s="193">
        <f t="shared" ref="B135:B176" ca="1" si="20">RAND()</f>
        <v>0.37424596777417307</v>
      </c>
      <c r="C135" s="193">
        <v>0.87876596468769674</v>
      </c>
      <c r="D135" s="176">
        <f t="shared" ref="D135:D176" si="21">INT(171*C135)+1</f>
        <v>151</v>
      </c>
      <c r="E135" s="196">
        <f ca="1">OFFSET('LR Results_2B_Composite'!$C$5,'Composite Resampling'!$D135,0)</f>
        <v>216</v>
      </c>
      <c r="F135" s="196" t="str">
        <f ca="1">OFFSET('LR Results_2B_Composite'!$C$5,'Composite Resampling'!$D135,1)</f>
        <v>CFNR</v>
      </c>
      <c r="G135" s="196">
        <f t="shared" ref="G135:G176" ca="1" si="22">IF(F135="CF",1,0)</f>
        <v>0</v>
      </c>
      <c r="H135" s="180">
        <f ca="1">OFFSET('LR Results_2B_Composite'!$C$5,'Composite Resampling'!$D135,3)</f>
        <v>16</v>
      </c>
      <c r="I135" s="106">
        <f ca="1">OFFSET('LR Results_2B_Composite'!$C$5,'Composite Resampling'!$D135,4)</f>
        <v>0.25928811862254347</v>
      </c>
      <c r="J135" s="211">
        <f ca="1">OFFSET('LR Results_2B_Composite'!$C$5,'Composite Resampling'!$D135,5)</f>
        <v>1</v>
      </c>
      <c r="K135" s="211">
        <f ca="1">OFFSET('LR Results_2B_Composite'!$C$5,'Composite Resampling'!$D135,6)</f>
        <v>0</v>
      </c>
      <c r="L135" s="211">
        <f ca="1">OFFSET('LR Results_2B_Composite'!$C$5,'Composite Resampling'!$D135,7)</f>
        <v>0</v>
      </c>
      <c r="M135" s="211">
        <f ca="1">OFFSET('LR Results_2B_Composite'!$C$5,'Composite Resampling'!$D135,8)</f>
        <v>1</v>
      </c>
      <c r="N135" s="211">
        <f ca="1">OFFSET('LR Results_2B_Composite'!$C$5,'Composite Resampling'!$D135,9)</f>
        <v>0</v>
      </c>
      <c r="O135" s="211">
        <f ca="1">OFFSET('LR Results_2B_Composite'!$C$5,'Composite Resampling'!$D135,10)</f>
        <v>0</v>
      </c>
      <c r="P135" s="211">
        <f ca="1">OFFSET('LR Results_2B_Composite'!$C$5,'Composite Resampling'!$D135,11)</f>
        <v>0</v>
      </c>
      <c r="Q135" s="61">
        <f t="shared" si="17"/>
        <v>0.13000000000000009</v>
      </c>
      <c r="R135" s="61">
        <f t="shared" ca="1" si="18"/>
        <v>1</v>
      </c>
      <c r="S135" s="61">
        <f t="shared" ca="1" si="19"/>
        <v>0.83783783783783783</v>
      </c>
      <c r="T135" s="61">
        <f t="shared" ref="T135:T198" ca="1" si="23">(R135+R136)/2</f>
        <v>1</v>
      </c>
      <c r="U135" s="61">
        <f t="shared" ref="U135:U198" ca="1" si="24">-(S136-S135)</f>
        <v>0</v>
      </c>
    </row>
    <row r="136" spans="1:22" ht="16" thickBot="1" x14ac:dyDescent="0.25">
      <c r="A136" s="5">
        <f t="shared" ref="A136:A176" si="25">A135+1</f>
        <v>131</v>
      </c>
      <c r="B136" s="193">
        <f t="shared" ca="1" si="20"/>
        <v>0.91629459259213319</v>
      </c>
      <c r="C136" s="193">
        <v>6.5593649999828307E-2</v>
      </c>
      <c r="D136" s="176">
        <f t="shared" si="21"/>
        <v>12</v>
      </c>
      <c r="E136" s="196">
        <f ca="1">OFFSET('LR Results_2B_Composite'!$C$5,'Composite Resampling'!$D136,0)</f>
        <v>25</v>
      </c>
      <c r="F136" s="196" t="str">
        <f ca="1">OFFSET('LR Results_2B_Composite'!$C$5,'Composite Resampling'!$D136,1)</f>
        <v>CONT</v>
      </c>
      <c r="G136" s="196">
        <f t="shared" ca="1" si="22"/>
        <v>0</v>
      </c>
      <c r="H136" s="180">
        <f ca="1">OFFSET('LR Results_2B_Composite'!$C$5,'Composite Resampling'!$D136,3)</f>
        <v>14</v>
      </c>
      <c r="I136" s="106">
        <f ca="1">OFFSET('LR Results_2B_Composite'!$C$5,'Composite Resampling'!$D136,4)</f>
        <v>0.18934718186576524</v>
      </c>
      <c r="J136" s="211">
        <f ca="1">OFFSET('LR Results_2B_Composite'!$C$5,'Composite Resampling'!$D136,5)</f>
        <v>1</v>
      </c>
      <c r="K136" s="211">
        <f ca="1">OFFSET('LR Results_2B_Composite'!$C$5,'Composite Resampling'!$D136,6)</f>
        <v>0</v>
      </c>
      <c r="L136" s="211">
        <f ca="1">OFFSET('LR Results_2B_Composite'!$C$5,'Composite Resampling'!$D136,7)</f>
        <v>0</v>
      </c>
      <c r="M136" s="211">
        <f ca="1">OFFSET('LR Results_2B_Composite'!$C$5,'Composite Resampling'!$D136,8)</f>
        <v>1</v>
      </c>
      <c r="N136" s="211">
        <f ca="1">OFFSET('LR Results_2B_Composite'!$C$5,'Composite Resampling'!$D136,9)</f>
        <v>0</v>
      </c>
      <c r="O136" s="211">
        <f ca="1">OFFSET('LR Results_2B_Composite'!$C$5,'Composite Resampling'!$D136,10)</f>
        <v>0</v>
      </c>
      <c r="P136" s="211">
        <f ca="1">OFFSET('LR Results_2B_Composite'!$C$5,'Composite Resampling'!$D136,11)</f>
        <v>0</v>
      </c>
      <c r="Q136" s="61">
        <f t="shared" ref="Q136:Q199" si="26">Q135+0.001</f>
        <v>0.13100000000000009</v>
      </c>
      <c r="R136" s="61">
        <f t="shared" ca="1" si="18"/>
        <v>1</v>
      </c>
      <c r="S136" s="61">
        <f t="shared" ca="1" si="19"/>
        <v>0.83783783783783783</v>
      </c>
      <c r="T136" s="61">
        <f t="shared" ca="1" si="23"/>
        <v>1</v>
      </c>
      <c r="U136" s="61">
        <f t="shared" ca="1" si="24"/>
        <v>0</v>
      </c>
    </row>
    <row r="137" spans="1:22" ht="16" thickBot="1" x14ac:dyDescent="0.25">
      <c r="A137" s="5">
        <f t="shared" si="25"/>
        <v>132</v>
      </c>
      <c r="B137" s="193">
        <f t="shared" ca="1" si="20"/>
        <v>0.69212616742209077</v>
      </c>
      <c r="C137" s="193">
        <v>0.66432363306888231</v>
      </c>
      <c r="D137" s="176">
        <f t="shared" si="21"/>
        <v>114</v>
      </c>
      <c r="E137" s="196">
        <f ca="1">OFFSET('LR Results_2B_Composite'!$C$5,'Composite Resampling'!$D137,0)</f>
        <v>124</v>
      </c>
      <c r="F137" s="196" t="str">
        <f ca="1">OFFSET('LR Results_2B_Composite'!$C$5,'Composite Resampling'!$D137,1)</f>
        <v>CF</v>
      </c>
      <c r="G137" s="196">
        <f t="shared" ca="1" si="22"/>
        <v>1</v>
      </c>
      <c r="H137" s="180">
        <f ca="1">OFFSET('LR Results_2B_Composite'!$C$5,'Composite Resampling'!$D137,3)</f>
        <v>9</v>
      </c>
      <c r="I137" s="106">
        <f ca="1">OFFSET('LR Results_2B_Composite'!$C$5,'Composite Resampling'!$D137,4)</f>
        <v>0.51056309853155535</v>
      </c>
      <c r="J137" s="211">
        <f ca="1">OFFSET('LR Results_2B_Composite'!$C$5,'Composite Resampling'!$D137,5)</f>
        <v>1</v>
      </c>
      <c r="K137" s="211">
        <f ca="1">OFFSET('LR Results_2B_Composite'!$C$5,'Composite Resampling'!$D137,6)</f>
        <v>1</v>
      </c>
      <c r="L137" s="211">
        <f ca="1">OFFSET('LR Results_2B_Composite'!$C$5,'Composite Resampling'!$D137,7)</f>
        <v>0</v>
      </c>
      <c r="M137" s="211">
        <f ca="1">OFFSET('LR Results_2B_Composite'!$C$5,'Composite Resampling'!$D137,8)</f>
        <v>2</v>
      </c>
      <c r="N137" s="211">
        <f ca="1">OFFSET('LR Results_2B_Composite'!$C$5,'Composite Resampling'!$D137,9)</f>
        <v>0</v>
      </c>
      <c r="O137" s="211">
        <f ca="1">OFFSET('LR Results_2B_Composite'!$C$5,'Composite Resampling'!$D137,10)</f>
        <v>0</v>
      </c>
      <c r="P137" s="211">
        <f ca="1">OFFSET('LR Results_2B_Composite'!$C$5,'Composite Resampling'!$D137,11)</f>
        <v>0</v>
      </c>
      <c r="Q137" s="61">
        <f t="shared" si="26"/>
        <v>0.13200000000000009</v>
      </c>
      <c r="R137" s="61">
        <f t="shared" ca="1" si="18"/>
        <v>1</v>
      </c>
      <c r="S137" s="61">
        <f t="shared" ca="1" si="19"/>
        <v>0.83783783783783783</v>
      </c>
      <c r="T137" s="61">
        <f t="shared" ca="1" si="23"/>
        <v>1</v>
      </c>
      <c r="U137" s="61">
        <f t="shared" ca="1" si="24"/>
        <v>0</v>
      </c>
    </row>
    <row r="138" spans="1:22" ht="16" thickBot="1" x14ac:dyDescent="0.25">
      <c r="A138" s="5">
        <f t="shared" si="25"/>
        <v>133</v>
      </c>
      <c r="B138" s="193">
        <f t="shared" ca="1" si="20"/>
        <v>0.21027356822808063</v>
      </c>
      <c r="C138" s="193">
        <v>0.76297398006123562</v>
      </c>
      <c r="D138" s="176">
        <f t="shared" si="21"/>
        <v>131</v>
      </c>
      <c r="E138" s="196">
        <f ca="1">OFFSET('LR Results_2B_Composite'!$C$5,'Composite Resampling'!$D138,0)</f>
        <v>156</v>
      </c>
      <c r="F138" s="196" t="str">
        <f ca="1">OFFSET('LR Results_2B_Composite'!$C$5,'Composite Resampling'!$D138,1)</f>
        <v>CONT</v>
      </c>
      <c r="G138" s="196">
        <f t="shared" ca="1" si="22"/>
        <v>0</v>
      </c>
      <c r="H138" s="180">
        <f ca="1">OFFSET('LR Results_2B_Composite'!$C$5,'Composite Resampling'!$D138,3)</f>
        <v>7</v>
      </c>
      <c r="I138" s="106">
        <f ca="1">OFFSET('LR Results_2B_Composite'!$C$5,'Composite Resampling'!$D138,4)</f>
        <v>0.22902377813435884</v>
      </c>
      <c r="J138" s="211">
        <f ca="1">OFFSET('LR Results_2B_Composite'!$C$5,'Composite Resampling'!$D138,5)</f>
        <v>1</v>
      </c>
      <c r="K138" s="211">
        <f ca="1">OFFSET('LR Results_2B_Composite'!$C$5,'Composite Resampling'!$D138,6)</f>
        <v>0</v>
      </c>
      <c r="L138" s="211">
        <f ca="1">OFFSET('LR Results_2B_Composite'!$C$5,'Composite Resampling'!$D138,7)</f>
        <v>0</v>
      </c>
      <c r="M138" s="211">
        <f ca="1">OFFSET('LR Results_2B_Composite'!$C$5,'Composite Resampling'!$D138,8)</f>
        <v>3</v>
      </c>
      <c r="N138" s="211">
        <f ca="1">OFFSET('LR Results_2B_Composite'!$C$5,'Composite Resampling'!$D138,9)</f>
        <v>0</v>
      </c>
      <c r="O138" s="211">
        <f ca="1">OFFSET('LR Results_2B_Composite'!$C$5,'Composite Resampling'!$D138,10)</f>
        <v>0</v>
      </c>
      <c r="P138" s="211">
        <f ca="1">OFFSET('LR Results_2B_Composite'!$C$5,'Composite Resampling'!$D138,11)</f>
        <v>0</v>
      </c>
      <c r="Q138" s="61">
        <f t="shared" si="26"/>
        <v>0.13300000000000009</v>
      </c>
      <c r="R138" s="61">
        <f t="shared" ca="1" si="18"/>
        <v>1</v>
      </c>
      <c r="S138" s="61">
        <f t="shared" ca="1" si="19"/>
        <v>0.83783783783783783</v>
      </c>
      <c r="T138" s="61">
        <f t="shared" ca="1" si="23"/>
        <v>1</v>
      </c>
      <c r="U138" s="61">
        <f t="shared" ca="1" si="24"/>
        <v>0</v>
      </c>
    </row>
    <row r="139" spans="1:22" ht="16" thickBot="1" x14ac:dyDescent="0.25">
      <c r="A139" s="5">
        <f t="shared" si="25"/>
        <v>134</v>
      </c>
      <c r="B139" s="193">
        <f t="shared" ca="1" si="20"/>
        <v>0.66241030791600997</v>
      </c>
      <c r="C139" s="193">
        <v>0.49162374912972673</v>
      </c>
      <c r="D139" s="176">
        <f t="shared" si="21"/>
        <v>85</v>
      </c>
      <c r="E139" s="196">
        <f ca="1">OFFSET('LR Results_2B_Composite'!$C$5,'Composite Resampling'!$D139,0)</f>
        <v>3</v>
      </c>
      <c r="F139" s="196" t="str">
        <f ca="1">OFFSET('LR Results_2B_Composite'!$C$5,'Composite Resampling'!$D139,1)</f>
        <v>CFNR</v>
      </c>
      <c r="G139" s="196">
        <f t="shared" ca="1" si="22"/>
        <v>0</v>
      </c>
      <c r="H139" s="180">
        <f ca="1">OFFSET('LR Results_2B_Composite'!$C$5,'Composite Resampling'!$D139,3)</f>
        <v>19</v>
      </c>
      <c r="I139" s="106">
        <f ca="1">OFFSET('LR Results_2B_Composite'!$C$5,'Composite Resampling'!$D139,4)</f>
        <v>0.1762710518339988</v>
      </c>
      <c r="J139" s="211">
        <f ca="1">OFFSET('LR Results_2B_Composite'!$C$5,'Composite Resampling'!$D139,5)</f>
        <v>1</v>
      </c>
      <c r="K139" s="211">
        <f ca="1">OFFSET('LR Results_2B_Composite'!$C$5,'Composite Resampling'!$D139,6)</f>
        <v>0</v>
      </c>
      <c r="L139" s="211">
        <f ca="1">OFFSET('LR Results_2B_Composite'!$C$5,'Composite Resampling'!$D139,7)</f>
        <v>0</v>
      </c>
      <c r="M139" s="211">
        <f ca="1">OFFSET('LR Results_2B_Composite'!$C$5,'Composite Resampling'!$D139,8)</f>
        <v>2</v>
      </c>
      <c r="N139" s="211">
        <f ca="1">OFFSET('LR Results_2B_Composite'!$C$5,'Composite Resampling'!$D139,9)</f>
        <v>1</v>
      </c>
      <c r="O139" s="211">
        <f ca="1">OFFSET('LR Results_2B_Composite'!$C$5,'Composite Resampling'!$D139,10)</f>
        <v>0</v>
      </c>
      <c r="P139" s="211">
        <f ca="1">OFFSET('LR Results_2B_Composite'!$C$5,'Composite Resampling'!$D139,11)</f>
        <v>0</v>
      </c>
      <c r="Q139" s="61">
        <f t="shared" si="26"/>
        <v>0.13400000000000009</v>
      </c>
      <c r="R139" s="61">
        <f t="shared" ca="1" si="18"/>
        <v>1</v>
      </c>
      <c r="S139" s="61">
        <f t="shared" ca="1" si="19"/>
        <v>0.83783783783783783</v>
      </c>
      <c r="T139" s="61">
        <f t="shared" ca="1" si="23"/>
        <v>1</v>
      </c>
      <c r="U139" s="61">
        <f t="shared" ca="1" si="24"/>
        <v>0</v>
      </c>
    </row>
    <row r="140" spans="1:22" ht="16" thickBot="1" x14ac:dyDescent="0.25">
      <c r="A140" s="5">
        <f t="shared" si="25"/>
        <v>135</v>
      </c>
      <c r="B140" s="193">
        <f t="shared" ca="1" si="20"/>
        <v>0.75476191128644754</v>
      </c>
      <c r="C140" s="193">
        <v>3.2098330994505986E-2</v>
      </c>
      <c r="D140" s="176">
        <f t="shared" si="21"/>
        <v>6</v>
      </c>
      <c r="E140" s="196">
        <f ca="1">OFFSET('LR Results_2B_Composite'!$C$5,'Composite Resampling'!$D140,0)</f>
        <v>12</v>
      </c>
      <c r="F140" s="196" t="str">
        <f ca="1">OFFSET('LR Results_2B_Composite'!$C$5,'Composite Resampling'!$D140,1)</f>
        <v>CF</v>
      </c>
      <c r="G140" s="196">
        <f t="shared" ca="1" si="22"/>
        <v>1</v>
      </c>
      <c r="H140" s="180">
        <f ca="1">OFFSET('LR Results_2B_Composite'!$C$5,'Composite Resampling'!$D140,3)</f>
        <v>5</v>
      </c>
      <c r="I140" s="106">
        <f ca="1">OFFSET('LR Results_2B_Composite'!$C$5,'Composite Resampling'!$D140,4)</f>
        <v>0.20331952664400807</v>
      </c>
      <c r="J140" s="211">
        <f ca="1">OFFSET('LR Results_2B_Composite'!$C$5,'Composite Resampling'!$D140,5)</f>
        <v>1</v>
      </c>
      <c r="K140" s="211">
        <f ca="1">OFFSET('LR Results_2B_Composite'!$C$5,'Composite Resampling'!$D140,6)</f>
        <v>1</v>
      </c>
      <c r="L140" s="211">
        <f ca="1">OFFSET('LR Results_2B_Composite'!$C$5,'Composite Resampling'!$D140,7)</f>
        <v>0</v>
      </c>
      <c r="M140" s="211">
        <f ca="1">OFFSET('LR Results_2B_Composite'!$C$5,'Composite Resampling'!$D140,8)</f>
        <v>2</v>
      </c>
      <c r="N140" s="211">
        <f ca="1">OFFSET('LR Results_2B_Composite'!$C$5,'Composite Resampling'!$D140,9)</f>
        <v>1</v>
      </c>
      <c r="O140" s="211">
        <f ca="1">OFFSET('LR Results_2B_Composite'!$C$5,'Composite Resampling'!$D140,10)</f>
        <v>0</v>
      </c>
      <c r="P140" s="211">
        <f ca="1">OFFSET('LR Results_2B_Composite'!$C$5,'Composite Resampling'!$D140,11)</f>
        <v>0</v>
      </c>
      <c r="Q140" s="61">
        <f t="shared" si="26"/>
        <v>0.13500000000000009</v>
      </c>
      <c r="R140" s="61">
        <f t="shared" ca="1" si="18"/>
        <v>1</v>
      </c>
      <c r="S140" s="61">
        <f t="shared" ca="1" si="19"/>
        <v>0.83783783783783783</v>
      </c>
      <c r="T140" s="61">
        <f t="shared" ca="1" si="23"/>
        <v>1</v>
      </c>
      <c r="U140" s="61">
        <f t="shared" ca="1" si="24"/>
        <v>0</v>
      </c>
    </row>
    <row r="141" spans="1:22" ht="16" thickBot="1" x14ac:dyDescent="0.25">
      <c r="A141" s="5">
        <f t="shared" si="25"/>
        <v>136</v>
      </c>
      <c r="B141" s="193">
        <f t="shared" ca="1" si="20"/>
        <v>0.54621093010260446</v>
      </c>
      <c r="C141" s="193">
        <v>0.77676958018410946</v>
      </c>
      <c r="D141" s="176">
        <f t="shared" si="21"/>
        <v>133</v>
      </c>
      <c r="E141" s="196">
        <f ca="1">OFFSET('LR Results_2B_Composite'!$C$5,'Composite Resampling'!$D141,0)</f>
        <v>158</v>
      </c>
      <c r="F141" s="196" t="str">
        <f ca="1">OFFSET('LR Results_2B_Composite'!$C$5,'Composite Resampling'!$D141,1)</f>
        <v>CONT</v>
      </c>
      <c r="G141" s="196">
        <f t="shared" ca="1" si="22"/>
        <v>0</v>
      </c>
      <c r="H141" s="180">
        <f ca="1">OFFSET('LR Results_2B_Composite'!$C$5,'Composite Resampling'!$D141,3)</f>
        <v>21</v>
      </c>
      <c r="I141" s="106">
        <f ca="1">OFFSET('LR Results_2B_Composite'!$C$5,'Composite Resampling'!$D141,4)</f>
        <v>0.38056496677537921</v>
      </c>
      <c r="J141" s="211">
        <f ca="1">OFFSET('LR Results_2B_Composite'!$C$5,'Composite Resampling'!$D141,5)</f>
        <v>1</v>
      </c>
      <c r="K141" s="211">
        <f ca="1">OFFSET('LR Results_2B_Composite'!$C$5,'Composite Resampling'!$D141,6)</f>
        <v>0</v>
      </c>
      <c r="L141" s="211">
        <f ca="1">OFFSET('LR Results_2B_Composite'!$C$5,'Composite Resampling'!$D141,7)</f>
        <v>0</v>
      </c>
      <c r="M141" s="211">
        <f ca="1">OFFSET('LR Results_2B_Composite'!$C$5,'Composite Resampling'!$D141,8)</f>
        <v>3</v>
      </c>
      <c r="N141" s="211">
        <f ca="1">OFFSET('LR Results_2B_Composite'!$C$5,'Composite Resampling'!$D141,9)</f>
        <v>0</v>
      </c>
      <c r="O141" s="211">
        <f ca="1">OFFSET('LR Results_2B_Composite'!$C$5,'Composite Resampling'!$D141,10)</f>
        <v>0</v>
      </c>
      <c r="P141" s="211">
        <f ca="1">OFFSET('LR Results_2B_Composite'!$C$5,'Composite Resampling'!$D141,11)</f>
        <v>0</v>
      </c>
      <c r="Q141" s="61">
        <f t="shared" si="26"/>
        <v>0.13600000000000009</v>
      </c>
      <c r="R141" s="61">
        <f t="shared" ca="1" si="18"/>
        <v>1</v>
      </c>
      <c r="S141" s="61">
        <f t="shared" ca="1" si="19"/>
        <v>0.83783783783783783</v>
      </c>
      <c r="T141" s="61">
        <f t="shared" ca="1" si="23"/>
        <v>1</v>
      </c>
      <c r="U141" s="61">
        <f t="shared" ca="1" si="24"/>
        <v>0</v>
      </c>
    </row>
    <row r="142" spans="1:22" ht="16" thickBot="1" x14ac:dyDescent="0.25">
      <c r="A142" s="5">
        <f t="shared" si="25"/>
        <v>137</v>
      </c>
      <c r="B142" s="193">
        <f t="shared" ca="1" si="20"/>
        <v>0.8485193323494038</v>
      </c>
      <c r="C142" s="193">
        <v>0.62820331271980756</v>
      </c>
      <c r="D142" s="176">
        <f t="shared" si="21"/>
        <v>108</v>
      </c>
      <c r="E142" s="196">
        <f ca="1">OFFSET('LR Results_2B_Composite'!$C$5,'Composite Resampling'!$D142,0)</f>
        <v>91</v>
      </c>
      <c r="F142" s="196" t="str">
        <f ca="1">OFFSET('LR Results_2B_Composite'!$C$5,'Composite Resampling'!$D142,1)</f>
        <v>CONT</v>
      </c>
      <c r="G142" s="196">
        <f t="shared" ca="1" si="22"/>
        <v>0</v>
      </c>
      <c r="H142" s="180">
        <f ca="1">OFFSET('LR Results_2B_Composite'!$C$5,'Composite Resampling'!$D142,3)</f>
        <v>17</v>
      </c>
      <c r="I142" s="106">
        <f ca="1">OFFSET('LR Results_2B_Composite'!$C$5,'Composite Resampling'!$D142,4)</f>
        <v>0.11596240580820531</v>
      </c>
      <c r="J142" s="211">
        <f ca="1">OFFSET('LR Results_2B_Composite'!$C$5,'Composite Resampling'!$D142,5)</f>
        <v>0</v>
      </c>
      <c r="K142" s="211">
        <f ca="1">OFFSET('LR Results_2B_Composite'!$C$5,'Composite Resampling'!$D142,6)</f>
        <v>0</v>
      </c>
      <c r="L142" s="211">
        <f ca="1">OFFSET('LR Results_2B_Composite'!$C$5,'Composite Resampling'!$D142,7)</f>
        <v>1</v>
      </c>
      <c r="M142" s="211">
        <f ca="1">OFFSET('LR Results_2B_Composite'!$C$5,'Composite Resampling'!$D142,8)</f>
        <v>1</v>
      </c>
      <c r="N142" s="211">
        <f ca="1">OFFSET('LR Results_2B_Composite'!$C$5,'Composite Resampling'!$D142,9)</f>
        <v>0</v>
      </c>
      <c r="O142" s="211">
        <f ca="1">OFFSET('LR Results_2B_Composite'!$C$5,'Composite Resampling'!$D142,10)</f>
        <v>0</v>
      </c>
      <c r="P142" s="211">
        <f ca="1">OFFSET('LR Results_2B_Composite'!$C$5,'Composite Resampling'!$D142,11)</f>
        <v>0</v>
      </c>
      <c r="Q142" s="61">
        <f t="shared" si="26"/>
        <v>0.13700000000000009</v>
      </c>
      <c r="R142" s="61">
        <f t="shared" ca="1" si="18"/>
        <v>1</v>
      </c>
      <c r="S142" s="61">
        <f t="shared" ca="1" si="19"/>
        <v>0.83783783783783783</v>
      </c>
      <c r="T142" s="61">
        <f t="shared" ca="1" si="23"/>
        <v>1</v>
      </c>
      <c r="U142" s="61">
        <f t="shared" ca="1" si="24"/>
        <v>0</v>
      </c>
    </row>
    <row r="143" spans="1:22" ht="16" thickBot="1" x14ac:dyDescent="0.25">
      <c r="A143" s="5">
        <f t="shared" si="25"/>
        <v>138</v>
      </c>
      <c r="B143" s="193">
        <f t="shared" ca="1" si="20"/>
        <v>0.13616650948316467</v>
      </c>
      <c r="C143" s="193">
        <v>0.2314144176556876</v>
      </c>
      <c r="D143" s="176">
        <f t="shared" si="21"/>
        <v>40</v>
      </c>
      <c r="E143" s="196">
        <f ca="1">OFFSET('LR Results_2B_Composite'!$C$5,'Composite Resampling'!$D143,0)</f>
        <v>112</v>
      </c>
      <c r="F143" s="196" t="str">
        <f ca="1">OFFSET('LR Results_2B_Composite'!$C$5,'Composite Resampling'!$D143,1)</f>
        <v>CONT</v>
      </c>
      <c r="G143" s="196">
        <f t="shared" ca="1" si="22"/>
        <v>0</v>
      </c>
      <c r="H143" s="180">
        <f ca="1">OFFSET('LR Results_2B_Composite'!$C$5,'Composite Resampling'!$D143,3)</f>
        <v>16</v>
      </c>
      <c r="I143" s="106">
        <f ca="1">OFFSET('LR Results_2B_Composite'!$C$5,'Composite Resampling'!$D143,4)</f>
        <v>0.25928811862254347</v>
      </c>
      <c r="J143" s="211">
        <f ca="1">OFFSET('LR Results_2B_Composite'!$C$5,'Composite Resampling'!$D143,5)</f>
        <v>1</v>
      </c>
      <c r="K143" s="211">
        <f ca="1">OFFSET('LR Results_2B_Composite'!$C$5,'Composite Resampling'!$D143,6)</f>
        <v>0</v>
      </c>
      <c r="L143" s="211">
        <f ca="1">OFFSET('LR Results_2B_Composite'!$C$5,'Composite Resampling'!$D143,7)</f>
        <v>0</v>
      </c>
      <c r="M143" s="211">
        <f ca="1">OFFSET('LR Results_2B_Composite'!$C$5,'Composite Resampling'!$D143,8)</f>
        <v>1</v>
      </c>
      <c r="N143" s="211">
        <f ca="1">OFFSET('LR Results_2B_Composite'!$C$5,'Composite Resampling'!$D143,9)</f>
        <v>0</v>
      </c>
      <c r="O143" s="211">
        <f ca="1">OFFSET('LR Results_2B_Composite'!$C$5,'Composite Resampling'!$D143,10)</f>
        <v>0</v>
      </c>
      <c r="P143" s="211">
        <f ca="1">OFFSET('LR Results_2B_Composite'!$C$5,'Composite Resampling'!$D143,11)</f>
        <v>0</v>
      </c>
      <c r="Q143" s="61">
        <f t="shared" si="26"/>
        <v>0.13800000000000009</v>
      </c>
      <c r="R143" s="61">
        <f t="shared" ca="1" si="18"/>
        <v>1</v>
      </c>
      <c r="S143" s="61">
        <f t="shared" ca="1" si="19"/>
        <v>0.83783783783783783</v>
      </c>
      <c r="T143" s="61">
        <f t="shared" ca="1" si="23"/>
        <v>1</v>
      </c>
      <c r="U143" s="61">
        <f t="shared" ca="1" si="24"/>
        <v>0</v>
      </c>
    </row>
    <row r="144" spans="1:22" ht="16" thickBot="1" x14ac:dyDescent="0.25">
      <c r="A144" s="5">
        <f t="shared" si="25"/>
        <v>139</v>
      </c>
      <c r="B144" s="193">
        <f t="shared" ca="1" si="20"/>
        <v>0.43667948528396028</v>
      </c>
      <c r="C144" s="193">
        <v>4.8927620823660867E-2</v>
      </c>
      <c r="D144" s="176">
        <f t="shared" si="21"/>
        <v>9</v>
      </c>
      <c r="E144" s="196">
        <f ca="1">OFFSET('LR Results_2B_Composite'!$C$5,'Composite Resampling'!$D144,0)</f>
        <v>16</v>
      </c>
      <c r="F144" s="196" t="str">
        <f ca="1">OFFSET('LR Results_2B_Composite'!$C$5,'Composite Resampling'!$D144,1)</f>
        <v>CFNR</v>
      </c>
      <c r="G144" s="196">
        <f t="shared" ca="1" si="22"/>
        <v>0</v>
      </c>
      <c r="H144" s="180">
        <f ca="1">OFFSET('LR Results_2B_Composite'!$C$5,'Composite Resampling'!$D144,3)</f>
        <v>17</v>
      </c>
      <c r="I144" s="106">
        <f ca="1">OFFSET('LR Results_2B_Composite'!$C$5,'Composite Resampling'!$D144,4)</f>
        <v>0.11596240580820531</v>
      </c>
      <c r="J144" s="211">
        <f ca="1">OFFSET('LR Results_2B_Composite'!$C$5,'Composite Resampling'!$D144,5)</f>
        <v>0</v>
      </c>
      <c r="K144" s="211">
        <f ca="1">OFFSET('LR Results_2B_Composite'!$C$5,'Composite Resampling'!$D144,6)</f>
        <v>0</v>
      </c>
      <c r="L144" s="211">
        <f ca="1">OFFSET('LR Results_2B_Composite'!$C$5,'Composite Resampling'!$D144,7)</f>
        <v>0</v>
      </c>
      <c r="M144" s="211">
        <f ca="1">OFFSET('LR Results_2B_Composite'!$C$5,'Composite Resampling'!$D144,8)</f>
        <v>1</v>
      </c>
      <c r="N144" s="211">
        <f ca="1">OFFSET('LR Results_2B_Composite'!$C$5,'Composite Resampling'!$D144,9)</f>
        <v>1</v>
      </c>
      <c r="O144" s="211">
        <f ca="1">OFFSET('LR Results_2B_Composite'!$C$5,'Composite Resampling'!$D144,10)</f>
        <v>1</v>
      </c>
      <c r="P144" s="211">
        <f ca="1">OFFSET('LR Results_2B_Composite'!$C$5,'Composite Resampling'!$D144,11)</f>
        <v>0</v>
      </c>
      <c r="Q144" s="61">
        <f t="shared" si="26"/>
        <v>0.1390000000000001</v>
      </c>
      <c r="R144" s="61">
        <f t="shared" ca="1" si="18"/>
        <v>1</v>
      </c>
      <c r="S144" s="61">
        <f t="shared" ca="1" si="19"/>
        <v>0.83783783783783783</v>
      </c>
      <c r="T144" s="61">
        <f t="shared" ca="1" si="23"/>
        <v>1</v>
      </c>
      <c r="U144" s="61">
        <f t="shared" ca="1" si="24"/>
        <v>0</v>
      </c>
    </row>
    <row r="145" spans="1:21" ht="16" thickBot="1" x14ac:dyDescent="0.25">
      <c r="A145" s="5">
        <f t="shared" si="25"/>
        <v>140</v>
      </c>
      <c r="B145" s="193">
        <f t="shared" ca="1" si="20"/>
        <v>9.4924564715387127E-2</v>
      </c>
      <c r="C145" s="193">
        <v>0.4787425319692088</v>
      </c>
      <c r="D145" s="176">
        <f t="shared" si="21"/>
        <v>82</v>
      </c>
      <c r="E145" s="196">
        <f ca="1">OFFSET('LR Results_2B_Composite'!$C$5,'Composite Resampling'!$D145,0)</f>
        <v>252</v>
      </c>
      <c r="F145" s="196" t="str">
        <f ca="1">OFFSET('LR Results_2B_Composite'!$C$5,'Composite Resampling'!$D145,1)</f>
        <v>CFNR</v>
      </c>
      <c r="G145" s="196">
        <f t="shared" ca="1" si="22"/>
        <v>0</v>
      </c>
      <c r="H145" s="199">
        <f ca="1">OFFSET('LR Results_2B_Composite'!$C$5,'Composite Resampling'!$D145,3)</f>
        <v>15</v>
      </c>
      <c r="I145" s="184">
        <f ca="1">OFFSET('LR Results_2B_Composite'!$C$5,'Composite Resampling'!$D145,4)</f>
        <v>0.46429144280592965</v>
      </c>
      <c r="J145" s="211">
        <f ca="1">OFFSET('LR Results_2B_Composite'!$C$5,'Composite Resampling'!$D145,5)</f>
        <v>1</v>
      </c>
      <c r="K145" s="211">
        <f ca="1">OFFSET('LR Results_2B_Composite'!$C$5,'Composite Resampling'!$D145,6)</f>
        <v>0</v>
      </c>
      <c r="L145" s="211">
        <f ca="1">OFFSET('LR Results_2B_Composite'!$C$5,'Composite Resampling'!$D145,7)</f>
        <v>0</v>
      </c>
      <c r="M145" s="211">
        <f ca="1">OFFSET('LR Results_2B_Composite'!$C$5,'Composite Resampling'!$D145,8)</f>
        <v>1</v>
      </c>
      <c r="N145" s="211">
        <f ca="1">OFFSET('LR Results_2B_Composite'!$C$5,'Composite Resampling'!$D145,9)</f>
        <v>0</v>
      </c>
      <c r="O145" s="211">
        <f ca="1">OFFSET('LR Results_2B_Composite'!$C$5,'Composite Resampling'!$D145,10)</f>
        <v>0</v>
      </c>
      <c r="P145" s="211">
        <f ca="1">OFFSET('LR Results_2B_Composite'!$C$5,'Composite Resampling'!$D145,11)</f>
        <v>0</v>
      </c>
      <c r="Q145" s="61">
        <f t="shared" si="26"/>
        <v>0.1400000000000001</v>
      </c>
      <c r="R145" s="61">
        <f t="shared" ca="1" si="18"/>
        <v>1</v>
      </c>
      <c r="S145" s="61">
        <f t="shared" ca="1" si="19"/>
        <v>0.83783783783783783</v>
      </c>
      <c r="T145" s="61">
        <f t="shared" ca="1" si="23"/>
        <v>1</v>
      </c>
      <c r="U145" s="61">
        <f t="shared" ca="1" si="24"/>
        <v>0</v>
      </c>
    </row>
    <row r="146" spans="1:21" ht="16" thickBot="1" x14ac:dyDescent="0.25">
      <c r="A146" s="5">
        <f t="shared" si="25"/>
        <v>141</v>
      </c>
      <c r="B146" s="193">
        <f t="shared" ca="1" si="20"/>
        <v>0.146972427301446</v>
      </c>
      <c r="C146" s="193">
        <v>7.25210622430007E-2</v>
      </c>
      <c r="D146" s="176">
        <f t="shared" si="21"/>
        <v>13</v>
      </c>
      <c r="E146" s="196">
        <f ca="1">OFFSET('LR Results_2B_Composite'!$C$5,'Composite Resampling'!$D146,0)</f>
        <v>27</v>
      </c>
      <c r="F146" s="196" t="str">
        <f ca="1">OFFSET('LR Results_2B_Composite'!$C$5,'Composite Resampling'!$D146,1)</f>
        <v>CONT</v>
      </c>
      <c r="G146" s="196">
        <f t="shared" ca="1" si="22"/>
        <v>0</v>
      </c>
      <c r="H146" s="199">
        <f ca="1">OFFSET('LR Results_2B_Composite'!$C$5,'Composite Resampling'!$D146,3)</f>
        <v>17</v>
      </c>
      <c r="I146" s="184">
        <f ca="1">OFFSET('LR Results_2B_Composite'!$C$5,'Composite Resampling'!$D146,4)</f>
        <v>0.11596240580820531</v>
      </c>
      <c r="J146" s="211">
        <f ca="1">OFFSET('LR Results_2B_Composite'!$C$5,'Composite Resampling'!$D146,5)</f>
        <v>0</v>
      </c>
      <c r="K146" s="211">
        <f ca="1">OFFSET('LR Results_2B_Composite'!$C$5,'Composite Resampling'!$D146,6)</f>
        <v>0</v>
      </c>
      <c r="L146" s="211">
        <f ca="1">OFFSET('LR Results_2B_Composite'!$C$5,'Composite Resampling'!$D146,7)</f>
        <v>1</v>
      </c>
      <c r="M146" s="211">
        <f ca="1">OFFSET('LR Results_2B_Composite'!$C$5,'Composite Resampling'!$D146,8)</f>
        <v>1</v>
      </c>
      <c r="N146" s="211">
        <f ca="1">OFFSET('LR Results_2B_Composite'!$C$5,'Composite Resampling'!$D146,9)</f>
        <v>0</v>
      </c>
      <c r="O146" s="211">
        <f ca="1">OFFSET('LR Results_2B_Composite'!$C$5,'Composite Resampling'!$D146,10)</f>
        <v>0</v>
      </c>
      <c r="P146" s="211">
        <f ca="1">OFFSET('LR Results_2B_Composite'!$C$5,'Composite Resampling'!$D146,11)</f>
        <v>0</v>
      </c>
      <c r="Q146" s="61">
        <f t="shared" si="26"/>
        <v>0.1410000000000001</v>
      </c>
      <c r="R146" s="61">
        <f t="shared" ca="1" si="18"/>
        <v>1</v>
      </c>
      <c r="S146" s="61">
        <f t="shared" ca="1" si="19"/>
        <v>0.83783783783783783</v>
      </c>
      <c r="T146" s="61">
        <f t="shared" ca="1" si="23"/>
        <v>1</v>
      </c>
      <c r="U146" s="61">
        <f t="shared" ca="1" si="24"/>
        <v>0</v>
      </c>
    </row>
    <row r="147" spans="1:21" ht="16" thickBot="1" x14ac:dyDescent="0.25">
      <c r="A147" s="5">
        <f t="shared" si="25"/>
        <v>142</v>
      </c>
      <c r="B147" s="193">
        <f t="shared" ca="1" si="20"/>
        <v>0.1157530619293079</v>
      </c>
      <c r="C147" s="193">
        <v>1.6264411291185721E-2</v>
      </c>
      <c r="D147" s="176">
        <f t="shared" si="21"/>
        <v>3</v>
      </c>
      <c r="E147" s="196">
        <f ca="1">OFFSET('LR Results_2B_Composite'!$C$5,'Composite Resampling'!$D147,0)</f>
        <v>4</v>
      </c>
      <c r="F147" s="196" t="str">
        <f ca="1">OFFSET('LR Results_2B_Composite'!$C$5,'Composite Resampling'!$D147,1)</f>
        <v>CFNR</v>
      </c>
      <c r="G147" s="196">
        <f t="shared" ca="1" si="22"/>
        <v>0</v>
      </c>
      <c r="H147" s="199">
        <f ca="1">OFFSET('LR Results_2B_Composite'!$C$5,'Composite Resampling'!$D147,3)</f>
        <v>5</v>
      </c>
      <c r="I147" s="184">
        <f ca="1">OFFSET('LR Results_2B_Composite'!$C$5,'Composite Resampling'!$D147,4)</f>
        <v>0.44630906067719156</v>
      </c>
      <c r="J147" s="211">
        <f ca="1">OFFSET('LR Results_2B_Composite'!$C$5,'Composite Resampling'!$D147,5)</f>
        <v>1</v>
      </c>
      <c r="K147" s="211">
        <f ca="1">OFFSET('LR Results_2B_Composite'!$C$5,'Composite Resampling'!$D147,6)</f>
        <v>0</v>
      </c>
      <c r="L147" s="211">
        <f ca="1">OFFSET('LR Results_2B_Composite'!$C$5,'Composite Resampling'!$D147,7)</f>
        <v>0</v>
      </c>
      <c r="M147" s="211">
        <f ca="1">OFFSET('LR Results_2B_Composite'!$C$5,'Composite Resampling'!$D147,8)</f>
        <v>4</v>
      </c>
      <c r="N147" s="211">
        <f ca="1">OFFSET('LR Results_2B_Composite'!$C$5,'Composite Resampling'!$D147,9)</f>
        <v>1</v>
      </c>
      <c r="O147" s="211">
        <f ca="1">OFFSET('LR Results_2B_Composite'!$C$5,'Composite Resampling'!$D147,10)</f>
        <v>0</v>
      </c>
      <c r="P147" s="211">
        <f ca="1">OFFSET('LR Results_2B_Composite'!$C$5,'Composite Resampling'!$D147,11)</f>
        <v>0</v>
      </c>
      <c r="Q147" s="61">
        <f t="shared" si="26"/>
        <v>0.1420000000000001</v>
      </c>
      <c r="R147" s="61">
        <f t="shared" ca="1" si="18"/>
        <v>1</v>
      </c>
      <c r="S147" s="61">
        <f t="shared" ca="1" si="19"/>
        <v>0.83783783783783783</v>
      </c>
      <c r="T147" s="61">
        <f t="shared" ca="1" si="23"/>
        <v>1</v>
      </c>
      <c r="U147" s="61">
        <f t="shared" ca="1" si="24"/>
        <v>0</v>
      </c>
    </row>
    <row r="148" spans="1:21" ht="16" thickBot="1" x14ac:dyDescent="0.25">
      <c r="A148" s="5">
        <f t="shared" si="25"/>
        <v>143</v>
      </c>
      <c r="B148" s="193">
        <f t="shared" ca="1" si="20"/>
        <v>0.12206830384403489</v>
      </c>
      <c r="C148" s="193">
        <v>0.57344076676857592</v>
      </c>
      <c r="D148" s="176">
        <f t="shared" si="21"/>
        <v>99</v>
      </c>
      <c r="E148" s="196">
        <f ca="1">OFFSET('LR Results_2B_Composite'!$C$5,'Composite Resampling'!$D148,0)</f>
        <v>42</v>
      </c>
      <c r="F148" s="196" t="str">
        <f ca="1">OFFSET('LR Results_2B_Composite'!$C$5,'Composite Resampling'!$D148,1)</f>
        <v>CONT</v>
      </c>
      <c r="G148" s="196">
        <f t="shared" ca="1" si="22"/>
        <v>0</v>
      </c>
      <c r="H148" s="199">
        <f ca="1">OFFSET('LR Results_2B_Composite'!$C$5,'Composite Resampling'!$D148,3)</f>
        <v>17</v>
      </c>
      <c r="I148" s="184">
        <f ca="1">OFFSET('LR Results_2B_Composite'!$C$5,'Composite Resampling'!$D148,4)</f>
        <v>0.11596240580820531</v>
      </c>
      <c r="J148" s="211">
        <f ca="1">OFFSET('LR Results_2B_Composite'!$C$5,'Composite Resampling'!$D148,5)</f>
        <v>0</v>
      </c>
      <c r="K148" s="211">
        <f ca="1">OFFSET('LR Results_2B_Composite'!$C$5,'Composite Resampling'!$D148,6)</f>
        <v>0</v>
      </c>
      <c r="L148" s="211">
        <f ca="1">OFFSET('LR Results_2B_Composite'!$C$5,'Composite Resampling'!$D148,7)</f>
        <v>1</v>
      </c>
      <c r="M148" s="211">
        <f ca="1">OFFSET('LR Results_2B_Composite'!$C$5,'Composite Resampling'!$D148,8)</f>
        <v>2</v>
      </c>
      <c r="N148" s="211">
        <f ca="1">OFFSET('LR Results_2B_Composite'!$C$5,'Composite Resampling'!$D148,9)</f>
        <v>0</v>
      </c>
      <c r="O148" s="211">
        <f ca="1">OFFSET('LR Results_2B_Composite'!$C$5,'Composite Resampling'!$D148,10)</f>
        <v>0</v>
      </c>
      <c r="P148" s="211">
        <f ca="1">OFFSET('LR Results_2B_Composite'!$C$5,'Composite Resampling'!$D148,11)</f>
        <v>0</v>
      </c>
      <c r="Q148" s="61">
        <f t="shared" si="26"/>
        <v>0.1430000000000001</v>
      </c>
      <c r="R148" s="61">
        <f t="shared" ca="1" si="18"/>
        <v>1</v>
      </c>
      <c r="S148" s="61">
        <f t="shared" ca="1" si="19"/>
        <v>0.83783783783783783</v>
      </c>
      <c r="T148" s="61">
        <f t="shared" ca="1" si="23"/>
        <v>1</v>
      </c>
      <c r="U148" s="61">
        <f t="shared" ca="1" si="24"/>
        <v>0</v>
      </c>
    </row>
    <row r="149" spans="1:21" ht="16" thickBot="1" x14ac:dyDescent="0.25">
      <c r="A149" s="5">
        <f t="shared" si="25"/>
        <v>144</v>
      </c>
      <c r="B149" s="193">
        <f t="shared" ca="1" si="20"/>
        <v>0.5037307828103027</v>
      </c>
      <c r="C149" s="193">
        <v>0.34176234847931664</v>
      </c>
      <c r="D149" s="176">
        <f t="shared" si="21"/>
        <v>59</v>
      </c>
      <c r="E149" s="196">
        <f ca="1">OFFSET('LR Results_2B_Composite'!$C$5,'Composite Resampling'!$D149,0)</f>
        <v>203</v>
      </c>
      <c r="F149" s="196" t="str">
        <f ca="1">OFFSET('LR Results_2B_Composite'!$C$5,'Composite Resampling'!$D149,1)</f>
        <v>CFNR</v>
      </c>
      <c r="G149" s="196">
        <f t="shared" ca="1" si="22"/>
        <v>0</v>
      </c>
      <c r="H149" s="199">
        <f ca="1">OFFSET('LR Results_2B_Composite'!$C$5,'Composite Resampling'!$D149,3)</f>
        <v>17</v>
      </c>
      <c r="I149" s="184">
        <f ca="1">OFFSET('LR Results_2B_Composite'!$C$5,'Composite Resampling'!$D149,4)</f>
        <v>0.11596240580820531</v>
      </c>
      <c r="J149" s="211">
        <f ca="1">OFFSET('LR Results_2B_Composite'!$C$5,'Composite Resampling'!$D149,5)</f>
        <v>0</v>
      </c>
      <c r="K149" s="211">
        <f ca="1">OFFSET('LR Results_2B_Composite'!$C$5,'Composite Resampling'!$D149,6)</f>
        <v>0</v>
      </c>
      <c r="L149" s="211">
        <f ca="1">OFFSET('LR Results_2B_Composite'!$C$5,'Composite Resampling'!$D149,7)</f>
        <v>0</v>
      </c>
      <c r="M149" s="211">
        <f ca="1">OFFSET('LR Results_2B_Composite'!$C$5,'Composite Resampling'!$D149,8)</f>
        <v>1</v>
      </c>
      <c r="N149" s="211">
        <f ca="1">OFFSET('LR Results_2B_Composite'!$C$5,'Composite Resampling'!$D149,9)</f>
        <v>0</v>
      </c>
      <c r="O149" s="211">
        <f ca="1">OFFSET('LR Results_2B_Composite'!$C$5,'Composite Resampling'!$D149,10)</f>
        <v>0</v>
      </c>
      <c r="P149" s="211">
        <f ca="1">OFFSET('LR Results_2B_Composite'!$C$5,'Composite Resampling'!$D149,11)</f>
        <v>1</v>
      </c>
      <c r="Q149" s="61">
        <f t="shared" si="26"/>
        <v>0.1440000000000001</v>
      </c>
      <c r="R149" s="61">
        <f t="shared" ca="1" si="18"/>
        <v>1</v>
      </c>
      <c r="S149" s="61">
        <f t="shared" ca="1" si="19"/>
        <v>0.83783783783783783</v>
      </c>
      <c r="T149" s="61">
        <f t="shared" ca="1" si="23"/>
        <v>1</v>
      </c>
      <c r="U149" s="61">
        <f t="shared" ca="1" si="24"/>
        <v>0</v>
      </c>
    </row>
    <row r="150" spans="1:21" ht="16" thickBot="1" x14ac:dyDescent="0.25">
      <c r="A150" s="5">
        <f t="shared" si="25"/>
        <v>145</v>
      </c>
      <c r="B150" s="193">
        <f t="shared" ca="1" si="20"/>
        <v>0.72680835911404462</v>
      </c>
      <c r="C150" s="193">
        <v>0.11791772132222422</v>
      </c>
      <c r="D150" s="176">
        <f t="shared" si="21"/>
        <v>21</v>
      </c>
      <c r="E150" s="196">
        <f ca="1">OFFSET('LR Results_2B_Composite'!$C$5,'Composite Resampling'!$D150,0)</f>
        <v>48</v>
      </c>
      <c r="F150" s="196" t="str">
        <f ca="1">OFFSET('LR Results_2B_Composite'!$C$5,'Composite Resampling'!$D150,1)</f>
        <v>CFNR</v>
      </c>
      <c r="G150" s="196">
        <f t="shared" ca="1" si="22"/>
        <v>0</v>
      </c>
      <c r="H150" s="199">
        <f ca="1">OFFSET('LR Results_2B_Composite'!$C$5,'Composite Resampling'!$D150,3)</f>
        <v>8</v>
      </c>
      <c r="I150" s="184">
        <f ca="1">OFFSET('LR Results_2B_Composite'!$C$5,'Composite Resampling'!$D150,4)</f>
        <v>0.37070145248885333</v>
      </c>
      <c r="J150" s="211">
        <f ca="1">OFFSET('LR Results_2B_Composite'!$C$5,'Composite Resampling'!$D150,5)</f>
        <v>1</v>
      </c>
      <c r="K150" s="211">
        <f ca="1">OFFSET('LR Results_2B_Composite'!$C$5,'Composite Resampling'!$D150,6)</f>
        <v>0</v>
      </c>
      <c r="L150" s="211">
        <f ca="1">OFFSET('LR Results_2B_Composite'!$C$5,'Composite Resampling'!$D150,7)</f>
        <v>0</v>
      </c>
      <c r="M150" s="211">
        <f ca="1">OFFSET('LR Results_2B_Composite'!$C$5,'Composite Resampling'!$D150,8)</f>
        <v>1</v>
      </c>
      <c r="N150" s="211">
        <f ca="1">OFFSET('LR Results_2B_Composite'!$C$5,'Composite Resampling'!$D150,9)</f>
        <v>1</v>
      </c>
      <c r="O150" s="211">
        <f ca="1">OFFSET('LR Results_2B_Composite'!$C$5,'Composite Resampling'!$D150,10)</f>
        <v>0</v>
      </c>
      <c r="P150" s="211">
        <f ca="1">OFFSET('LR Results_2B_Composite'!$C$5,'Composite Resampling'!$D150,11)</f>
        <v>0</v>
      </c>
      <c r="Q150" s="61">
        <f t="shared" si="26"/>
        <v>0.1450000000000001</v>
      </c>
      <c r="R150" s="61">
        <f t="shared" ca="1" si="18"/>
        <v>1</v>
      </c>
      <c r="S150" s="61">
        <f t="shared" ca="1" si="19"/>
        <v>0.83783783783783783</v>
      </c>
      <c r="T150" s="61">
        <f t="shared" ca="1" si="23"/>
        <v>1</v>
      </c>
      <c r="U150" s="61">
        <f t="shared" ca="1" si="24"/>
        <v>0</v>
      </c>
    </row>
    <row r="151" spans="1:21" ht="16" thickBot="1" x14ac:dyDescent="0.25">
      <c r="A151" s="5">
        <f t="shared" si="25"/>
        <v>146</v>
      </c>
      <c r="B151" s="193">
        <f t="shared" ca="1" si="20"/>
        <v>0.14462549454438089</v>
      </c>
      <c r="C151" s="193">
        <v>0.41523877545708199</v>
      </c>
      <c r="D151" s="176">
        <f t="shared" si="21"/>
        <v>72</v>
      </c>
      <c r="E151" s="196">
        <f ca="1">OFFSET('LR Results_2B_Composite'!$C$5,'Composite Resampling'!$D151,0)</f>
        <v>224</v>
      </c>
      <c r="F151" s="196" t="str">
        <f ca="1">OFFSET('LR Results_2B_Composite'!$C$5,'Composite Resampling'!$D151,1)</f>
        <v>CONT</v>
      </c>
      <c r="G151" s="196">
        <f t="shared" ca="1" si="22"/>
        <v>0</v>
      </c>
      <c r="H151" s="199">
        <f ca="1">OFFSET('LR Results_2B_Composite'!$C$5,'Composite Resampling'!$D151,3)</f>
        <v>19</v>
      </c>
      <c r="I151" s="184">
        <f ca="1">OFFSET('LR Results_2B_Composite'!$C$5,'Composite Resampling'!$D151,4)</f>
        <v>0.1762710518339988</v>
      </c>
      <c r="J151" s="211">
        <f ca="1">OFFSET('LR Results_2B_Composite'!$C$5,'Composite Resampling'!$D151,5)</f>
        <v>1</v>
      </c>
      <c r="K151" s="211">
        <f ca="1">OFFSET('LR Results_2B_Composite'!$C$5,'Composite Resampling'!$D151,6)</f>
        <v>0</v>
      </c>
      <c r="L151" s="211">
        <f ca="1">OFFSET('LR Results_2B_Composite'!$C$5,'Composite Resampling'!$D151,7)</f>
        <v>0</v>
      </c>
      <c r="M151" s="211">
        <f ca="1">OFFSET('LR Results_2B_Composite'!$C$5,'Composite Resampling'!$D151,8)</f>
        <v>2</v>
      </c>
      <c r="N151" s="211">
        <f ca="1">OFFSET('LR Results_2B_Composite'!$C$5,'Composite Resampling'!$D151,9)</f>
        <v>0</v>
      </c>
      <c r="O151" s="211">
        <f ca="1">OFFSET('LR Results_2B_Composite'!$C$5,'Composite Resampling'!$D151,10)</f>
        <v>0</v>
      </c>
      <c r="P151" s="211">
        <f ca="1">OFFSET('LR Results_2B_Composite'!$C$5,'Composite Resampling'!$D151,11)</f>
        <v>0</v>
      </c>
      <c r="Q151" s="61">
        <f t="shared" si="26"/>
        <v>0.1460000000000001</v>
      </c>
      <c r="R151" s="61">
        <f t="shared" ca="1" si="18"/>
        <v>1</v>
      </c>
      <c r="S151" s="61">
        <f t="shared" ca="1" si="19"/>
        <v>0.83783783783783783</v>
      </c>
      <c r="T151" s="61">
        <f t="shared" ca="1" si="23"/>
        <v>1</v>
      </c>
      <c r="U151" s="61">
        <f t="shared" ca="1" si="24"/>
        <v>0</v>
      </c>
    </row>
    <row r="152" spans="1:21" ht="16" thickBot="1" x14ac:dyDescent="0.25">
      <c r="A152" s="5">
        <f t="shared" si="25"/>
        <v>147</v>
      </c>
      <c r="B152" s="193">
        <f t="shared" ca="1" si="20"/>
        <v>0.27270280800636393</v>
      </c>
      <c r="C152" s="193">
        <v>0.31660900422574567</v>
      </c>
      <c r="D152" s="176">
        <f t="shared" si="21"/>
        <v>55</v>
      </c>
      <c r="E152" s="196">
        <f ca="1">OFFSET('LR Results_2B_Composite'!$C$5,'Composite Resampling'!$D152,0)</f>
        <v>160</v>
      </c>
      <c r="F152" s="196" t="str">
        <f ca="1">OFFSET('LR Results_2B_Composite'!$C$5,'Composite Resampling'!$D152,1)</f>
        <v>CF</v>
      </c>
      <c r="G152" s="196">
        <f t="shared" ca="1" si="22"/>
        <v>1</v>
      </c>
      <c r="H152" s="199">
        <f ca="1">OFFSET('LR Results_2B_Composite'!$C$5,'Composite Resampling'!$D152,3)</f>
        <v>20</v>
      </c>
      <c r="I152" s="184">
        <f ca="1">OFFSET('LR Results_2B_Composite'!$C$5,'Composite Resampling'!$D152,4)</f>
        <v>0.38056496677537921</v>
      </c>
      <c r="J152" s="211">
        <f ca="1">OFFSET('LR Results_2B_Composite'!$C$5,'Composite Resampling'!$D152,5)</f>
        <v>1</v>
      </c>
      <c r="K152" s="211">
        <f ca="1">OFFSET('LR Results_2B_Composite'!$C$5,'Composite Resampling'!$D152,6)</f>
        <v>1</v>
      </c>
      <c r="L152" s="211">
        <f ca="1">OFFSET('LR Results_2B_Composite'!$C$5,'Composite Resampling'!$D152,7)</f>
        <v>0</v>
      </c>
      <c r="M152" s="211">
        <f ca="1">OFFSET('LR Results_2B_Composite'!$C$5,'Composite Resampling'!$D152,8)</f>
        <v>3</v>
      </c>
      <c r="N152" s="211">
        <f ca="1">OFFSET('LR Results_2B_Composite'!$C$5,'Composite Resampling'!$D152,9)</f>
        <v>1</v>
      </c>
      <c r="O152" s="211">
        <f ca="1">OFFSET('LR Results_2B_Composite'!$C$5,'Composite Resampling'!$D152,10)</f>
        <v>0</v>
      </c>
      <c r="P152" s="211">
        <f ca="1">OFFSET('LR Results_2B_Composite'!$C$5,'Composite Resampling'!$D152,11)</f>
        <v>0</v>
      </c>
      <c r="Q152" s="61">
        <f t="shared" si="26"/>
        <v>0.1470000000000001</v>
      </c>
      <c r="R152" s="61">
        <f t="shared" ca="1" si="18"/>
        <v>1</v>
      </c>
      <c r="S152" s="61">
        <f t="shared" ca="1" si="19"/>
        <v>0.83783783783783783</v>
      </c>
      <c r="T152" s="61">
        <f t="shared" ca="1" si="23"/>
        <v>1</v>
      </c>
      <c r="U152" s="61">
        <f t="shared" ca="1" si="24"/>
        <v>0</v>
      </c>
    </row>
    <row r="153" spans="1:21" ht="16" thickBot="1" x14ac:dyDescent="0.25">
      <c r="A153" s="5">
        <f t="shared" si="25"/>
        <v>148</v>
      </c>
      <c r="B153" s="193">
        <f t="shared" ca="1" si="20"/>
        <v>0.34699316578237827</v>
      </c>
      <c r="C153" s="193">
        <v>0.96967386541852552</v>
      </c>
      <c r="D153" s="176">
        <f t="shared" si="21"/>
        <v>166</v>
      </c>
      <c r="E153" s="196">
        <f ca="1">OFFSET('LR Results_2B_Composite'!$C$5,'Composite Resampling'!$D153,0)</f>
        <v>246</v>
      </c>
      <c r="F153" s="196" t="str">
        <f ca="1">OFFSET('LR Results_2B_Composite'!$C$5,'Composite Resampling'!$D153,1)</f>
        <v>CONT</v>
      </c>
      <c r="G153" s="196">
        <f t="shared" ca="1" si="22"/>
        <v>0</v>
      </c>
      <c r="H153" s="199">
        <f ca="1">OFFSET('LR Results_2B_Composite'!$C$5,'Composite Resampling'!$D153,3)</f>
        <v>20</v>
      </c>
      <c r="I153" s="184">
        <f ca="1">OFFSET('LR Results_2B_Composite'!$C$5,'Composite Resampling'!$D153,4)</f>
        <v>0.38056496677537921</v>
      </c>
      <c r="J153" s="211">
        <f ca="1">OFFSET('LR Results_2B_Composite'!$C$5,'Composite Resampling'!$D153,5)</f>
        <v>1</v>
      </c>
      <c r="K153" s="211">
        <f ca="1">OFFSET('LR Results_2B_Composite'!$C$5,'Composite Resampling'!$D153,6)</f>
        <v>0</v>
      </c>
      <c r="L153" s="211">
        <f ca="1">OFFSET('LR Results_2B_Composite'!$C$5,'Composite Resampling'!$D153,7)</f>
        <v>0</v>
      </c>
      <c r="M153" s="211">
        <f ca="1">OFFSET('LR Results_2B_Composite'!$C$5,'Composite Resampling'!$D153,8)</f>
        <v>4</v>
      </c>
      <c r="N153" s="211">
        <f ca="1">OFFSET('LR Results_2B_Composite'!$C$5,'Composite Resampling'!$D153,9)</f>
        <v>0</v>
      </c>
      <c r="O153" s="211">
        <f ca="1">OFFSET('LR Results_2B_Composite'!$C$5,'Composite Resampling'!$D153,10)</f>
        <v>0</v>
      </c>
      <c r="P153" s="211">
        <f ca="1">OFFSET('LR Results_2B_Composite'!$C$5,'Composite Resampling'!$D153,11)</f>
        <v>0</v>
      </c>
      <c r="Q153" s="61">
        <f t="shared" si="26"/>
        <v>0.1480000000000001</v>
      </c>
      <c r="R153" s="61">
        <f t="shared" ca="1" si="18"/>
        <v>1</v>
      </c>
      <c r="S153" s="61">
        <f t="shared" ca="1" si="19"/>
        <v>0.83783783783783783</v>
      </c>
      <c r="T153" s="61">
        <f t="shared" ca="1" si="23"/>
        <v>1</v>
      </c>
      <c r="U153" s="61">
        <f t="shared" ca="1" si="24"/>
        <v>0</v>
      </c>
    </row>
    <row r="154" spans="1:21" ht="16" thickBot="1" x14ac:dyDescent="0.25">
      <c r="A154" s="5">
        <f t="shared" si="25"/>
        <v>149</v>
      </c>
      <c r="B154" s="193">
        <f t="shared" ca="1" si="20"/>
        <v>0.63486782468889058</v>
      </c>
      <c r="C154" s="193">
        <v>0.12965972468864106</v>
      </c>
      <c r="D154" s="176">
        <f t="shared" si="21"/>
        <v>23</v>
      </c>
      <c r="E154" s="196">
        <f ca="1">OFFSET('LR Results_2B_Composite'!$C$5,'Composite Resampling'!$D154,0)</f>
        <v>51</v>
      </c>
      <c r="F154" s="196" t="str">
        <f ca="1">OFFSET('LR Results_2B_Composite'!$C$5,'Composite Resampling'!$D154,1)</f>
        <v>CONT</v>
      </c>
      <c r="G154" s="196">
        <f t="shared" ca="1" si="22"/>
        <v>0</v>
      </c>
      <c r="H154" s="199">
        <f ca="1">OFFSET('LR Results_2B_Composite'!$C$5,'Composite Resampling'!$D154,3)</f>
        <v>19</v>
      </c>
      <c r="I154" s="184">
        <f ca="1">OFFSET('LR Results_2B_Composite'!$C$5,'Composite Resampling'!$D154,4)</f>
        <v>0.1762710518339988</v>
      </c>
      <c r="J154" s="211">
        <f ca="1">OFFSET('LR Results_2B_Composite'!$C$5,'Composite Resampling'!$D154,5)</f>
        <v>1</v>
      </c>
      <c r="K154" s="211">
        <f ca="1">OFFSET('LR Results_2B_Composite'!$C$5,'Composite Resampling'!$D154,6)</f>
        <v>0</v>
      </c>
      <c r="L154" s="211">
        <f ca="1">OFFSET('LR Results_2B_Composite'!$C$5,'Composite Resampling'!$D154,7)</f>
        <v>0</v>
      </c>
      <c r="M154" s="211">
        <f ca="1">OFFSET('LR Results_2B_Composite'!$C$5,'Composite Resampling'!$D154,8)</f>
        <v>2</v>
      </c>
      <c r="N154" s="211">
        <f ca="1">OFFSET('LR Results_2B_Composite'!$C$5,'Composite Resampling'!$D154,9)</f>
        <v>0</v>
      </c>
      <c r="O154" s="211">
        <f ca="1">OFFSET('LR Results_2B_Composite'!$C$5,'Composite Resampling'!$D154,10)</f>
        <v>0</v>
      </c>
      <c r="P154" s="211">
        <f ca="1">OFFSET('LR Results_2B_Composite'!$C$5,'Composite Resampling'!$D154,11)</f>
        <v>0</v>
      </c>
      <c r="Q154" s="61">
        <f t="shared" si="26"/>
        <v>0.1490000000000001</v>
      </c>
      <c r="R154" s="61">
        <f t="shared" ca="1" si="18"/>
        <v>1</v>
      </c>
      <c r="S154" s="61">
        <f t="shared" ca="1" si="19"/>
        <v>0.83783783783783783</v>
      </c>
      <c r="T154" s="61">
        <f t="shared" ca="1" si="23"/>
        <v>1</v>
      </c>
      <c r="U154" s="61">
        <f t="shared" ca="1" si="24"/>
        <v>0</v>
      </c>
    </row>
    <row r="155" spans="1:21" ht="16" thickBot="1" x14ac:dyDescent="0.25">
      <c r="A155" s="5">
        <f t="shared" si="25"/>
        <v>150</v>
      </c>
      <c r="B155" s="193">
        <f t="shared" ca="1" si="20"/>
        <v>0.88051933677319061</v>
      </c>
      <c r="C155" s="193">
        <v>0.31006348949873774</v>
      </c>
      <c r="D155" s="176">
        <f t="shared" si="21"/>
        <v>54</v>
      </c>
      <c r="E155" s="196">
        <f ca="1">OFFSET('LR Results_2B_Composite'!$C$5,'Composite Resampling'!$D155,0)</f>
        <v>155</v>
      </c>
      <c r="F155" s="196" t="str">
        <f ca="1">OFFSET('LR Results_2B_Composite'!$C$5,'Composite Resampling'!$D155,1)</f>
        <v>CFNR</v>
      </c>
      <c r="G155" s="196">
        <f t="shared" ca="1" si="22"/>
        <v>0</v>
      </c>
      <c r="H155" s="199">
        <f ca="1">OFFSET('LR Results_2B_Composite'!$C$5,'Composite Resampling'!$D155,3)</f>
        <v>6</v>
      </c>
      <c r="I155" s="184">
        <f ca="1">OFFSET('LR Results_2B_Composite'!$C$5,'Composite Resampling'!$D155,4)</f>
        <v>0.39586665335863902</v>
      </c>
      <c r="J155" s="211">
        <f ca="1">OFFSET('LR Results_2B_Composite'!$C$5,'Composite Resampling'!$D155,5)</f>
        <v>1</v>
      </c>
      <c r="K155" s="211">
        <f ca="1">OFFSET('LR Results_2B_Composite'!$C$5,'Composite Resampling'!$D155,6)</f>
        <v>0</v>
      </c>
      <c r="L155" s="211">
        <f ca="1">OFFSET('LR Results_2B_Composite'!$C$5,'Composite Resampling'!$D155,7)</f>
        <v>0</v>
      </c>
      <c r="M155" s="211">
        <f ca="1">OFFSET('LR Results_2B_Composite'!$C$5,'Composite Resampling'!$D155,8)</f>
        <v>4</v>
      </c>
      <c r="N155" s="211">
        <f ca="1">OFFSET('LR Results_2B_Composite'!$C$5,'Composite Resampling'!$D155,9)</f>
        <v>1</v>
      </c>
      <c r="O155" s="211">
        <f ca="1">OFFSET('LR Results_2B_Composite'!$C$5,'Composite Resampling'!$D155,10)</f>
        <v>0</v>
      </c>
      <c r="P155" s="211">
        <f ca="1">OFFSET('LR Results_2B_Composite'!$C$5,'Composite Resampling'!$D155,11)</f>
        <v>0</v>
      </c>
      <c r="Q155" s="61">
        <f t="shared" si="26"/>
        <v>0.15000000000000011</v>
      </c>
      <c r="R155" s="61">
        <f t="shared" ca="1" si="18"/>
        <v>1</v>
      </c>
      <c r="S155" s="61">
        <f t="shared" ca="1" si="19"/>
        <v>0.83783783783783783</v>
      </c>
      <c r="T155" s="61">
        <f t="shared" ca="1" si="23"/>
        <v>1</v>
      </c>
      <c r="U155" s="61">
        <f t="shared" ca="1" si="24"/>
        <v>0</v>
      </c>
    </row>
    <row r="156" spans="1:21" ht="16" thickBot="1" x14ac:dyDescent="0.25">
      <c r="A156" s="5">
        <f t="shared" si="25"/>
        <v>151</v>
      </c>
      <c r="B156" s="193">
        <f t="shared" ca="1" si="20"/>
        <v>0.85036541114294784</v>
      </c>
      <c r="C156" s="193">
        <v>0.18561719005192145</v>
      </c>
      <c r="D156" s="176">
        <f t="shared" si="21"/>
        <v>32</v>
      </c>
      <c r="E156" s="196">
        <f ca="1">OFFSET('LR Results_2B_Composite'!$C$5,'Composite Resampling'!$D156,0)</f>
        <v>70</v>
      </c>
      <c r="F156" s="196" t="str">
        <f ca="1">OFFSET('LR Results_2B_Composite'!$C$5,'Composite Resampling'!$D156,1)</f>
        <v>CONT</v>
      </c>
      <c r="G156" s="196">
        <f t="shared" ca="1" si="22"/>
        <v>0</v>
      </c>
      <c r="H156" s="199">
        <f ca="1">OFFSET('LR Results_2B_Composite'!$C$5,'Composite Resampling'!$D156,3)</f>
        <v>5</v>
      </c>
      <c r="I156" s="184">
        <f ca="1">OFFSET('LR Results_2B_Composite'!$C$5,'Composite Resampling'!$D156,4)</f>
        <v>0.20331952664400807</v>
      </c>
      <c r="J156" s="211">
        <f ca="1">OFFSET('LR Results_2B_Composite'!$C$5,'Composite Resampling'!$D156,5)</f>
        <v>1</v>
      </c>
      <c r="K156" s="211">
        <f ca="1">OFFSET('LR Results_2B_Composite'!$C$5,'Composite Resampling'!$D156,6)</f>
        <v>0</v>
      </c>
      <c r="L156" s="211">
        <f ca="1">OFFSET('LR Results_2B_Composite'!$C$5,'Composite Resampling'!$D156,7)</f>
        <v>0</v>
      </c>
      <c r="M156" s="211">
        <f ca="1">OFFSET('LR Results_2B_Composite'!$C$5,'Composite Resampling'!$D156,8)</f>
        <v>2</v>
      </c>
      <c r="N156" s="211">
        <f ca="1">OFFSET('LR Results_2B_Composite'!$C$5,'Composite Resampling'!$D156,9)</f>
        <v>0</v>
      </c>
      <c r="O156" s="211">
        <f ca="1">OFFSET('LR Results_2B_Composite'!$C$5,'Composite Resampling'!$D156,10)</f>
        <v>0</v>
      </c>
      <c r="P156" s="211">
        <f ca="1">OFFSET('LR Results_2B_Composite'!$C$5,'Composite Resampling'!$D156,11)</f>
        <v>0</v>
      </c>
      <c r="Q156" s="61">
        <f t="shared" si="26"/>
        <v>0.15100000000000011</v>
      </c>
      <c r="R156" s="61">
        <f t="shared" ca="1" si="18"/>
        <v>1</v>
      </c>
      <c r="S156" s="61">
        <f t="shared" ca="1" si="19"/>
        <v>0.83783783783783783</v>
      </c>
      <c r="T156" s="61">
        <f t="shared" ca="1" si="23"/>
        <v>1</v>
      </c>
      <c r="U156" s="61">
        <f t="shared" ca="1" si="24"/>
        <v>0</v>
      </c>
    </row>
    <row r="157" spans="1:21" ht="16" thickBot="1" x14ac:dyDescent="0.25">
      <c r="A157" s="5">
        <f t="shared" si="25"/>
        <v>152</v>
      </c>
      <c r="B157" s="193">
        <f t="shared" ca="1" si="20"/>
        <v>0.29727342587953376</v>
      </c>
      <c r="C157" s="193">
        <v>0.91706224083083776</v>
      </c>
      <c r="D157" s="176">
        <f t="shared" si="21"/>
        <v>157</v>
      </c>
      <c r="E157" s="196">
        <f ca="1">OFFSET('LR Results_2B_Composite'!$C$5,'Composite Resampling'!$D157,0)</f>
        <v>233</v>
      </c>
      <c r="F157" s="196" t="str">
        <f ca="1">OFFSET('LR Results_2B_Composite'!$C$5,'Composite Resampling'!$D157,1)</f>
        <v>CFNR</v>
      </c>
      <c r="G157" s="196">
        <f t="shared" ca="1" si="22"/>
        <v>0</v>
      </c>
      <c r="H157" s="199">
        <f ca="1">OFFSET('LR Results_2B_Composite'!$C$5,'Composite Resampling'!$D157,3)</f>
        <v>20</v>
      </c>
      <c r="I157" s="184">
        <f ca="1">OFFSET('LR Results_2B_Composite'!$C$5,'Composite Resampling'!$D157,4)</f>
        <v>0.3363866501815353</v>
      </c>
      <c r="J157" s="211">
        <f ca="1">OFFSET('LR Results_2B_Composite'!$C$5,'Composite Resampling'!$D157,5)</f>
        <v>1</v>
      </c>
      <c r="K157" s="211">
        <f ca="1">OFFSET('LR Results_2B_Composite'!$C$5,'Composite Resampling'!$D157,6)</f>
        <v>0</v>
      </c>
      <c r="L157" s="211">
        <f ca="1">OFFSET('LR Results_2B_Composite'!$C$5,'Composite Resampling'!$D157,7)</f>
        <v>0</v>
      </c>
      <c r="M157" s="211">
        <f ca="1">OFFSET('LR Results_2B_Composite'!$C$5,'Composite Resampling'!$D157,8)</f>
        <v>1</v>
      </c>
      <c r="N157" s="211">
        <f ca="1">OFFSET('LR Results_2B_Composite'!$C$5,'Composite Resampling'!$D157,9)</f>
        <v>0</v>
      </c>
      <c r="O157" s="211">
        <f ca="1">OFFSET('LR Results_2B_Composite'!$C$5,'Composite Resampling'!$D157,10)</f>
        <v>0</v>
      </c>
      <c r="P157" s="211">
        <f ca="1">OFFSET('LR Results_2B_Composite'!$C$5,'Composite Resampling'!$D157,11)</f>
        <v>0</v>
      </c>
      <c r="Q157" s="61">
        <f t="shared" si="26"/>
        <v>0.15200000000000011</v>
      </c>
      <c r="R157" s="61">
        <f t="shared" ca="1" si="18"/>
        <v>1</v>
      </c>
      <c r="S157" s="61">
        <f t="shared" ca="1" si="19"/>
        <v>0.83783783783783783</v>
      </c>
      <c r="T157" s="61">
        <f t="shared" ca="1" si="23"/>
        <v>1</v>
      </c>
      <c r="U157" s="61">
        <f t="shared" ca="1" si="24"/>
        <v>0</v>
      </c>
    </row>
    <row r="158" spans="1:21" ht="16" thickBot="1" x14ac:dyDescent="0.25">
      <c r="A158" s="5">
        <f t="shared" si="25"/>
        <v>153</v>
      </c>
      <c r="B158" s="193">
        <f t="shared" ca="1" si="20"/>
        <v>0.54552088418731615</v>
      </c>
      <c r="C158" s="193">
        <v>0.24248184163246833</v>
      </c>
      <c r="D158" s="176">
        <f t="shared" si="21"/>
        <v>42</v>
      </c>
      <c r="E158" s="196">
        <f ca="1">OFFSET('LR Results_2B_Composite'!$C$5,'Composite Resampling'!$D158,0)</f>
        <v>118</v>
      </c>
      <c r="F158" s="196" t="str">
        <f ca="1">OFFSET('LR Results_2B_Composite'!$C$5,'Composite Resampling'!$D158,1)</f>
        <v>CONT</v>
      </c>
      <c r="G158" s="196">
        <f t="shared" ca="1" si="22"/>
        <v>0</v>
      </c>
      <c r="H158" s="199">
        <f ca="1">OFFSET('LR Results_2B_Composite'!$C$5,'Composite Resampling'!$D158,3)</f>
        <v>14</v>
      </c>
      <c r="I158" s="184">
        <f ca="1">OFFSET('LR Results_2B_Composite'!$C$5,'Composite Resampling'!$D158,4)</f>
        <v>0.18934718186576524</v>
      </c>
      <c r="J158" s="211">
        <f ca="1">OFFSET('LR Results_2B_Composite'!$C$5,'Composite Resampling'!$D158,5)</f>
        <v>1</v>
      </c>
      <c r="K158" s="211">
        <f ca="1">OFFSET('LR Results_2B_Composite'!$C$5,'Composite Resampling'!$D158,6)</f>
        <v>0</v>
      </c>
      <c r="L158" s="211">
        <f ca="1">OFFSET('LR Results_2B_Composite'!$C$5,'Composite Resampling'!$D158,7)</f>
        <v>0</v>
      </c>
      <c r="M158" s="211">
        <f ca="1">OFFSET('LR Results_2B_Composite'!$C$5,'Composite Resampling'!$D158,8)</f>
        <v>0</v>
      </c>
      <c r="N158" s="211">
        <f ca="1">OFFSET('LR Results_2B_Composite'!$C$5,'Composite Resampling'!$D158,9)</f>
        <v>0</v>
      </c>
      <c r="O158" s="211">
        <f ca="1">OFFSET('LR Results_2B_Composite'!$C$5,'Composite Resampling'!$D158,10)</f>
        <v>0</v>
      </c>
      <c r="P158" s="211">
        <f ca="1">OFFSET('LR Results_2B_Composite'!$C$5,'Composite Resampling'!$D158,11)</f>
        <v>0</v>
      </c>
      <c r="Q158" s="61">
        <f t="shared" si="26"/>
        <v>0.15300000000000011</v>
      </c>
      <c r="R158" s="61">
        <f t="shared" ca="1" si="18"/>
        <v>1</v>
      </c>
      <c r="S158" s="61">
        <f t="shared" ca="1" si="19"/>
        <v>0.83783783783783783</v>
      </c>
      <c r="T158" s="61">
        <f t="shared" ca="1" si="23"/>
        <v>1</v>
      </c>
      <c r="U158" s="61">
        <f t="shared" ca="1" si="24"/>
        <v>0</v>
      </c>
    </row>
    <row r="159" spans="1:21" ht="16" thickBot="1" x14ac:dyDescent="0.25">
      <c r="A159" s="5">
        <f t="shared" si="25"/>
        <v>154</v>
      </c>
      <c r="B159" s="193">
        <f t="shared" ca="1" si="20"/>
        <v>0.41741781273834111</v>
      </c>
      <c r="C159" s="193">
        <v>0.72143302294079803</v>
      </c>
      <c r="D159" s="176">
        <f t="shared" si="21"/>
        <v>124</v>
      </c>
      <c r="E159" s="196">
        <f ca="1">OFFSET('LR Results_2B_Composite'!$C$5,'Composite Resampling'!$D159,0)</f>
        <v>141</v>
      </c>
      <c r="F159" s="196" t="str">
        <f ca="1">OFFSET('LR Results_2B_Composite'!$C$5,'Composite Resampling'!$D159,1)</f>
        <v>CFNR</v>
      </c>
      <c r="G159" s="196">
        <f t="shared" ca="1" si="22"/>
        <v>0</v>
      </c>
      <c r="H159" s="199">
        <f ca="1">OFFSET('LR Results_2B_Composite'!$C$5,'Composite Resampling'!$D159,3)</f>
        <v>17</v>
      </c>
      <c r="I159" s="184">
        <f ca="1">OFFSET('LR Results_2B_Composite'!$C$5,'Composite Resampling'!$D159,4)</f>
        <v>0.11596240580820531</v>
      </c>
      <c r="J159" s="211">
        <f ca="1">OFFSET('LR Results_2B_Composite'!$C$5,'Composite Resampling'!$D159,5)</f>
        <v>0</v>
      </c>
      <c r="K159" s="211">
        <f ca="1">OFFSET('LR Results_2B_Composite'!$C$5,'Composite Resampling'!$D159,6)</f>
        <v>0</v>
      </c>
      <c r="L159" s="211">
        <f ca="1">OFFSET('LR Results_2B_Composite'!$C$5,'Composite Resampling'!$D159,7)</f>
        <v>0</v>
      </c>
      <c r="M159" s="211">
        <f ca="1">OFFSET('LR Results_2B_Composite'!$C$5,'Composite Resampling'!$D159,8)</f>
        <v>1</v>
      </c>
      <c r="N159" s="211">
        <f ca="1">OFFSET('LR Results_2B_Composite'!$C$5,'Composite Resampling'!$D159,9)</f>
        <v>0</v>
      </c>
      <c r="O159" s="211">
        <f ca="1">OFFSET('LR Results_2B_Composite'!$C$5,'Composite Resampling'!$D159,10)</f>
        <v>0</v>
      </c>
      <c r="P159" s="211">
        <f ca="1">OFFSET('LR Results_2B_Composite'!$C$5,'Composite Resampling'!$D159,11)</f>
        <v>1</v>
      </c>
      <c r="Q159" s="61">
        <f t="shared" si="26"/>
        <v>0.15400000000000011</v>
      </c>
      <c r="R159" s="61">
        <f t="shared" ca="1" si="18"/>
        <v>1</v>
      </c>
      <c r="S159" s="61">
        <f t="shared" ca="1" si="19"/>
        <v>0.83783783783783783</v>
      </c>
      <c r="T159" s="61">
        <f t="shared" ca="1" si="23"/>
        <v>1</v>
      </c>
      <c r="U159" s="61">
        <f t="shared" ca="1" si="24"/>
        <v>0</v>
      </c>
    </row>
    <row r="160" spans="1:21" ht="16" thickBot="1" x14ac:dyDescent="0.25">
      <c r="A160" s="5">
        <f t="shared" si="25"/>
        <v>155</v>
      </c>
      <c r="B160" s="193">
        <f t="shared" ca="1" si="20"/>
        <v>0.5769518116875697</v>
      </c>
      <c r="C160" s="193">
        <v>0.37447458771864184</v>
      </c>
      <c r="D160" s="176">
        <f t="shared" si="21"/>
        <v>65</v>
      </c>
      <c r="E160" s="196">
        <f ca="1">OFFSET('LR Results_2B_Composite'!$C$5,'Composite Resampling'!$D160,0)</f>
        <v>214</v>
      </c>
      <c r="F160" s="196" t="str">
        <f ca="1">OFFSET('LR Results_2B_Composite'!$C$5,'Composite Resampling'!$D160,1)</f>
        <v>CONT</v>
      </c>
      <c r="G160" s="196">
        <f t="shared" ca="1" si="22"/>
        <v>0</v>
      </c>
      <c r="H160" s="199">
        <f ca="1">OFFSET('LR Results_2B_Composite'!$C$5,'Composite Resampling'!$D160,3)</f>
        <v>16</v>
      </c>
      <c r="I160" s="184">
        <f ca="1">OFFSET('LR Results_2B_Composite'!$C$5,'Composite Resampling'!$D160,4)</f>
        <v>0.20324334576349573</v>
      </c>
      <c r="J160" s="211">
        <f ca="1">OFFSET('LR Results_2B_Composite'!$C$5,'Composite Resampling'!$D160,5)</f>
        <v>1</v>
      </c>
      <c r="K160" s="211">
        <f ca="1">OFFSET('LR Results_2B_Composite'!$C$5,'Composite Resampling'!$D160,6)</f>
        <v>0</v>
      </c>
      <c r="L160" s="211">
        <f ca="1">OFFSET('LR Results_2B_Composite'!$C$5,'Composite Resampling'!$D160,7)</f>
        <v>0</v>
      </c>
      <c r="M160" s="211">
        <f ca="1">OFFSET('LR Results_2B_Composite'!$C$5,'Composite Resampling'!$D160,8)</f>
        <v>1</v>
      </c>
      <c r="N160" s="211">
        <f ca="1">OFFSET('LR Results_2B_Composite'!$C$5,'Composite Resampling'!$D160,9)</f>
        <v>0</v>
      </c>
      <c r="O160" s="211">
        <f ca="1">OFFSET('LR Results_2B_Composite'!$C$5,'Composite Resampling'!$D160,10)</f>
        <v>0</v>
      </c>
      <c r="P160" s="211">
        <f ca="1">OFFSET('LR Results_2B_Composite'!$C$5,'Composite Resampling'!$D160,11)</f>
        <v>0</v>
      </c>
      <c r="Q160" s="61">
        <f t="shared" si="26"/>
        <v>0.15500000000000011</v>
      </c>
      <c r="R160" s="61">
        <f t="shared" ca="1" si="18"/>
        <v>1</v>
      </c>
      <c r="S160" s="61">
        <f t="shared" ca="1" si="19"/>
        <v>0.83783783783783783</v>
      </c>
      <c r="T160" s="61">
        <f t="shared" ca="1" si="23"/>
        <v>1</v>
      </c>
      <c r="U160" s="61">
        <f t="shared" ca="1" si="24"/>
        <v>0</v>
      </c>
    </row>
    <row r="161" spans="1:21" ht="16" thickBot="1" x14ac:dyDescent="0.25">
      <c r="A161" s="5">
        <f t="shared" si="25"/>
        <v>156</v>
      </c>
      <c r="B161" s="193">
        <f t="shared" ca="1" si="20"/>
        <v>0.82948783289137185</v>
      </c>
      <c r="C161" s="193">
        <v>0.37028251068107065</v>
      </c>
      <c r="D161" s="176">
        <f t="shared" si="21"/>
        <v>64</v>
      </c>
      <c r="E161" s="196">
        <f ca="1">OFFSET('LR Results_2B_Composite'!$C$5,'Composite Resampling'!$D161,0)</f>
        <v>211</v>
      </c>
      <c r="F161" s="196" t="str">
        <f ca="1">OFFSET('LR Results_2B_Composite'!$C$5,'Composite Resampling'!$D161,1)</f>
        <v>CONT</v>
      </c>
      <c r="G161" s="196">
        <f t="shared" ca="1" si="22"/>
        <v>0</v>
      </c>
      <c r="H161" s="199">
        <f ca="1">OFFSET('LR Results_2B_Composite'!$C$5,'Composite Resampling'!$D161,3)</f>
        <v>21</v>
      </c>
      <c r="I161" s="184">
        <f ca="1">OFFSET('LR Results_2B_Composite'!$C$5,'Composite Resampling'!$D161,4)</f>
        <v>0.38056496677537921</v>
      </c>
      <c r="J161" s="211">
        <f ca="1">OFFSET('LR Results_2B_Composite'!$C$5,'Composite Resampling'!$D161,5)</f>
        <v>1</v>
      </c>
      <c r="K161" s="211">
        <f ca="1">OFFSET('LR Results_2B_Composite'!$C$5,'Composite Resampling'!$D161,6)</f>
        <v>0</v>
      </c>
      <c r="L161" s="211">
        <f ca="1">OFFSET('LR Results_2B_Composite'!$C$5,'Composite Resampling'!$D161,7)</f>
        <v>0</v>
      </c>
      <c r="M161" s="211">
        <f ca="1">OFFSET('LR Results_2B_Composite'!$C$5,'Composite Resampling'!$D161,8)</f>
        <v>4</v>
      </c>
      <c r="N161" s="211">
        <f ca="1">OFFSET('LR Results_2B_Composite'!$C$5,'Composite Resampling'!$D161,9)</f>
        <v>0</v>
      </c>
      <c r="O161" s="211">
        <f ca="1">OFFSET('LR Results_2B_Composite'!$C$5,'Composite Resampling'!$D161,10)</f>
        <v>0</v>
      </c>
      <c r="P161" s="211">
        <f ca="1">OFFSET('LR Results_2B_Composite'!$C$5,'Composite Resampling'!$D161,11)</f>
        <v>0</v>
      </c>
      <c r="Q161" s="61">
        <f t="shared" si="26"/>
        <v>0.15600000000000011</v>
      </c>
      <c r="R161" s="61">
        <f t="shared" ca="1" si="18"/>
        <v>1</v>
      </c>
      <c r="S161" s="61">
        <f t="shared" ca="1" si="19"/>
        <v>0.83783783783783783</v>
      </c>
      <c r="T161" s="61">
        <f t="shared" ca="1" si="23"/>
        <v>1</v>
      </c>
      <c r="U161" s="61">
        <f t="shared" ca="1" si="24"/>
        <v>0</v>
      </c>
    </row>
    <row r="162" spans="1:21" ht="16" thickBot="1" x14ac:dyDescent="0.25">
      <c r="A162" s="5">
        <f t="shared" si="25"/>
        <v>157</v>
      </c>
      <c r="B162" s="193">
        <f t="shared" ca="1" si="20"/>
        <v>0.79284175700261461</v>
      </c>
      <c r="C162" s="193">
        <v>0.61363295615437108</v>
      </c>
      <c r="D162" s="176">
        <f t="shared" si="21"/>
        <v>105</v>
      </c>
      <c r="E162" s="196">
        <f ca="1">OFFSET('LR Results_2B_Composite'!$C$5,'Composite Resampling'!$D162,0)</f>
        <v>74</v>
      </c>
      <c r="F162" s="196" t="str">
        <f ca="1">OFFSET('LR Results_2B_Composite'!$C$5,'Composite Resampling'!$D162,1)</f>
        <v>CONT</v>
      </c>
      <c r="G162" s="196">
        <f t="shared" ca="1" si="22"/>
        <v>0</v>
      </c>
      <c r="H162" s="199">
        <f ca="1">OFFSET('LR Results_2B_Composite'!$C$5,'Composite Resampling'!$D162,3)</f>
        <v>7</v>
      </c>
      <c r="I162" s="184">
        <f ca="1">OFFSET('LR Results_2B_Composite'!$C$5,'Composite Resampling'!$D162,4)</f>
        <v>0.22902377813435884</v>
      </c>
      <c r="J162" s="211">
        <f ca="1">OFFSET('LR Results_2B_Composite'!$C$5,'Composite Resampling'!$D162,5)</f>
        <v>1</v>
      </c>
      <c r="K162" s="211">
        <f ca="1">OFFSET('LR Results_2B_Composite'!$C$5,'Composite Resampling'!$D162,6)</f>
        <v>0</v>
      </c>
      <c r="L162" s="211">
        <f ca="1">OFFSET('LR Results_2B_Composite'!$C$5,'Composite Resampling'!$D162,7)</f>
        <v>0</v>
      </c>
      <c r="M162" s="211">
        <f ca="1">OFFSET('LR Results_2B_Composite'!$C$5,'Composite Resampling'!$D162,8)</f>
        <v>4</v>
      </c>
      <c r="N162" s="211">
        <f ca="1">OFFSET('LR Results_2B_Composite'!$C$5,'Composite Resampling'!$D162,9)</f>
        <v>0</v>
      </c>
      <c r="O162" s="211">
        <f ca="1">OFFSET('LR Results_2B_Composite'!$C$5,'Composite Resampling'!$D162,10)</f>
        <v>0</v>
      </c>
      <c r="P162" s="211">
        <f ca="1">OFFSET('LR Results_2B_Composite'!$C$5,'Composite Resampling'!$D162,11)</f>
        <v>0</v>
      </c>
      <c r="Q162" s="61">
        <f t="shared" si="26"/>
        <v>0.15700000000000011</v>
      </c>
      <c r="R162" s="61">
        <f t="shared" ca="1" si="18"/>
        <v>1</v>
      </c>
      <c r="S162" s="61">
        <f t="shared" ca="1" si="19"/>
        <v>0.83783783783783783</v>
      </c>
      <c r="T162" s="61">
        <f t="shared" ca="1" si="23"/>
        <v>1</v>
      </c>
      <c r="U162" s="61">
        <f t="shared" ca="1" si="24"/>
        <v>0</v>
      </c>
    </row>
    <row r="163" spans="1:21" ht="16" thickBot="1" x14ac:dyDescent="0.25">
      <c r="A163" s="5">
        <f t="shared" si="25"/>
        <v>158</v>
      </c>
      <c r="B163" s="193">
        <f t="shared" ca="1" si="20"/>
        <v>1.129162478619461E-2</v>
      </c>
      <c r="C163" s="193">
        <v>0.63584193412083012</v>
      </c>
      <c r="D163" s="176">
        <f t="shared" si="21"/>
        <v>109</v>
      </c>
      <c r="E163" s="196">
        <f ca="1">OFFSET('LR Results_2B_Composite'!$C$5,'Composite Resampling'!$D163,0)</f>
        <v>109</v>
      </c>
      <c r="F163" s="196" t="str">
        <f ca="1">OFFSET('LR Results_2B_Composite'!$C$5,'Composite Resampling'!$D163,1)</f>
        <v>CFNR</v>
      </c>
      <c r="G163" s="196">
        <f t="shared" ca="1" si="22"/>
        <v>0</v>
      </c>
      <c r="H163" s="199">
        <f ca="1">OFFSET('LR Results_2B_Composite'!$C$5,'Composite Resampling'!$D163,3)</f>
        <v>21</v>
      </c>
      <c r="I163" s="184">
        <f ca="1">OFFSET('LR Results_2B_Composite'!$C$5,'Composite Resampling'!$D163,4)</f>
        <v>0.38056496677537921</v>
      </c>
      <c r="J163" s="211">
        <f ca="1">OFFSET('LR Results_2B_Composite'!$C$5,'Composite Resampling'!$D163,5)</f>
        <v>1</v>
      </c>
      <c r="K163" s="211">
        <f ca="1">OFFSET('LR Results_2B_Composite'!$C$5,'Composite Resampling'!$D163,6)</f>
        <v>0</v>
      </c>
      <c r="L163" s="211">
        <f ca="1">OFFSET('LR Results_2B_Composite'!$C$5,'Composite Resampling'!$D163,7)</f>
        <v>0</v>
      </c>
      <c r="M163" s="211">
        <f ca="1">OFFSET('LR Results_2B_Composite'!$C$5,'Composite Resampling'!$D163,8)</f>
        <v>3</v>
      </c>
      <c r="N163" s="211">
        <f ca="1">OFFSET('LR Results_2B_Composite'!$C$5,'Composite Resampling'!$D163,9)</f>
        <v>0</v>
      </c>
      <c r="O163" s="211">
        <f ca="1">OFFSET('LR Results_2B_Composite'!$C$5,'Composite Resampling'!$D163,10)</f>
        <v>0</v>
      </c>
      <c r="P163" s="211">
        <f ca="1">OFFSET('LR Results_2B_Composite'!$C$5,'Composite Resampling'!$D163,11)</f>
        <v>0</v>
      </c>
      <c r="Q163" s="61">
        <f t="shared" si="26"/>
        <v>0.15800000000000011</v>
      </c>
      <c r="R163" s="61">
        <f t="shared" ca="1" si="18"/>
        <v>1</v>
      </c>
      <c r="S163" s="61">
        <f t="shared" ca="1" si="19"/>
        <v>0.83783783783783783</v>
      </c>
      <c r="T163" s="61">
        <f t="shared" ca="1" si="23"/>
        <v>1</v>
      </c>
      <c r="U163" s="61">
        <f t="shared" ca="1" si="24"/>
        <v>0</v>
      </c>
    </row>
    <row r="164" spans="1:21" ht="16" thickBot="1" x14ac:dyDescent="0.25">
      <c r="A164" s="5">
        <f t="shared" si="25"/>
        <v>159</v>
      </c>
      <c r="B164" s="193">
        <f t="shared" ca="1" si="20"/>
        <v>0.29470321746220907</v>
      </c>
      <c r="C164" s="193">
        <v>0.98457509942661869</v>
      </c>
      <c r="D164" s="176">
        <f t="shared" si="21"/>
        <v>169</v>
      </c>
      <c r="E164" s="196">
        <f ca="1">OFFSET('LR Results_2B_Composite'!$C$5,'Composite Resampling'!$D164,0)</f>
        <v>250</v>
      </c>
      <c r="F164" s="196" t="str">
        <f ca="1">OFFSET('LR Results_2B_Composite'!$C$5,'Composite Resampling'!$D164,1)</f>
        <v>CFNR</v>
      </c>
      <c r="G164" s="196">
        <f t="shared" ca="1" si="22"/>
        <v>0</v>
      </c>
      <c r="H164" s="199">
        <f ca="1">OFFSET('LR Results_2B_Composite'!$C$5,'Composite Resampling'!$D164,3)</f>
        <v>20</v>
      </c>
      <c r="I164" s="184">
        <f ca="1">OFFSET('LR Results_2B_Composite'!$C$5,'Composite Resampling'!$D164,4)</f>
        <v>0.38056496677537921</v>
      </c>
      <c r="J164" s="211">
        <f ca="1">OFFSET('LR Results_2B_Composite'!$C$5,'Composite Resampling'!$D164,5)</f>
        <v>1</v>
      </c>
      <c r="K164" s="211">
        <f ca="1">OFFSET('LR Results_2B_Composite'!$C$5,'Composite Resampling'!$D164,6)</f>
        <v>0</v>
      </c>
      <c r="L164" s="211">
        <f ca="1">OFFSET('LR Results_2B_Composite'!$C$5,'Composite Resampling'!$D164,7)</f>
        <v>0</v>
      </c>
      <c r="M164" s="211">
        <f ca="1">OFFSET('LR Results_2B_Composite'!$C$5,'Composite Resampling'!$D164,8)</f>
        <v>4</v>
      </c>
      <c r="N164" s="211">
        <f ca="1">OFFSET('LR Results_2B_Composite'!$C$5,'Composite Resampling'!$D164,9)</f>
        <v>0</v>
      </c>
      <c r="O164" s="211">
        <f ca="1">OFFSET('LR Results_2B_Composite'!$C$5,'Composite Resampling'!$D164,10)</f>
        <v>0</v>
      </c>
      <c r="P164" s="211">
        <f ca="1">OFFSET('LR Results_2B_Composite'!$C$5,'Composite Resampling'!$D164,11)</f>
        <v>0</v>
      </c>
      <c r="Q164" s="61">
        <f t="shared" si="26"/>
        <v>0.15900000000000011</v>
      </c>
      <c r="R164" s="61">
        <f t="shared" ca="1" si="18"/>
        <v>1</v>
      </c>
      <c r="S164" s="61">
        <f t="shared" ca="1" si="19"/>
        <v>0.83783783783783783</v>
      </c>
      <c r="T164" s="61">
        <f t="shared" ca="1" si="23"/>
        <v>1</v>
      </c>
      <c r="U164" s="61">
        <f t="shared" ca="1" si="24"/>
        <v>0</v>
      </c>
    </row>
    <row r="165" spans="1:21" ht="16" thickBot="1" x14ac:dyDescent="0.25">
      <c r="A165" s="5">
        <f t="shared" si="25"/>
        <v>160</v>
      </c>
      <c r="B165" s="193">
        <f t="shared" ca="1" si="20"/>
        <v>1.4983140335694034E-2</v>
      </c>
      <c r="C165" s="193">
        <v>0.18733702522425688</v>
      </c>
      <c r="D165" s="176">
        <f t="shared" si="21"/>
        <v>33</v>
      </c>
      <c r="E165" s="196">
        <f ca="1">OFFSET('LR Results_2B_Composite'!$C$5,'Composite Resampling'!$D165,0)</f>
        <v>73</v>
      </c>
      <c r="F165" s="196" t="str">
        <f ca="1">OFFSET('LR Results_2B_Composite'!$C$5,'Composite Resampling'!$D165,1)</f>
        <v>CFNR</v>
      </c>
      <c r="G165" s="196">
        <f t="shared" ca="1" si="22"/>
        <v>0</v>
      </c>
      <c r="H165" s="199">
        <f ca="1">OFFSET('LR Results_2B_Composite'!$C$5,'Composite Resampling'!$D165,3)</f>
        <v>31</v>
      </c>
      <c r="I165" s="184">
        <f ca="1">OFFSET('LR Results_2B_Composite'!$C$5,'Composite Resampling'!$D165,4)</f>
        <v>0.63869838364239062</v>
      </c>
      <c r="J165" s="211">
        <f ca="1">OFFSET('LR Results_2B_Composite'!$C$5,'Composite Resampling'!$D165,5)</f>
        <v>1</v>
      </c>
      <c r="K165" s="211">
        <f ca="1">OFFSET('LR Results_2B_Composite'!$C$5,'Composite Resampling'!$D165,6)</f>
        <v>0</v>
      </c>
      <c r="L165" s="211">
        <f ca="1">OFFSET('LR Results_2B_Composite'!$C$5,'Composite Resampling'!$D165,7)</f>
        <v>0</v>
      </c>
      <c r="M165" s="211">
        <f ca="1">OFFSET('LR Results_2B_Composite'!$C$5,'Composite Resampling'!$D165,8)</f>
        <v>1</v>
      </c>
      <c r="N165" s="211">
        <f ca="1">OFFSET('LR Results_2B_Composite'!$C$5,'Composite Resampling'!$D165,9)</f>
        <v>1</v>
      </c>
      <c r="O165" s="211">
        <f ca="1">OFFSET('LR Results_2B_Composite'!$C$5,'Composite Resampling'!$D165,10)</f>
        <v>0</v>
      </c>
      <c r="P165" s="211">
        <f ca="1">OFFSET('LR Results_2B_Composite'!$C$5,'Composite Resampling'!$D165,11)</f>
        <v>0</v>
      </c>
      <c r="Q165" s="61">
        <f t="shared" si="26"/>
        <v>0.16000000000000011</v>
      </c>
      <c r="R165" s="61">
        <f t="shared" ca="1" si="18"/>
        <v>1</v>
      </c>
      <c r="S165" s="61">
        <f t="shared" ca="1" si="19"/>
        <v>0.83783783783783783</v>
      </c>
      <c r="T165" s="61">
        <f t="shared" ca="1" si="23"/>
        <v>1</v>
      </c>
      <c r="U165" s="61">
        <f t="shared" ca="1" si="24"/>
        <v>0</v>
      </c>
    </row>
    <row r="166" spans="1:21" ht="16" thickBot="1" x14ac:dyDescent="0.25">
      <c r="A166" s="5">
        <f t="shared" si="25"/>
        <v>161</v>
      </c>
      <c r="B166" s="193">
        <f t="shared" ca="1" si="20"/>
        <v>0.45538224809890715</v>
      </c>
      <c r="C166" s="193">
        <v>0.23026685735933883</v>
      </c>
      <c r="D166" s="176">
        <f t="shared" si="21"/>
        <v>40</v>
      </c>
      <c r="E166" s="196">
        <f ca="1">OFFSET('LR Results_2B_Composite'!$C$5,'Composite Resampling'!$D166,0)</f>
        <v>112</v>
      </c>
      <c r="F166" s="196" t="str">
        <f ca="1">OFFSET('LR Results_2B_Composite'!$C$5,'Composite Resampling'!$D166,1)</f>
        <v>CONT</v>
      </c>
      <c r="G166" s="196">
        <f t="shared" ca="1" si="22"/>
        <v>0</v>
      </c>
      <c r="H166" s="199">
        <f ca="1">OFFSET('LR Results_2B_Composite'!$C$5,'Composite Resampling'!$D166,3)</f>
        <v>16</v>
      </c>
      <c r="I166" s="184">
        <f ca="1">OFFSET('LR Results_2B_Composite'!$C$5,'Composite Resampling'!$D166,4)</f>
        <v>0.25928811862254347</v>
      </c>
      <c r="J166" s="211">
        <f ca="1">OFFSET('LR Results_2B_Composite'!$C$5,'Composite Resampling'!$D166,5)</f>
        <v>1</v>
      </c>
      <c r="K166" s="211">
        <f ca="1">OFFSET('LR Results_2B_Composite'!$C$5,'Composite Resampling'!$D166,6)</f>
        <v>0</v>
      </c>
      <c r="L166" s="211">
        <f ca="1">OFFSET('LR Results_2B_Composite'!$C$5,'Composite Resampling'!$D166,7)</f>
        <v>0</v>
      </c>
      <c r="M166" s="211">
        <f ca="1">OFFSET('LR Results_2B_Composite'!$C$5,'Composite Resampling'!$D166,8)</f>
        <v>1</v>
      </c>
      <c r="N166" s="211">
        <f ca="1">OFFSET('LR Results_2B_Composite'!$C$5,'Composite Resampling'!$D166,9)</f>
        <v>0</v>
      </c>
      <c r="O166" s="211">
        <f ca="1">OFFSET('LR Results_2B_Composite'!$C$5,'Composite Resampling'!$D166,10)</f>
        <v>0</v>
      </c>
      <c r="P166" s="211">
        <f ca="1">OFFSET('LR Results_2B_Composite'!$C$5,'Composite Resampling'!$D166,11)</f>
        <v>0</v>
      </c>
      <c r="Q166" s="61">
        <f t="shared" si="26"/>
        <v>0.16100000000000012</v>
      </c>
      <c r="R166" s="61">
        <f t="shared" ca="1" si="18"/>
        <v>1</v>
      </c>
      <c r="S166" s="61">
        <f t="shared" ca="1" si="19"/>
        <v>0.83783783783783783</v>
      </c>
      <c r="T166" s="61">
        <f t="shared" ca="1" si="23"/>
        <v>1</v>
      </c>
      <c r="U166" s="61">
        <f t="shared" ca="1" si="24"/>
        <v>0</v>
      </c>
    </row>
    <row r="167" spans="1:21" ht="16" thickBot="1" x14ac:dyDescent="0.25">
      <c r="A167" s="5">
        <f t="shared" si="25"/>
        <v>162</v>
      </c>
      <c r="B167" s="193">
        <f t="shared" ca="1" si="20"/>
        <v>0.16464185549188814</v>
      </c>
      <c r="C167" s="193">
        <v>0.26550470165343565</v>
      </c>
      <c r="D167" s="176">
        <f t="shared" si="21"/>
        <v>46</v>
      </c>
      <c r="E167" s="196">
        <f ca="1">OFFSET('LR Results_2B_Composite'!$C$5,'Composite Resampling'!$D167,0)</f>
        <v>130</v>
      </c>
      <c r="F167" s="196" t="str">
        <f ca="1">OFFSET('LR Results_2B_Composite'!$C$5,'Composite Resampling'!$D167,1)</f>
        <v>CFNR</v>
      </c>
      <c r="G167" s="196">
        <f t="shared" ca="1" si="22"/>
        <v>0</v>
      </c>
      <c r="H167" s="199">
        <f ca="1">OFFSET('LR Results_2B_Composite'!$C$5,'Composite Resampling'!$D167,3)</f>
        <v>17</v>
      </c>
      <c r="I167" s="184">
        <f ca="1">OFFSET('LR Results_2B_Composite'!$C$5,'Composite Resampling'!$D167,4)</f>
        <v>0.11596240580820531</v>
      </c>
      <c r="J167" s="211">
        <f ca="1">OFFSET('LR Results_2B_Composite'!$C$5,'Composite Resampling'!$D167,5)</f>
        <v>0</v>
      </c>
      <c r="K167" s="211">
        <f ca="1">OFFSET('LR Results_2B_Composite'!$C$5,'Composite Resampling'!$D167,6)</f>
        <v>0</v>
      </c>
      <c r="L167" s="211">
        <f ca="1">OFFSET('LR Results_2B_Composite'!$C$5,'Composite Resampling'!$D167,7)</f>
        <v>0</v>
      </c>
      <c r="M167" s="211">
        <f ca="1">OFFSET('LR Results_2B_Composite'!$C$5,'Composite Resampling'!$D167,8)</f>
        <v>1</v>
      </c>
      <c r="N167" s="211">
        <f ca="1">OFFSET('LR Results_2B_Composite'!$C$5,'Composite Resampling'!$D167,9)</f>
        <v>0</v>
      </c>
      <c r="O167" s="211">
        <f ca="1">OFFSET('LR Results_2B_Composite'!$C$5,'Composite Resampling'!$D167,10)</f>
        <v>0</v>
      </c>
      <c r="P167" s="211">
        <f ca="1">OFFSET('LR Results_2B_Composite'!$C$5,'Composite Resampling'!$D167,11)</f>
        <v>1</v>
      </c>
      <c r="Q167" s="61">
        <f t="shared" si="26"/>
        <v>0.16200000000000012</v>
      </c>
      <c r="R167" s="61">
        <f t="shared" ca="1" si="18"/>
        <v>1</v>
      </c>
      <c r="S167" s="61">
        <f t="shared" ca="1" si="19"/>
        <v>0.83783783783783783</v>
      </c>
      <c r="T167" s="61">
        <f t="shared" ca="1" si="23"/>
        <v>1</v>
      </c>
      <c r="U167" s="61">
        <f ca="1">-(S168-S167)</f>
        <v>0</v>
      </c>
    </row>
    <row r="168" spans="1:21" ht="16" thickBot="1" x14ac:dyDescent="0.25">
      <c r="A168" s="5">
        <f t="shared" si="25"/>
        <v>163</v>
      </c>
      <c r="B168" s="193">
        <f t="shared" ca="1" si="20"/>
        <v>0.93341692321101954</v>
      </c>
      <c r="C168" s="193">
        <v>0.559346980461499</v>
      </c>
      <c r="D168" s="176">
        <f t="shared" si="21"/>
        <v>96</v>
      </c>
      <c r="E168" s="196">
        <f ca="1">OFFSET('LR Results_2B_Composite'!$C$5,'Composite Resampling'!$D168,0)</f>
        <v>31</v>
      </c>
      <c r="F168" s="196" t="str">
        <f ca="1">OFFSET('LR Results_2B_Composite'!$C$5,'Composite Resampling'!$D168,1)</f>
        <v>CONT</v>
      </c>
      <c r="G168" s="196">
        <f t="shared" ca="1" si="22"/>
        <v>0</v>
      </c>
      <c r="H168" s="199">
        <f ca="1">OFFSET('LR Results_2B_Composite'!$C$5,'Composite Resampling'!$D168,3)</f>
        <v>5</v>
      </c>
      <c r="I168" s="184">
        <f ca="1">OFFSET('LR Results_2B_Composite'!$C$5,'Composite Resampling'!$D168,4)</f>
        <v>0.20331952664400807</v>
      </c>
      <c r="J168" s="211">
        <f ca="1">OFFSET('LR Results_2B_Composite'!$C$5,'Composite Resampling'!$D168,5)</f>
        <v>1</v>
      </c>
      <c r="K168" s="211">
        <f ca="1">OFFSET('LR Results_2B_Composite'!$C$5,'Composite Resampling'!$D168,6)</f>
        <v>0</v>
      </c>
      <c r="L168" s="211">
        <f ca="1">OFFSET('LR Results_2B_Composite'!$C$5,'Composite Resampling'!$D168,7)</f>
        <v>0</v>
      </c>
      <c r="M168" s="211">
        <f ca="1">OFFSET('LR Results_2B_Composite'!$C$5,'Composite Resampling'!$D168,8)</f>
        <v>3</v>
      </c>
      <c r="N168" s="211">
        <f ca="1">OFFSET('LR Results_2B_Composite'!$C$5,'Composite Resampling'!$D168,9)</f>
        <v>0</v>
      </c>
      <c r="O168" s="211">
        <f ca="1">OFFSET('LR Results_2B_Composite'!$C$5,'Composite Resampling'!$D168,10)</f>
        <v>0</v>
      </c>
      <c r="P168" s="211">
        <f ca="1">OFFSET('LR Results_2B_Composite'!$C$5,'Composite Resampling'!$D168,11)</f>
        <v>0</v>
      </c>
      <c r="Q168" s="61">
        <f t="shared" si="26"/>
        <v>0.16300000000000012</v>
      </c>
      <c r="R168" s="61">
        <f t="shared" ca="1" si="18"/>
        <v>1</v>
      </c>
      <c r="S168" s="61">
        <f t="shared" ca="1" si="19"/>
        <v>0.83783783783783783</v>
      </c>
      <c r="T168" s="61">
        <f t="shared" ca="1" si="23"/>
        <v>1</v>
      </c>
      <c r="U168" s="61">
        <f t="shared" ca="1" si="24"/>
        <v>0</v>
      </c>
    </row>
    <row r="169" spans="1:21" ht="16" thickBot="1" x14ac:dyDescent="0.25">
      <c r="A169" s="5">
        <f t="shared" si="25"/>
        <v>164</v>
      </c>
      <c r="B169" s="193">
        <f t="shared" ca="1" si="20"/>
        <v>0.39587069900423144</v>
      </c>
      <c r="C169" s="193">
        <v>0.42498705644108015</v>
      </c>
      <c r="D169" s="176">
        <f t="shared" si="21"/>
        <v>73</v>
      </c>
      <c r="E169" s="196">
        <f ca="1">OFFSET('LR Results_2B_Composite'!$C$5,'Composite Resampling'!$D169,0)</f>
        <v>226</v>
      </c>
      <c r="F169" s="196" t="str">
        <f ca="1">OFFSET('LR Results_2B_Composite'!$C$5,'Composite Resampling'!$D169,1)</f>
        <v>CF</v>
      </c>
      <c r="G169" s="196">
        <f t="shared" ca="1" si="22"/>
        <v>1</v>
      </c>
      <c r="H169" s="199">
        <f ca="1">OFFSET('LR Results_2B_Composite'!$C$5,'Composite Resampling'!$D169,3)</f>
        <v>16</v>
      </c>
      <c r="I169" s="184">
        <f ca="1">OFFSET('LR Results_2B_Composite'!$C$5,'Composite Resampling'!$D169,4)</f>
        <v>0.25928811862254347</v>
      </c>
      <c r="J169" s="211">
        <f ca="1">OFFSET('LR Results_2B_Composite'!$C$5,'Composite Resampling'!$D169,5)</f>
        <v>1</v>
      </c>
      <c r="K169" s="211">
        <f ca="1">OFFSET('LR Results_2B_Composite'!$C$5,'Composite Resampling'!$D169,6)</f>
        <v>1</v>
      </c>
      <c r="L169" s="211">
        <f ca="1">OFFSET('LR Results_2B_Composite'!$C$5,'Composite Resampling'!$D169,7)</f>
        <v>0</v>
      </c>
      <c r="M169" s="211">
        <f ca="1">OFFSET('LR Results_2B_Composite'!$C$5,'Composite Resampling'!$D169,8)</f>
        <v>2</v>
      </c>
      <c r="N169" s="211">
        <f ca="1">OFFSET('LR Results_2B_Composite'!$C$5,'Composite Resampling'!$D169,9)</f>
        <v>0</v>
      </c>
      <c r="O169" s="211">
        <f ca="1">OFFSET('LR Results_2B_Composite'!$C$5,'Composite Resampling'!$D169,10)</f>
        <v>0</v>
      </c>
      <c r="P169" s="211">
        <f ca="1">OFFSET('LR Results_2B_Composite'!$C$5,'Composite Resampling'!$D169,11)</f>
        <v>0</v>
      </c>
      <c r="Q169" s="61">
        <f t="shared" si="26"/>
        <v>0.16400000000000012</v>
      </c>
      <c r="R169" s="61">
        <f t="shared" ca="1" si="18"/>
        <v>1</v>
      </c>
      <c r="S169" s="61">
        <f t="shared" ca="1" si="19"/>
        <v>0.83783783783783783</v>
      </c>
      <c r="T169" s="61">
        <f t="shared" ca="1" si="23"/>
        <v>1</v>
      </c>
      <c r="U169" s="61">
        <f t="shared" ca="1" si="24"/>
        <v>0</v>
      </c>
    </row>
    <row r="170" spans="1:21" ht="16" thickBot="1" x14ac:dyDescent="0.25">
      <c r="A170" s="5">
        <f t="shared" si="25"/>
        <v>165</v>
      </c>
      <c r="B170" s="193">
        <f t="shared" ca="1" si="20"/>
        <v>1.1479104849422939E-2</v>
      </c>
      <c r="C170" s="193">
        <v>0.42827509130823616</v>
      </c>
      <c r="D170" s="176">
        <f t="shared" si="21"/>
        <v>74</v>
      </c>
      <c r="E170" s="196">
        <f ca="1">OFFSET('LR Results_2B_Composite'!$C$5,'Composite Resampling'!$D170,0)</f>
        <v>227</v>
      </c>
      <c r="F170" s="196" t="str">
        <f ca="1">OFFSET('LR Results_2B_Composite'!$C$5,'Composite Resampling'!$D170,1)</f>
        <v>CFNR</v>
      </c>
      <c r="G170" s="196">
        <f t="shared" ca="1" si="22"/>
        <v>0</v>
      </c>
      <c r="H170" s="199">
        <f ca="1">OFFSET('LR Results_2B_Composite'!$C$5,'Composite Resampling'!$D170,3)</f>
        <v>20</v>
      </c>
      <c r="I170" s="184">
        <f ca="1">OFFSET('LR Results_2B_Composite'!$C$5,'Composite Resampling'!$D170,4)</f>
        <v>0.1762710518339988</v>
      </c>
      <c r="J170" s="211">
        <f ca="1">OFFSET('LR Results_2B_Composite'!$C$5,'Composite Resampling'!$D170,5)</f>
        <v>1</v>
      </c>
      <c r="K170" s="211">
        <f ca="1">OFFSET('LR Results_2B_Composite'!$C$5,'Composite Resampling'!$D170,6)</f>
        <v>0</v>
      </c>
      <c r="L170" s="211">
        <f ca="1">OFFSET('LR Results_2B_Composite'!$C$5,'Composite Resampling'!$D170,7)</f>
        <v>0</v>
      </c>
      <c r="M170" s="211">
        <f ca="1">OFFSET('LR Results_2B_Composite'!$C$5,'Composite Resampling'!$D170,8)</f>
        <v>2</v>
      </c>
      <c r="N170" s="211">
        <f ca="1">OFFSET('LR Results_2B_Composite'!$C$5,'Composite Resampling'!$D170,9)</f>
        <v>0</v>
      </c>
      <c r="O170" s="211">
        <f ca="1">OFFSET('LR Results_2B_Composite'!$C$5,'Composite Resampling'!$D170,10)</f>
        <v>0</v>
      </c>
      <c r="P170" s="211">
        <f ca="1">OFFSET('LR Results_2B_Composite'!$C$5,'Composite Resampling'!$D170,11)</f>
        <v>0</v>
      </c>
      <c r="Q170" s="61">
        <f t="shared" si="26"/>
        <v>0.16500000000000012</v>
      </c>
      <c r="R170" s="61">
        <f t="shared" ca="1" si="18"/>
        <v>1</v>
      </c>
      <c r="S170" s="61">
        <f t="shared" ca="1" si="19"/>
        <v>0.83783783783783783</v>
      </c>
      <c r="T170" s="61">
        <f t="shared" ca="1" si="23"/>
        <v>1</v>
      </c>
      <c r="U170" s="61">
        <f t="shared" ca="1" si="24"/>
        <v>0</v>
      </c>
    </row>
    <row r="171" spans="1:21" ht="16" thickBot="1" x14ac:dyDescent="0.25">
      <c r="A171" s="5">
        <f t="shared" si="25"/>
        <v>166</v>
      </c>
      <c r="B171" s="193">
        <f t="shared" ca="1" si="20"/>
        <v>0.54454462595639808</v>
      </c>
      <c r="C171" s="193">
        <v>0.22240579357079604</v>
      </c>
      <c r="D171" s="176">
        <f t="shared" si="21"/>
        <v>39</v>
      </c>
      <c r="E171" s="196">
        <f ca="1">OFFSET('LR Results_2B_Composite'!$C$5,'Composite Resampling'!$D171,0)</f>
        <v>89</v>
      </c>
      <c r="F171" s="196" t="str">
        <f ca="1">OFFSET('LR Results_2B_Composite'!$C$5,'Composite Resampling'!$D171,1)</f>
        <v>CFNR</v>
      </c>
      <c r="G171" s="196">
        <f t="shared" ca="1" si="22"/>
        <v>0</v>
      </c>
      <c r="H171" s="199">
        <f ca="1">OFFSET('LR Results_2B_Composite'!$C$5,'Composite Resampling'!$D171,3)</f>
        <v>17</v>
      </c>
      <c r="I171" s="184">
        <f ca="1">OFFSET('LR Results_2B_Composite'!$C$5,'Composite Resampling'!$D171,4)</f>
        <v>0.11596240580820531</v>
      </c>
      <c r="J171" s="211">
        <f ca="1">OFFSET('LR Results_2B_Composite'!$C$5,'Composite Resampling'!$D171,5)</f>
        <v>0</v>
      </c>
      <c r="K171" s="211">
        <f ca="1">OFFSET('LR Results_2B_Composite'!$C$5,'Composite Resampling'!$D171,6)</f>
        <v>0</v>
      </c>
      <c r="L171" s="211">
        <f ca="1">OFFSET('LR Results_2B_Composite'!$C$5,'Composite Resampling'!$D171,7)</f>
        <v>0</v>
      </c>
      <c r="M171" s="211">
        <f ca="1">OFFSET('LR Results_2B_Composite'!$C$5,'Composite Resampling'!$D171,8)</f>
        <v>1</v>
      </c>
      <c r="N171" s="211">
        <f ca="1">OFFSET('LR Results_2B_Composite'!$C$5,'Composite Resampling'!$D171,9)</f>
        <v>0</v>
      </c>
      <c r="O171" s="211">
        <f ca="1">OFFSET('LR Results_2B_Composite'!$C$5,'Composite Resampling'!$D171,10)</f>
        <v>0</v>
      </c>
      <c r="P171" s="211">
        <f ca="1">OFFSET('LR Results_2B_Composite'!$C$5,'Composite Resampling'!$D171,11)</f>
        <v>1</v>
      </c>
      <c r="Q171" s="61">
        <f t="shared" si="26"/>
        <v>0.16600000000000012</v>
      </c>
      <c r="R171" s="61">
        <f t="shared" ca="1" si="18"/>
        <v>1</v>
      </c>
      <c r="S171" s="61">
        <f t="shared" ca="1" si="19"/>
        <v>0.83783783783783783</v>
      </c>
      <c r="T171" s="61">
        <f t="shared" ca="1" si="23"/>
        <v>1</v>
      </c>
      <c r="U171" s="61">
        <f t="shared" ca="1" si="24"/>
        <v>0</v>
      </c>
    </row>
    <row r="172" spans="1:21" ht="16" thickBot="1" x14ac:dyDescent="0.25">
      <c r="A172" s="5">
        <f t="shared" si="25"/>
        <v>167</v>
      </c>
      <c r="B172" s="193">
        <f t="shared" ca="1" si="20"/>
        <v>0.32490345855316338</v>
      </c>
      <c r="C172" s="193">
        <v>0.97313460208887015</v>
      </c>
      <c r="D172" s="176">
        <f t="shared" si="21"/>
        <v>167</v>
      </c>
      <c r="E172" s="196">
        <f ca="1">OFFSET('LR Results_2B_Composite'!$C$5,'Composite Resampling'!$D172,0)</f>
        <v>247</v>
      </c>
      <c r="F172" s="196" t="str">
        <f ca="1">OFFSET('LR Results_2B_Composite'!$C$5,'Composite Resampling'!$D172,1)</f>
        <v>CONT</v>
      </c>
      <c r="G172" s="196">
        <f t="shared" ca="1" si="22"/>
        <v>0</v>
      </c>
      <c r="H172" s="199">
        <f ca="1">OFFSET('LR Results_2B_Composite'!$C$5,'Composite Resampling'!$D172,3)</f>
        <v>16</v>
      </c>
      <c r="I172" s="184">
        <f ca="1">OFFSET('LR Results_2B_Composite'!$C$5,'Composite Resampling'!$D172,4)</f>
        <v>0.25928811862254347</v>
      </c>
      <c r="J172" s="211">
        <f ca="1">OFFSET('LR Results_2B_Composite'!$C$5,'Composite Resampling'!$D172,5)</f>
        <v>1</v>
      </c>
      <c r="K172" s="211">
        <f ca="1">OFFSET('LR Results_2B_Composite'!$C$5,'Composite Resampling'!$D172,6)</f>
        <v>0</v>
      </c>
      <c r="L172" s="211">
        <f ca="1">OFFSET('LR Results_2B_Composite'!$C$5,'Composite Resampling'!$D172,7)</f>
        <v>0</v>
      </c>
      <c r="M172" s="211">
        <f ca="1">OFFSET('LR Results_2B_Composite'!$C$5,'Composite Resampling'!$D172,8)</f>
        <v>2</v>
      </c>
      <c r="N172" s="211">
        <f ca="1">OFFSET('LR Results_2B_Composite'!$C$5,'Composite Resampling'!$D172,9)</f>
        <v>0</v>
      </c>
      <c r="O172" s="211">
        <f ca="1">OFFSET('LR Results_2B_Composite'!$C$5,'Composite Resampling'!$D172,10)</f>
        <v>0</v>
      </c>
      <c r="P172" s="211">
        <f ca="1">OFFSET('LR Results_2B_Composite'!$C$5,'Composite Resampling'!$D172,11)</f>
        <v>0</v>
      </c>
      <c r="Q172" s="61">
        <f t="shared" si="26"/>
        <v>0.16700000000000012</v>
      </c>
      <c r="R172" s="61">
        <f t="shared" ca="1" si="18"/>
        <v>1</v>
      </c>
      <c r="S172" s="61">
        <f t="shared" ca="1" si="19"/>
        <v>0.83783783783783783</v>
      </c>
      <c r="T172" s="61">
        <f t="shared" ca="1" si="23"/>
        <v>1</v>
      </c>
      <c r="U172" s="61">
        <f t="shared" ca="1" si="24"/>
        <v>0</v>
      </c>
    </row>
    <row r="173" spans="1:21" ht="16" thickBot="1" x14ac:dyDescent="0.25">
      <c r="A173" s="5">
        <f t="shared" si="25"/>
        <v>168</v>
      </c>
      <c r="B173" s="193">
        <f t="shared" ca="1" si="20"/>
        <v>5.1390539109967714E-2</v>
      </c>
      <c r="C173" s="193">
        <v>0.3064847094929406</v>
      </c>
      <c r="D173" s="176">
        <f t="shared" si="21"/>
        <v>53</v>
      </c>
      <c r="E173" s="196">
        <f ca="1">OFFSET('LR Results_2B_Composite'!$C$5,'Composite Resampling'!$D173,0)</f>
        <v>154</v>
      </c>
      <c r="F173" s="196" t="str">
        <f ca="1">OFFSET('LR Results_2B_Composite'!$C$5,'Composite Resampling'!$D173,1)</f>
        <v>CFNR</v>
      </c>
      <c r="G173" s="196">
        <f t="shared" ca="1" si="22"/>
        <v>0</v>
      </c>
      <c r="H173" s="199">
        <f ca="1">OFFSET('LR Results_2B_Composite'!$C$5,'Composite Resampling'!$D173,3)</f>
        <v>17</v>
      </c>
      <c r="I173" s="184">
        <f ca="1">OFFSET('LR Results_2B_Composite'!$C$5,'Composite Resampling'!$D173,4)</f>
        <v>0.11596240580820531</v>
      </c>
      <c r="J173" s="211">
        <f ca="1">OFFSET('LR Results_2B_Composite'!$C$5,'Composite Resampling'!$D173,5)</f>
        <v>0</v>
      </c>
      <c r="K173" s="211">
        <f ca="1">OFFSET('LR Results_2B_Composite'!$C$5,'Composite Resampling'!$D173,6)</f>
        <v>0</v>
      </c>
      <c r="L173" s="211">
        <f ca="1">OFFSET('LR Results_2B_Composite'!$C$5,'Composite Resampling'!$D173,7)</f>
        <v>0</v>
      </c>
      <c r="M173" s="211">
        <f ca="1">OFFSET('LR Results_2B_Composite'!$C$5,'Composite Resampling'!$D173,8)</f>
        <v>2</v>
      </c>
      <c r="N173" s="211">
        <f ca="1">OFFSET('LR Results_2B_Composite'!$C$5,'Composite Resampling'!$D173,9)</f>
        <v>0</v>
      </c>
      <c r="O173" s="211">
        <f ca="1">OFFSET('LR Results_2B_Composite'!$C$5,'Composite Resampling'!$D173,10)</f>
        <v>0</v>
      </c>
      <c r="P173" s="211">
        <f ca="1">OFFSET('LR Results_2B_Composite'!$C$5,'Composite Resampling'!$D173,11)</f>
        <v>1</v>
      </c>
      <c r="Q173" s="61">
        <f t="shared" si="26"/>
        <v>0.16800000000000012</v>
      </c>
      <c r="R173" s="61">
        <f t="shared" ca="1" si="18"/>
        <v>1</v>
      </c>
      <c r="S173" s="61">
        <f t="shared" ca="1" si="19"/>
        <v>0.83783783783783783</v>
      </c>
      <c r="T173" s="61">
        <f t="shared" ca="1" si="23"/>
        <v>1</v>
      </c>
      <c r="U173" s="61">
        <f t="shared" ca="1" si="24"/>
        <v>0</v>
      </c>
    </row>
    <row r="174" spans="1:21" ht="16" thickBot="1" x14ac:dyDescent="0.25">
      <c r="A174" s="5">
        <f t="shared" si="25"/>
        <v>169</v>
      </c>
      <c r="B174" s="193">
        <f t="shared" ca="1" si="20"/>
        <v>0.98172593353625592</v>
      </c>
      <c r="C174" s="193">
        <v>0.30446339582965065</v>
      </c>
      <c r="D174" s="176">
        <f t="shared" si="21"/>
        <v>53</v>
      </c>
      <c r="E174" s="196">
        <f ca="1">OFFSET('LR Results_2B_Composite'!$C$5,'Composite Resampling'!$D174,0)</f>
        <v>154</v>
      </c>
      <c r="F174" s="196" t="str">
        <f ca="1">OFFSET('LR Results_2B_Composite'!$C$5,'Composite Resampling'!$D174,1)</f>
        <v>CFNR</v>
      </c>
      <c r="G174" s="196">
        <f t="shared" ca="1" si="22"/>
        <v>0</v>
      </c>
      <c r="H174" s="199">
        <f ca="1">OFFSET('LR Results_2B_Composite'!$C$5,'Composite Resampling'!$D174,3)</f>
        <v>17</v>
      </c>
      <c r="I174" s="184">
        <f ca="1">OFFSET('LR Results_2B_Composite'!$C$5,'Composite Resampling'!$D174,4)</f>
        <v>0.11596240580820531</v>
      </c>
      <c r="J174" s="211">
        <f ca="1">OFFSET('LR Results_2B_Composite'!$C$5,'Composite Resampling'!$D174,5)</f>
        <v>0</v>
      </c>
      <c r="K174" s="211">
        <f ca="1">OFFSET('LR Results_2B_Composite'!$C$5,'Composite Resampling'!$D174,6)</f>
        <v>0</v>
      </c>
      <c r="L174" s="211">
        <f ca="1">OFFSET('LR Results_2B_Composite'!$C$5,'Composite Resampling'!$D174,7)</f>
        <v>0</v>
      </c>
      <c r="M174" s="211">
        <f ca="1">OFFSET('LR Results_2B_Composite'!$C$5,'Composite Resampling'!$D174,8)</f>
        <v>2</v>
      </c>
      <c r="N174" s="211">
        <f ca="1">OFFSET('LR Results_2B_Composite'!$C$5,'Composite Resampling'!$D174,9)</f>
        <v>0</v>
      </c>
      <c r="O174" s="211">
        <f ca="1">OFFSET('LR Results_2B_Composite'!$C$5,'Composite Resampling'!$D174,10)</f>
        <v>0</v>
      </c>
      <c r="P174" s="211">
        <f ca="1">OFFSET('LR Results_2B_Composite'!$C$5,'Composite Resampling'!$D174,11)</f>
        <v>1</v>
      </c>
      <c r="Q174" s="61">
        <f t="shared" si="26"/>
        <v>0.16900000000000012</v>
      </c>
      <c r="R174" s="61">
        <f t="shared" ca="1" si="18"/>
        <v>1</v>
      </c>
      <c r="S174" s="61">
        <f t="shared" ca="1" si="19"/>
        <v>0.83783783783783783</v>
      </c>
      <c r="T174" s="61">
        <f t="shared" ca="1" si="23"/>
        <v>1</v>
      </c>
      <c r="U174" s="61">
        <f t="shared" ca="1" si="24"/>
        <v>0</v>
      </c>
    </row>
    <row r="175" spans="1:21" ht="16" thickBot="1" x14ac:dyDescent="0.25">
      <c r="A175" s="5">
        <f t="shared" si="25"/>
        <v>170</v>
      </c>
      <c r="B175" s="193">
        <f t="shared" ca="1" si="20"/>
        <v>0.21826535203703412</v>
      </c>
      <c r="C175" s="193">
        <v>0.99139061663876393</v>
      </c>
      <c r="D175" s="176">
        <f t="shared" si="21"/>
        <v>170</v>
      </c>
      <c r="E175" s="196">
        <f ca="1">OFFSET('LR Results_2B_Composite'!$C$5,'Composite Resampling'!$D175,0)</f>
        <v>251</v>
      </c>
      <c r="F175" s="196" t="str">
        <f ca="1">OFFSET('LR Results_2B_Composite'!$C$5,'Composite Resampling'!$D175,1)</f>
        <v>CFNR</v>
      </c>
      <c r="G175" s="196">
        <f t="shared" ca="1" si="22"/>
        <v>0</v>
      </c>
      <c r="H175" s="199">
        <f ca="1">OFFSET('LR Results_2B_Composite'!$C$5,'Composite Resampling'!$D175,3)</f>
        <v>7</v>
      </c>
      <c r="I175" s="184">
        <f ca="1">OFFSET('LR Results_2B_Composite'!$C$5,'Composite Resampling'!$D175,4)</f>
        <v>0.22902377813435884</v>
      </c>
      <c r="J175" s="211">
        <f ca="1">OFFSET('LR Results_2B_Composite'!$C$5,'Composite Resampling'!$D175,5)</f>
        <v>1</v>
      </c>
      <c r="K175" s="211">
        <f ca="1">OFFSET('LR Results_2B_Composite'!$C$5,'Composite Resampling'!$D175,6)</f>
        <v>0</v>
      </c>
      <c r="L175" s="211">
        <f ca="1">OFFSET('LR Results_2B_Composite'!$C$5,'Composite Resampling'!$D175,7)</f>
        <v>0</v>
      </c>
      <c r="M175" s="211">
        <f ca="1">OFFSET('LR Results_2B_Composite'!$C$5,'Composite Resampling'!$D175,8)</f>
        <v>4</v>
      </c>
      <c r="N175" s="211">
        <f ca="1">OFFSET('LR Results_2B_Composite'!$C$5,'Composite Resampling'!$D175,9)</f>
        <v>0</v>
      </c>
      <c r="O175" s="211">
        <f ca="1">OFFSET('LR Results_2B_Composite'!$C$5,'Composite Resampling'!$D175,10)</f>
        <v>0</v>
      </c>
      <c r="P175" s="211">
        <f ca="1">OFFSET('LR Results_2B_Composite'!$C$5,'Composite Resampling'!$D175,11)</f>
        <v>0</v>
      </c>
      <c r="Q175" s="61">
        <f t="shared" si="26"/>
        <v>0.17000000000000012</v>
      </c>
      <c r="R175" s="61">
        <f t="shared" ca="1" si="18"/>
        <v>1</v>
      </c>
      <c r="S175" s="61">
        <f t="shared" ca="1" si="19"/>
        <v>0.83783783783783783</v>
      </c>
      <c r="T175" s="61">
        <f t="shared" ca="1" si="23"/>
        <v>1</v>
      </c>
      <c r="U175" s="61">
        <f t="shared" ca="1" si="24"/>
        <v>0</v>
      </c>
    </row>
    <row r="176" spans="1:21" ht="16" thickBot="1" x14ac:dyDescent="0.25">
      <c r="A176" s="5">
        <f t="shared" si="25"/>
        <v>171</v>
      </c>
      <c r="B176" s="193">
        <f t="shared" ca="1" si="20"/>
        <v>0.53075319758862116</v>
      </c>
      <c r="C176" s="193">
        <v>0.69504227111258843</v>
      </c>
      <c r="D176" s="176">
        <f t="shared" si="21"/>
        <v>119</v>
      </c>
      <c r="E176" s="196">
        <f ca="1">OFFSET('LR Results_2B_Composite'!$C$5,'Composite Resampling'!$D176,0)</f>
        <v>134</v>
      </c>
      <c r="F176" s="196" t="str">
        <f ca="1">OFFSET('LR Results_2B_Composite'!$C$5,'Composite Resampling'!$D176,1)</f>
        <v>CFNR</v>
      </c>
      <c r="G176" s="196">
        <f t="shared" ca="1" si="22"/>
        <v>0</v>
      </c>
      <c r="H176" s="180">
        <f ca="1">OFFSET('LR Results_2B_Composite'!$C$5,'Composite Resampling'!$D176,3)</f>
        <v>16</v>
      </c>
      <c r="I176" s="106">
        <f ca="1">OFFSET('LR Results_2B_Composite'!$C$5,'Composite Resampling'!$D176,4)</f>
        <v>0.25928811862254347</v>
      </c>
      <c r="J176" s="211">
        <f ca="1">OFFSET('LR Results_2B_Composite'!$C$5,'Composite Resampling'!$D176,5)</f>
        <v>1</v>
      </c>
      <c r="K176" s="211">
        <f ca="1">OFFSET('LR Results_2B_Composite'!$C$5,'Composite Resampling'!$D176,6)</f>
        <v>0</v>
      </c>
      <c r="L176" s="211">
        <f ca="1">OFFSET('LR Results_2B_Composite'!$C$5,'Composite Resampling'!$D176,7)</f>
        <v>0</v>
      </c>
      <c r="M176" s="211">
        <f ca="1">OFFSET('LR Results_2B_Composite'!$C$5,'Composite Resampling'!$D176,8)</f>
        <v>1</v>
      </c>
      <c r="N176" s="211">
        <f ca="1">OFFSET('LR Results_2B_Composite'!$C$5,'Composite Resampling'!$D176,9)</f>
        <v>0</v>
      </c>
      <c r="O176" s="211">
        <f ca="1">OFFSET('LR Results_2B_Composite'!$C$5,'Composite Resampling'!$D176,10)</f>
        <v>0</v>
      </c>
      <c r="P176" s="211">
        <f ca="1">OFFSET('LR Results_2B_Composite'!$C$5,'Composite Resampling'!$D176,11)</f>
        <v>0</v>
      </c>
      <c r="Q176" s="61">
        <f t="shared" si="26"/>
        <v>0.17100000000000012</v>
      </c>
      <c r="R176" s="61">
        <f t="shared" ca="1" si="18"/>
        <v>1</v>
      </c>
      <c r="S176" s="61">
        <f t="shared" ca="1" si="19"/>
        <v>0.83783783783783783</v>
      </c>
      <c r="T176" s="61">
        <f t="shared" ca="1" si="23"/>
        <v>1</v>
      </c>
      <c r="U176" s="61">
        <f t="shared" ca="1" si="24"/>
        <v>0</v>
      </c>
    </row>
    <row r="177" spans="6:21" x14ac:dyDescent="0.2">
      <c r="F177" s="189">
        <f ca="1">COUNTIF(F$6:F$176,"CF")</f>
        <v>26</v>
      </c>
      <c r="K177" s="189">
        <f ca="1">CF_D</f>
        <v>26</v>
      </c>
      <c r="L177" s="189">
        <f ca="1">SUM(L6:L176)</f>
        <v>12</v>
      </c>
      <c r="M177" s="191">
        <f ca="1">SUMIF($F$6:$F$176,"CF",$M$6:$M$176)/CF_D</f>
        <v>2.5384615384615383</v>
      </c>
      <c r="N177" s="189">
        <f ca="1">COUNTIFS($F$6:$F$176,"CFNR",$N$6:$N$176,"1")</f>
        <v>27</v>
      </c>
      <c r="O177" s="202">
        <f ca="1">SUM(O6:O176)</f>
        <v>2</v>
      </c>
      <c r="P177" s="202">
        <f ca="1">SUM(P6:P176)</f>
        <v>10</v>
      </c>
      <c r="Q177" s="61">
        <f t="shared" si="26"/>
        <v>0.17200000000000013</v>
      </c>
      <c r="R177" s="61">
        <f t="shared" ca="1" si="18"/>
        <v>1</v>
      </c>
      <c r="S177" s="61">
        <f t="shared" ca="1" si="19"/>
        <v>0.83783783783783783</v>
      </c>
      <c r="T177" s="61">
        <f t="shared" ca="1" si="23"/>
        <v>1</v>
      </c>
      <c r="U177" s="61">
        <f t="shared" ca="1" si="24"/>
        <v>0</v>
      </c>
    </row>
    <row r="178" spans="6:21" x14ac:dyDescent="0.2">
      <c r="F178" s="200">
        <f ca="1">COUNTIF(F$6:F$176,"CFNR")</f>
        <v>71</v>
      </c>
      <c r="K178" s="182">
        <f ca="1">K177/(CF_D)</f>
        <v>1</v>
      </c>
      <c r="L178" s="182">
        <f ca="1">L177/CFNT_D</f>
        <v>0.16216216216216217</v>
      </c>
      <c r="M178" s="209">
        <f ca="1">SUMIF($F$6:$F$176,"CFNR",$M6:M$176)/CFNR_D</f>
        <v>2.2535211267605635</v>
      </c>
      <c r="N178" s="189">
        <f ca="1">COUNTIFS($F$6:$F$176,"CFNR",$J$6:$J176,"1",$N$6:$N$176,"1")</f>
        <v>25</v>
      </c>
      <c r="O178" s="5"/>
      <c r="P178" s="5"/>
      <c r="Q178" s="61">
        <f t="shared" si="26"/>
        <v>0.17300000000000013</v>
      </c>
      <c r="R178" s="61">
        <f t="shared" ca="1" si="18"/>
        <v>1</v>
      </c>
      <c r="S178" s="61">
        <f t="shared" ca="1" si="19"/>
        <v>0.83783783783783783</v>
      </c>
      <c r="T178" s="61">
        <f t="shared" ca="1" si="23"/>
        <v>1</v>
      </c>
      <c r="U178" s="61">
        <f t="shared" ca="1" si="24"/>
        <v>0</v>
      </c>
    </row>
    <row r="179" spans="6:21" x14ac:dyDescent="0.2">
      <c r="F179" s="189">
        <f ca="1">COUNTIF(F$6:F$176,"CONT")</f>
        <v>74</v>
      </c>
      <c r="M179" s="210">
        <f ca="1">SUMIF($F$6:$F$176,"CONT",$M$6:$M$176)/CFNT_D</f>
        <v>2.1621621621621623</v>
      </c>
      <c r="N179" s="203">
        <f ca="1">N178/N177</f>
        <v>0.92592592592592593</v>
      </c>
      <c r="O179" s="23"/>
      <c r="P179" s="23"/>
      <c r="Q179" s="61">
        <f t="shared" si="26"/>
        <v>0.17400000000000013</v>
      </c>
      <c r="R179" s="61">
        <f t="shared" ca="1" si="18"/>
        <v>1</v>
      </c>
      <c r="S179" s="61">
        <f t="shared" ca="1" si="19"/>
        <v>0.83783783783783783</v>
      </c>
      <c r="T179" s="61">
        <f t="shared" ca="1" si="23"/>
        <v>1</v>
      </c>
      <c r="U179" s="61">
        <f t="shared" ca="1" si="24"/>
        <v>0</v>
      </c>
    </row>
    <row r="180" spans="6:21" x14ac:dyDescent="0.2">
      <c r="F180" s="5">
        <f ca="1">SUM(F177:F179)</f>
        <v>171</v>
      </c>
      <c r="N180" s="189">
        <f ca="1">COUNTIFS($F$6:$F$176,"CFNR",$N$6:$N$176,"0")</f>
        <v>44</v>
      </c>
      <c r="O180" s="5"/>
      <c r="P180" s="5"/>
      <c r="Q180" s="61">
        <f t="shared" si="26"/>
        <v>0.17500000000000013</v>
      </c>
      <c r="R180" s="61">
        <f t="shared" ca="1" si="18"/>
        <v>1</v>
      </c>
      <c r="S180" s="61">
        <f t="shared" ca="1" si="19"/>
        <v>0.83783783783783783</v>
      </c>
      <c r="T180" s="61">
        <f t="shared" ca="1" si="23"/>
        <v>1</v>
      </c>
      <c r="U180" s="61">
        <f t="shared" ca="1" si="24"/>
        <v>0</v>
      </c>
    </row>
    <row r="181" spans="6:21" x14ac:dyDescent="0.2">
      <c r="N181" s="189">
        <f ca="1">COUNTIFS($F$6:$F$176,"CFNR",$J$6:$J$176,"1",$N$6:$N$176,"0")</f>
        <v>34</v>
      </c>
      <c r="O181" s="5"/>
      <c r="P181" s="5"/>
      <c r="Q181" s="61">
        <f t="shared" si="26"/>
        <v>0.17600000000000013</v>
      </c>
      <c r="R181" s="61">
        <f t="shared" ca="1" si="18"/>
        <v>1</v>
      </c>
      <c r="S181" s="61">
        <f t="shared" ca="1" si="19"/>
        <v>0.83783783783783783</v>
      </c>
      <c r="T181" s="61">
        <f t="shared" ca="1" si="23"/>
        <v>0.92307692307692313</v>
      </c>
      <c r="U181" s="61">
        <f t="shared" ca="1" si="24"/>
        <v>0.10810810810810811</v>
      </c>
    </row>
    <row r="182" spans="6:21" x14ac:dyDescent="0.2">
      <c r="N182" s="182">
        <f ca="1">N181/N180</f>
        <v>0.77272727272727271</v>
      </c>
      <c r="O182" s="23"/>
      <c r="P182" s="23"/>
      <c r="Q182" s="61">
        <f t="shared" si="26"/>
        <v>0.17700000000000013</v>
      </c>
      <c r="R182" s="61">
        <f t="shared" ca="1" si="18"/>
        <v>0.84615384615384615</v>
      </c>
      <c r="S182" s="61">
        <f t="shared" ca="1" si="19"/>
        <v>0.72972972972972971</v>
      </c>
      <c r="T182" s="61">
        <f t="shared" ca="1" si="23"/>
        <v>0.84615384615384615</v>
      </c>
      <c r="U182" s="61">
        <f t="shared" ca="1" si="24"/>
        <v>0</v>
      </c>
    </row>
    <row r="183" spans="6:21" x14ac:dyDescent="0.2">
      <c r="Q183" s="61">
        <f t="shared" si="26"/>
        <v>0.17800000000000013</v>
      </c>
      <c r="R183" s="61">
        <f t="shared" ca="1" si="18"/>
        <v>0.84615384615384615</v>
      </c>
      <c r="S183" s="61">
        <f t="shared" ca="1" si="19"/>
        <v>0.72972972972972971</v>
      </c>
      <c r="T183" s="61">
        <f t="shared" ca="1" si="23"/>
        <v>0.84615384615384615</v>
      </c>
      <c r="U183" s="61">
        <f t="shared" ca="1" si="24"/>
        <v>0</v>
      </c>
    </row>
    <row r="184" spans="6:21" x14ac:dyDescent="0.2">
      <c r="Q184" s="61">
        <f t="shared" si="26"/>
        <v>0.17900000000000013</v>
      </c>
      <c r="R184" s="61">
        <f t="shared" ca="1" si="18"/>
        <v>0.84615384615384615</v>
      </c>
      <c r="S184" s="61">
        <f t="shared" ca="1" si="19"/>
        <v>0.72972972972972971</v>
      </c>
      <c r="T184" s="61">
        <f t="shared" ca="1" si="23"/>
        <v>0.84615384615384615</v>
      </c>
      <c r="U184" s="61">
        <f t="shared" ca="1" si="24"/>
        <v>0</v>
      </c>
    </row>
    <row r="185" spans="6:21" x14ac:dyDescent="0.2">
      <c r="Q185" s="61">
        <f t="shared" si="26"/>
        <v>0.18000000000000013</v>
      </c>
      <c r="R185" s="61">
        <f t="shared" ca="1" si="18"/>
        <v>0.84615384615384615</v>
      </c>
      <c r="S185" s="61">
        <f t="shared" ca="1" si="19"/>
        <v>0.72972972972972971</v>
      </c>
      <c r="T185" s="61">
        <f t="shared" ca="1" si="23"/>
        <v>0.84615384615384615</v>
      </c>
      <c r="U185" s="61">
        <f ca="1">-(S186-S185)</f>
        <v>0</v>
      </c>
    </row>
    <row r="186" spans="6:21" x14ac:dyDescent="0.2">
      <c r="Q186" s="61">
        <f>Q185+0.001</f>
        <v>0.18100000000000013</v>
      </c>
      <c r="R186" s="61">
        <f t="shared" ca="1" si="18"/>
        <v>0.84615384615384615</v>
      </c>
      <c r="S186" s="61">
        <f t="shared" ca="1" si="19"/>
        <v>0.72972972972972971</v>
      </c>
      <c r="T186" s="61">
        <f t="shared" ca="1" si="23"/>
        <v>0.84615384615384615</v>
      </c>
      <c r="U186" s="61">
        <f t="shared" ca="1" si="24"/>
        <v>0</v>
      </c>
    </row>
    <row r="187" spans="6:21" x14ac:dyDescent="0.2">
      <c r="Q187" s="61">
        <f t="shared" si="26"/>
        <v>0.18200000000000013</v>
      </c>
      <c r="R187" s="61">
        <f t="shared" ca="1" si="18"/>
        <v>0.84615384615384615</v>
      </c>
      <c r="S187" s="61">
        <f t="shared" ca="1" si="19"/>
        <v>0.72972972972972971</v>
      </c>
      <c r="T187" s="61">
        <f t="shared" ca="1" si="23"/>
        <v>0.84615384615384615</v>
      </c>
      <c r="U187" s="61">
        <f t="shared" ca="1" si="24"/>
        <v>0</v>
      </c>
    </row>
    <row r="188" spans="6:21" x14ac:dyDescent="0.2">
      <c r="Q188" s="61">
        <f t="shared" si="26"/>
        <v>0.18300000000000013</v>
      </c>
      <c r="R188" s="61">
        <f t="shared" ca="1" si="18"/>
        <v>0.84615384615384615</v>
      </c>
      <c r="S188" s="61">
        <f t="shared" ca="1" si="19"/>
        <v>0.72972972972972971</v>
      </c>
      <c r="T188" s="61">
        <f t="shared" ca="1" si="23"/>
        <v>0.84615384615384615</v>
      </c>
      <c r="U188" s="61">
        <f t="shared" ca="1" si="24"/>
        <v>0</v>
      </c>
    </row>
    <row r="189" spans="6:21" x14ac:dyDescent="0.2">
      <c r="Q189" s="61">
        <f t="shared" si="26"/>
        <v>0.18400000000000014</v>
      </c>
      <c r="R189" s="61">
        <f t="shared" ca="1" si="18"/>
        <v>0.84615384615384615</v>
      </c>
      <c r="S189" s="61">
        <f t="shared" ca="1" si="19"/>
        <v>0.72972972972972971</v>
      </c>
      <c r="T189" s="61">
        <f t="shared" ca="1" si="23"/>
        <v>0.84615384615384615</v>
      </c>
      <c r="U189" s="61">
        <f t="shared" ca="1" si="24"/>
        <v>0</v>
      </c>
    </row>
    <row r="190" spans="6:21" x14ac:dyDescent="0.2">
      <c r="Q190" s="61">
        <f t="shared" si="26"/>
        <v>0.18500000000000014</v>
      </c>
      <c r="R190" s="61">
        <f t="shared" ca="1" si="18"/>
        <v>0.84615384615384615</v>
      </c>
      <c r="S190" s="61">
        <f t="shared" ca="1" si="19"/>
        <v>0.72972972972972971</v>
      </c>
      <c r="T190" s="61">
        <f t="shared" ca="1" si="23"/>
        <v>0.84615384615384615</v>
      </c>
      <c r="U190" s="61">
        <f t="shared" ca="1" si="24"/>
        <v>0</v>
      </c>
    </row>
    <row r="191" spans="6:21" x14ac:dyDescent="0.2">
      <c r="Q191" s="61">
        <f t="shared" si="26"/>
        <v>0.18600000000000014</v>
      </c>
      <c r="R191" s="61">
        <f t="shared" ca="1" si="18"/>
        <v>0.84615384615384615</v>
      </c>
      <c r="S191" s="61">
        <f t="shared" ca="1" si="19"/>
        <v>0.72972972972972971</v>
      </c>
      <c r="T191" s="61">
        <f t="shared" ca="1" si="23"/>
        <v>0.84615384615384615</v>
      </c>
      <c r="U191" s="61">
        <f t="shared" ca="1" si="24"/>
        <v>0</v>
      </c>
    </row>
    <row r="192" spans="6:21" x14ac:dyDescent="0.2">
      <c r="Q192" s="61">
        <f>Q191+0.001</f>
        <v>0.18700000000000014</v>
      </c>
      <c r="R192" s="61">
        <f t="shared" ca="1" si="18"/>
        <v>0.84615384615384615</v>
      </c>
      <c r="S192" s="61">
        <f t="shared" ca="1" si="19"/>
        <v>0.72972972972972971</v>
      </c>
      <c r="T192" s="61">
        <f t="shared" ca="1" si="23"/>
        <v>0.84615384615384615</v>
      </c>
      <c r="U192" s="61">
        <f t="shared" ca="1" si="24"/>
        <v>0</v>
      </c>
    </row>
    <row r="193" spans="17:21" x14ac:dyDescent="0.2">
      <c r="Q193" s="61">
        <f t="shared" si="26"/>
        <v>0.18800000000000014</v>
      </c>
      <c r="R193" s="61">
        <f t="shared" ca="1" si="18"/>
        <v>0.84615384615384615</v>
      </c>
      <c r="S193" s="61">
        <f t="shared" ca="1" si="19"/>
        <v>0.72972972972972971</v>
      </c>
      <c r="T193" s="61">
        <f t="shared" ca="1" si="23"/>
        <v>0.84615384615384615</v>
      </c>
      <c r="U193" s="61">
        <f t="shared" ca="1" si="24"/>
        <v>0</v>
      </c>
    </row>
    <row r="194" spans="17:21" x14ac:dyDescent="0.2">
      <c r="Q194" s="61">
        <f t="shared" si="26"/>
        <v>0.18900000000000014</v>
      </c>
      <c r="R194" s="61">
        <f t="shared" ca="1" si="18"/>
        <v>0.84615384615384615</v>
      </c>
      <c r="S194" s="61">
        <f t="shared" ca="1" si="19"/>
        <v>0.72972972972972971</v>
      </c>
      <c r="T194" s="61">
        <f t="shared" ca="1" si="23"/>
        <v>0.84615384615384615</v>
      </c>
      <c r="U194" s="61">
        <f t="shared" ca="1" si="24"/>
        <v>0.14864864864864868</v>
      </c>
    </row>
    <row r="195" spans="17:21" x14ac:dyDescent="0.2">
      <c r="Q195" s="61">
        <f t="shared" si="26"/>
        <v>0.19000000000000014</v>
      </c>
      <c r="R195" s="61">
        <f t="shared" ca="1" si="18"/>
        <v>0.84615384615384615</v>
      </c>
      <c r="S195" s="61">
        <f t="shared" ca="1" si="19"/>
        <v>0.58108108108108103</v>
      </c>
      <c r="T195" s="61">
        <f t="shared" ca="1" si="23"/>
        <v>0.84615384615384615</v>
      </c>
      <c r="U195" s="61">
        <f t="shared" ca="1" si="24"/>
        <v>0</v>
      </c>
    </row>
    <row r="196" spans="17:21" x14ac:dyDescent="0.2">
      <c r="Q196" s="61">
        <f t="shared" si="26"/>
        <v>0.19100000000000014</v>
      </c>
      <c r="R196" s="61">
        <f t="shared" ca="1" si="18"/>
        <v>0.84615384615384615</v>
      </c>
      <c r="S196" s="61">
        <f t="shared" ca="1" si="19"/>
        <v>0.58108108108108103</v>
      </c>
      <c r="T196" s="61">
        <f t="shared" ca="1" si="23"/>
        <v>0.84615384615384615</v>
      </c>
      <c r="U196" s="61">
        <f t="shared" ca="1" si="24"/>
        <v>0</v>
      </c>
    </row>
    <row r="197" spans="17:21" x14ac:dyDescent="0.2">
      <c r="Q197" s="61">
        <f t="shared" si="26"/>
        <v>0.19200000000000014</v>
      </c>
      <c r="R197" s="61">
        <f t="shared" ca="1" si="18"/>
        <v>0.84615384615384615</v>
      </c>
      <c r="S197" s="61">
        <f t="shared" ca="1" si="19"/>
        <v>0.58108108108108103</v>
      </c>
      <c r="T197" s="61">
        <f t="shared" ca="1" si="23"/>
        <v>0.84615384615384615</v>
      </c>
      <c r="U197" s="61">
        <f t="shared" ca="1" si="24"/>
        <v>0</v>
      </c>
    </row>
    <row r="198" spans="17:21" x14ac:dyDescent="0.2">
      <c r="Q198" s="61">
        <f t="shared" si="26"/>
        <v>0.19300000000000014</v>
      </c>
      <c r="R198" s="61">
        <f t="shared" ref="R198:R261" ca="1" si="27">COUNTIFS($F$6:$F$176,"CF",$I$6:$I$176,"&gt;="&amp;$Q198)/CF_D</f>
        <v>0.84615384615384615</v>
      </c>
      <c r="S198" s="61">
        <f t="shared" ref="S198:S261" ca="1" si="28">COUNTIFS($F$6:$F$176,"CONT",$I$6:$I$176,"&gt;="&amp;$Q198)/CFNT_D</f>
        <v>0.58108108108108103</v>
      </c>
      <c r="T198" s="61">
        <f t="shared" ca="1" si="23"/>
        <v>0.84615384615384615</v>
      </c>
      <c r="U198" s="61">
        <f t="shared" ca="1" si="24"/>
        <v>0</v>
      </c>
    </row>
    <row r="199" spans="17:21" x14ac:dyDescent="0.2">
      <c r="Q199" s="61">
        <f t="shared" si="26"/>
        <v>0.19400000000000014</v>
      </c>
      <c r="R199" s="61">
        <f t="shared" ca="1" si="27"/>
        <v>0.84615384615384615</v>
      </c>
      <c r="S199" s="61">
        <f t="shared" ca="1" si="28"/>
        <v>0.58108108108108103</v>
      </c>
      <c r="T199" s="61">
        <f t="shared" ref="T199:T262" ca="1" si="29">(R199+R200)/2</f>
        <v>0.84615384615384615</v>
      </c>
      <c r="U199" s="61">
        <f t="shared" ref="U199:U262" ca="1" si="30">-(S200-S199)</f>
        <v>0</v>
      </c>
    </row>
    <row r="200" spans="17:21" x14ac:dyDescent="0.2">
      <c r="Q200" s="61">
        <f t="shared" ref="Q200:Q263" si="31">Q199+0.001</f>
        <v>0.19500000000000015</v>
      </c>
      <c r="R200" s="61">
        <f t="shared" ca="1" si="27"/>
        <v>0.84615384615384615</v>
      </c>
      <c r="S200" s="61">
        <f t="shared" ca="1" si="28"/>
        <v>0.58108108108108103</v>
      </c>
      <c r="T200" s="61">
        <f t="shared" ca="1" si="29"/>
        <v>0.84615384615384615</v>
      </c>
      <c r="U200" s="61">
        <f t="shared" ca="1" si="30"/>
        <v>0</v>
      </c>
    </row>
    <row r="201" spans="17:21" x14ac:dyDescent="0.2">
      <c r="Q201" s="61">
        <f t="shared" si="31"/>
        <v>0.19600000000000015</v>
      </c>
      <c r="R201" s="61">
        <f t="shared" ca="1" si="27"/>
        <v>0.84615384615384615</v>
      </c>
      <c r="S201" s="61">
        <f t="shared" ca="1" si="28"/>
        <v>0.58108108108108103</v>
      </c>
      <c r="T201" s="61">
        <f t="shared" ca="1" si="29"/>
        <v>0.84615384615384615</v>
      </c>
      <c r="U201" s="61">
        <f t="shared" ca="1" si="30"/>
        <v>0</v>
      </c>
    </row>
    <row r="202" spans="17:21" x14ac:dyDescent="0.2">
      <c r="Q202" s="61">
        <f t="shared" si="31"/>
        <v>0.19700000000000015</v>
      </c>
      <c r="R202" s="61">
        <f t="shared" ca="1" si="27"/>
        <v>0.84615384615384615</v>
      </c>
      <c r="S202" s="61">
        <f t="shared" ca="1" si="28"/>
        <v>0.58108108108108103</v>
      </c>
      <c r="T202" s="61">
        <f t="shared" ca="1" si="29"/>
        <v>0.84615384615384615</v>
      </c>
      <c r="U202" s="61">
        <f t="shared" ca="1" si="30"/>
        <v>0</v>
      </c>
    </row>
    <row r="203" spans="17:21" x14ac:dyDescent="0.2">
      <c r="Q203" s="61">
        <f t="shared" si="31"/>
        <v>0.19800000000000015</v>
      </c>
      <c r="R203" s="61">
        <f t="shared" ca="1" si="27"/>
        <v>0.84615384615384615</v>
      </c>
      <c r="S203" s="61">
        <f t="shared" ca="1" si="28"/>
        <v>0.58108108108108103</v>
      </c>
      <c r="T203" s="61">
        <f t="shared" ca="1" si="29"/>
        <v>0.84615384615384615</v>
      </c>
      <c r="U203" s="61">
        <f t="shared" ca="1" si="30"/>
        <v>0</v>
      </c>
    </row>
    <row r="204" spans="17:21" x14ac:dyDescent="0.2">
      <c r="Q204" s="61">
        <f t="shared" si="31"/>
        <v>0.19900000000000015</v>
      </c>
      <c r="R204" s="61">
        <f t="shared" ca="1" si="27"/>
        <v>0.84615384615384615</v>
      </c>
      <c r="S204" s="61">
        <f t="shared" ca="1" si="28"/>
        <v>0.58108108108108103</v>
      </c>
      <c r="T204" s="61">
        <f t="shared" ca="1" si="29"/>
        <v>0.84615384615384615</v>
      </c>
      <c r="U204" s="61">
        <f t="shared" ca="1" si="30"/>
        <v>0</v>
      </c>
    </row>
    <row r="205" spans="17:21" x14ac:dyDescent="0.2">
      <c r="Q205" s="61">
        <f t="shared" si="31"/>
        <v>0.20000000000000015</v>
      </c>
      <c r="R205" s="61">
        <f t="shared" ca="1" si="27"/>
        <v>0.84615384615384615</v>
      </c>
      <c r="S205" s="61">
        <f t="shared" ca="1" si="28"/>
        <v>0.58108108108108103</v>
      </c>
      <c r="T205" s="61">
        <f t="shared" ca="1" si="29"/>
        <v>0.84615384615384615</v>
      </c>
      <c r="U205" s="61">
        <f t="shared" ca="1" si="30"/>
        <v>0</v>
      </c>
    </row>
    <row r="206" spans="17:21" x14ac:dyDescent="0.2">
      <c r="Q206" s="61">
        <f t="shared" si="31"/>
        <v>0.20100000000000015</v>
      </c>
      <c r="R206" s="61">
        <f t="shared" ca="1" si="27"/>
        <v>0.84615384615384615</v>
      </c>
      <c r="S206" s="61">
        <f t="shared" ca="1" si="28"/>
        <v>0.58108108108108103</v>
      </c>
      <c r="T206" s="61">
        <f t="shared" ca="1" si="29"/>
        <v>0.84615384615384615</v>
      </c>
      <c r="U206" s="61">
        <f t="shared" ca="1" si="30"/>
        <v>0</v>
      </c>
    </row>
    <row r="207" spans="17:21" x14ac:dyDescent="0.2">
      <c r="Q207" s="61">
        <f t="shared" si="31"/>
        <v>0.20200000000000015</v>
      </c>
      <c r="R207" s="61">
        <f t="shared" ca="1" si="27"/>
        <v>0.84615384615384615</v>
      </c>
      <c r="S207" s="61">
        <f t="shared" ca="1" si="28"/>
        <v>0.58108108108108103</v>
      </c>
      <c r="T207" s="61">
        <f t="shared" ca="1" si="29"/>
        <v>0.84615384615384615</v>
      </c>
      <c r="U207" s="61">
        <f t="shared" ca="1" si="30"/>
        <v>0</v>
      </c>
    </row>
    <row r="208" spans="17:21" x14ac:dyDescent="0.2">
      <c r="Q208" s="61">
        <f t="shared" si="31"/>
        <v>0.20300000000000015</v>
      </c>
      <c r="R208" s="61">
        <f t="shared" ca="1" si="27"/>
        <v>0.84615384615384615</v>
      </c>
      <c r="S208" s="61">
        <f t="shared" ca="1" si="28"/>
        <v>0.58108108108108103</v>
      </c>
      <c r="T208" s="61">
        <f t="shared" ca="1" si="29"/>
        <v>0.80769230769230771</v>
      </c>
      <c r="U208" s="61">
        <f t="shared" ca="1" si="30"/>
        <v>8.108108108108103E-2</v>
      </c>
    </row>
    <row r="209" spans="17:21" x14ac:dyDescent="0.2">
      <c r="Q209" s="61">
        <f t="shared" si="31"/>
        <v>0.20400000000000015</v>
      </c>
      <c r="R209" s="61">
        <f t="shared" ca="1" si="27"/>
        <v>0.76923076923076927</v>
      </c>
      <c r="S209" s="61">
        <f t="shared" ca="1" si="28"/>
        <v>0.5</v>
      </c>
      <c r="T209" s="61">
        <f t="shared" ca="1" si="29"/>
        <v>0.76923076923076927</v>
      </c>
      <c r="U209" s="61">
        <f t="shared" ca="1" si="30"/>
        <v>0</v>
      </c>
    </row>
    <row r="210" spans="17:21" x14ac:dyDescent="0.2">
      <c r="Q210" s="61">
        <f t="shared" si="31"/>
        <v>0.20500000000000015</v>
      </c>
      <c r="R210" s="61">
        <f t="shared" ca="1" si="27"/>
        <v>0.76923076923076927</v>
      </c>
      <c r="S210" s="61">
        <f t="shared" ca="1" si="28"/>
        <v>0.5</v>
      </c>
      <c r="T210" s="61">
        <f t="shared" ca="1" si="29"/>
        <v>0.76923076923076927</v>
      </c>
      <c r="U210" s="61">
        <f t="shared" ca="1" si="30"/>
        <v>0</v>
      </c>
    </row>
    <row r="211" spans="17:21" x14ac:dyDescent="0.2">
      <c r="Q211" s="61">
        <f t="shared" si="31"/>
        <v>0.20600000000000016</v>
      </c>
      <c r="R211" s="61">
        <f t="shared" ca="1" si="27"/>
        <v>0.76923076923076927</v>
      </c>
      <c r="S211" s="61">
        <f t="shared" ca="1" si="28"/>
        <v>0.5</v>
      </c>
      <c r="T211" s="61">
        <f t="shared" ca="1" si="29"/>
        <v>0.76923076923076927</v>
      </c>
      <c r="U211" s="61">
        <f t="shared" ca="1" si="30"/>
        <v>0</v>
      </c>
    </row>
    <row r="212" spans="17:21" x14ac:dyDescent="0.2">
      <c r="Q212" s="61">
        <f t="shared" si="31"/>
        <v>0.20700000000000016</v>
      </c>
      <c r="R212" s="61">
        <f t="shared" ca="1" si="27"/>
        <v>0.76923076923076927</v>
      </c>
      <c r="S212" s="61">
        <f t="shared" ca="1" si="28"/>
        <v>0.5</v>
      </c>
      <c r="T212" s="61">
        <f t="shared" ca="1" si="29"/>
        <v>0.76923076923076927</v>
      </c>
      <c r="U212" s="61">
        <f t="shared" ca="1" si="30"/>
        <v>0</v>
      </c>
    </row>
    <row r="213" spans="17:21" x14ac:dyDescent="0.2">
      <c r="Q213" s="61">
        <f t="shared" si="31"/>
        <v>0.20800000000000016</v>
      </c>
      <c r="R213" s="61">
        <f t="shared" ca="1" si="27"/>
        <v>0.76923076923076927</v>
      </c>
      <c r="S213" s="61">
        <f t="shared" ca="1" si="28"/>
        <v>0.5</v>
      </c>
      <c r="T213" s="61">
        <f t="shared" ca="1" si="29"/>
        <v>0.76923076923076927</v>
      </c>
      <c r="U213" s="61">
        <f t="shared" ca="1" si="30"/>
        <v>0</v>
      </c>
    </row>
    <row r="214" spans="17:21" x14ac:dyDescent="0.2">
      <c r="Q214" s="61">
        <f t="shared" si="31"/>
        <v>0.20900000000000016</v>
      </c>
      <c r="R214" s="61">
        <f t="shared" ca="1" si="27"/>
        <v>0.76923076923076927</v>
      </c>
      <c r="S214" s="61">
        <f t="shared" ca="1" si="28"/>
        <v>0.5</v>
      </c>
      <c r="T214" s="61">
        <f t="shared" ca="1" si="29"/>
        <v>0.76923076923076927</v>
      </c>
      <c r="U214" s="61">
        <f t="shared" ca="1" si="30"/>
        <v>0</v>
      </c>
    </row>
    <row r="215" spans="17:21" x14ac:dyDescent="0.2">
      <c r="Q215" s="61">
        <f t="shared" si="31"/>
        <v>0.21000000000000016</v>
      </c>
      <c r="R215" s="61">
        <f t="shared" ca="1" si="27"/>
        <v>0.76923076923076927</v>
      </c>
      <c r="S215" s="61">
        <f t="shared" ca="1" si="28"/>
        <v>0.5</v>
      </c>
      <c r="T215" s="61">
        <f t="shared" ca="1" si="29"/>
        <v>0.76923076923076927</v>
      </c>
      <c r="U215" s="61">
        <f t="shared" ca="1" si="30"/>
        <v>0</v>
      </c>
    </row>
    <row r="216" spans="17:21" x14ac:dyDescent="0.2">
      <c r="Q216" s="61">
        <f t="shared" si="31"/>
        <v>0.21100000000000016</v>
      </c>
      <c r="R216" s="61">
        <f t="shared" ca="1" si="27"/>
        <v>0.76923076923076927</v>
      </c>
      <c r="S216" s="61">
        <f t="shared" ca="1" si="28"/>
        <v>0.5</v>
      </c>
      <c r="T216" s="61">
        <f t="shared" ca="1" si="29"/>
        <v>0.76923076923076927</v>
      </c>
      <c r="U216" s="61">
        <f t="shared" ca="1" si="30"/>
        <v>0</v>
      </c>
    </row>
    <row r="217" spans="17:21" x14ac:dyDescent="0.2">
      <c r="Q217" s="61">
        <f t="shared" si="31"/>
        <v>0.21200000000000016</v>
      </c>
      <c r="R217" s="61">
        <f t="shared" ca="1" si="27"/>
        <v>0.76923076923076927</v>
      </c>
      <c r="S217" s="61">
        <f t="shared" ca="1" si="28"/>
        <v>0.5</v>
      </c>
      <c r="T217" s="61">
        <f t="shared" ca="1" si="29"/>
        <v>0.76923076923076927</v>
      </c>
      <c r="U217" s="61">
        <f t="shared" ca="1" si="30"/>
        <v>0</v>
      </c>
    </row>
    <row r="218" spans="17:21" x14ac:dyDescent="0.2">
      <c r="Q218" s="61">
        <f t="shared" si="31"/>
        <v>0.21300000000000016</v>
      </c>
      <c r="R218" s="61">
        <f t="shared" ca="1" si="27"/>
        <v>0.76923076923076927</v>
      </c>
      <c r="S218" s="61">
        <f t="shared" ca="1" si="28"/>
        <v>0.5</v>
      </c>
      <c r="T218" s="61">
        <f t="shared" ca="1" si="29"/>
        <v>0.76923076923076927</v>
      </c>
      <c r="U218" s="61">
        <f t="shared" ca="1" si="30"/>
        <v>0</v>
      </c>
    </row>
    <row r="219" spans="17:21" x14ac:dyDescent="0.2">
      <c r="Q219" s="61">
        <f t="shared" si="31"/>
        <v>0.21400000000000016</v>
      </c>
      <c r="R219" s="61">
        <f t="shared" ca="1" si="27"/>
        <v>0.76923076923076927</v>
      </c>
      <c r="S219" s="61">
        <f t="shared" ca="1" si="28"/>
        <v>0.5</v>
      </c>
      <c r="T219" s="61">
        <f t="shared" ca="1" si="29"/>
        <v>0.76923076923076927</v>
      </c>
      <c r="U219" s="61">
        <f t="shared" ca="1" si="30"/>
        <v>0</v>
      </c>
    </row>
    <row r="220" spans="17:21" x14ac:dyDescent="0.2">
      <c r="Q220" s="61">
        <f t="shared" si="31"/>
        <v>0.21500000000000016</v>
      </c>
      <c r="R220" s="61">
        <f t="shared" ca="1" si="27"/>
        <v>0.76923076923076927</v>
      </c>
      <c r="S220" s="61">
        <f t="shared" ca="1" si="28"/>
        <v>0.5</v>
      </c>
      <c r="T220" s="61">
        <f t="shared" ca="1" si="29"/>
        <v>0.76923076923076927</v>
      </c>
      <c r="U220" s="61">
        <f t="shared" ca="1" si="30"/>
        <v>0</v>
      </c>
    </row>
    <row r="221" spans="17:21" x14ac:dyDescent="0.2">
      <c r="Q221" s="61">
        <f t="shared" si="31"/>
        <v>0.21600000000000016</v>
      </c>
      <c r="R221" s="61">
        <f t="shared" ca="1" si="27"/>
        <v>0.76923076923076927</v>
      </c>
      <c r="S221" s="61">
        <f t="shared" ca="1" si="28"/>
        <v>0.5</v>
      </c>
      <c r="T221" s="61">
        <f t="shared" ca="1" si="29"/>
        <v>0.76923076923076927</v>
      </c>
      <c r="U221" s="61">
        <f t="shared" ca="1" si="30"/>
        <v>1.3513513513513487E-2</v>
      </c>
    </row>
    <row r="222" spans="17:21" x14ac:dyDescent="0.2">
      <c r="Q222" s="61">
        <f t="shared" si="31"/>
        <v>0.21700000000000016</v>
      </c>
      <c r="R222" s="61">
        <f t="shared" ca="1" si="27"/>
        <v>0.76923076923076927</v>
      </c>
      <c r="S222" s="61">
        <f t="shared" ca="1" si="28"/>
        <v>0.48648648648648651</v>
      </c>
      <c r="T222" s="61">
        <f t="shared" ca="1" si="29"/>
        <v>0.76923076923076927</v>
      </c>
      <c r="U222" s="61">
        <f t="shared" ca="1" si="30"/>
        <v>0</v>
      </c>
    </row>
    <row r="223" spans="17:21" x14ac:dyDescent="0.2">
      <c r="Q223" s="61">
        <f t="shared" si="31"/>
        <v>0.21800000000000017</v>
      </c>
      <c r="R223" s="61">
        <f t="shared" ca="1" si="27"/>
        <v>0.76923076923076927</v>
      </c>
      <c r="S223" s="61">
        <f t="shared" ca="1" si="28"/>
        <v>0.48648648648648651</v>
      </c>
      <c r="T223" s="61">
        <f t="shared" ca="1" si="29"/>
        <v>0.76923076923076927</v>
      </c>
      <c r="U223" s="61">
        <f t="shared" ca="1" si="30"/>
        <v>0</v>
      </c>
    </row>
    <row r="224" spans="17:21" x14ac:dyDescent="0.2">
      <c r="Q224" s="61">
        <f t="shared" si="31"/>
        <v>0.21900000000000017</v>
      </c>
      <c r="R224" s="61">
        <f t="shared" ca="1" si="27"/>
        <v>0.76923076923076927</v>
      </c>
      <c r="S224" s="61">
        <f t="shared" ca="1" si="28"/>
        <v>0.48648648648648651</v>
      </c>
      <c r="T224" s="61">
        <f t="shared" ca="1" si="29"/>
        <v>0.76923076923076927</v>
      </c>
      <c r="U224" s="61">
        <f t="shared" ca="1" si="30"/>
        <v>0</v>
      </c>
    </row>
    <row r="225" spans="17:21" x14ac:dyDescent="0.2">
      <c r="Q225" s="61">
        <f t="shared" si="31"/>
        <v>0.22000000000000017</v>
      </c>
      <c r="R225" s="61">
        <f t="shared" ca="1" si="27"/>
        <v>0.76923076923076927</v>
      </c>
      <c r="S225" s="61">
        <f t="shared" ca="1" si="28"/>
        <v>0.48648648648648651</v>
      </c>
      <c r="T225" s="61">
        <f t="shared" ca="1" si="29"/>
        <v>0.76923076923076927</v>
      </c>
      <c r="U225" s="61">
        <f t="shared" ca="1" si="30"/>
        <v>0</v>
      </c>
    </row>
    <row r="226" spans="17:21" x14ac:dyDescent="0.2">
      <c r="Q226" s="61">
        <f t="shared" si="31"/>
        <v>0.22100000000000017</v>
      </c>
      <c r="R226" s="61">
        <f t="shared" ca="1" si="27"/>
        <v>0.76923076923076927</v>
      </c>
      <c r="S226" s="61">
        <f t="shared" ca="1" si="28"/>
        <v>0.48648648648648651</v>
      </c>
      <c r="T226" s="61">
        <f t="shared" ca="1" si="29"/>
        <v>0.76923076923076927</v>
      </c>
      <c r="U226" s="61">
        <f t="shared" ca="1" si="30"/>
        <v>0</v>
      </c>
    </row>
    <row r="227" spans="17:21" x14ac:dyDescent="0.2">
      <c r="Q227" s="61">
        <f t="shared" si="31"/>
        <v>0.22200000000000017</v>
      </c>
      <c r="R227" s="61">
        <f t="shared" ca="1" si="27"/>
        <v>0.76923076923076927</v>
      </c>
      <c r="S227" s="61">
        <f t="shared" ca="1" si="28"/>
        <v>0.48648648648648651</v>
      </c>
      <c r="T227" s="61">
        <f t="shared" ca="1" si="29"/>
        <v>0.76923076923076927</v>
      </c>
      <c r="U227" s="61">
        <f t="shared" ca="1" si="30"/>
        <v>0</v>
      </c>
    </row>
    <row r="228" spans="17:21" x14ac:dyDescent="0.2">
      <c r="Q228" s="61">
        <f t="shared" si="31"/>
        <v>0.22300000000000017</v>
      </c>
      <c r="R228" s="61">
        <f t="shared" ca="1" si="27"/>
        <v>0.76923076923076927</v>
      </c>
      <c r="S228" s="61">
        <f t="shared" ca="1" si="28"/>
        <v>0.48648648648648651</v>
      </c>
      <c r="T228" s="61">
        <f t="shared" ca="1" si="29"/>
        <v>0.76923076923076927</v>
      </c>
      <c r="U228" s="61">
        <f t="shared" ca="1" si="30"/>
        <v>0</v>
      </c>
    </row>
    <row r="229" spans="17:21" x14ac:dyDescent="0.2">
      <c r="Q229" s="61">
        <f t="shared" si="31"/>
        <v>0.22400000000000017</v>
      </c>
      <c r="R229" s="61">
        <f t="shared" ca="1" si="27"/>
        <v>0.76923076923076927</v>
      </c>
      <c r="S229" s="61">
        <f t="shared" ca="1" si="28"/>
        <v>0.48648648648648651</v>
      </c>
      <c r="T229" s="61">
        <f t="shared" ca="1" si="29"/>
        <v>0.76923076923076927</v>
      </c>
      <c r="U229" s="61">
        <f t="shared" ca="1" si="30"/>
        <v>0</v>
      </c>
    </row>
    <row r="230" spans="17:21" x14ac:dyDescent="0.2">
      <c r="Q230" s="61">
        <f t="shared" si="31"/>
        <v>0.22500000000000017</v>
      </c>
      <c r="R230" s="61">
        <f t="shared" ca="1" si="27"/>
        <v>0.76923076923076927</v>
      </c>
      <c r="S230" s="61">
        <f t="shared" ca="1" si="28"/>
        <v>0.48648648648648651</v>
      </c>
      <c r="T230" s="61">
        <f t="shared" ca="1" si="29"/>
        <v>0.76923076923076927</v>
      </c>
      <c r="U230" s="61">
        <f t="shared" ca="1" si="30"/>
        <v>0</v>
      </c>
    </row>
    <row r="231" spans="17:21" x14ac:dyDescent="0.2">
      <c r="Q231" s="61">
        <f t="shared" si="31"/>
        <v>0.22600000000000017</v>
      </c>
      <c r="R231" s="61">
        <f t="shared" ca="1" si="27"/>
        <v>0.76923076923076927</v>
      </c>
      <c r="S231" s="61">
        <f t="shared" ca="1" si="28"/>
        <v>0.48648648648648651</v>
      </c>
      <c r="T231" s="61">
        <f t="shared" ca="1" si="29"/>
        <v>0.76923076923076927</v>
      </c>
      <c r="U231" s="61">
        <f t="shared" ca="1" si="30"/>
        <v>0</v>
      </c>
    </row>
    <row r="232" spans="17:21" x14ac:dyDescent="0.2">
      <c r="Q232" s="61">
        <f t="shared" si="31"/>
        <v>0.22700000000000017</v>
      </c>
      <c r="R232" s="61">
        <f t="shared" ca="1" si="27"/>
        <v>0.76923076923076927</v>
      </c>
      <c r="S232" s="61">
        <f t="shared" ca="1" si="28"/>
        <v>0.48648648648648651</v>
      </c>
      <c r="T232" s="61">
        <f t="shared" ca="1" si="29"/>
        <v>0.76923076923076927</v>
      </c>
      <c r="U232" s="61">
        <f t="shared" ca="1" si="30"/>
        <v>0</v>
      </c>
    </row>
    <row r="233" spans="17:21" x14ac:dyDescent="0.2">
      <c r="Q233" s="61">
        <f t="shared" si="31"/>
        <v>0.22800000000000017</v>
      </c>
      <c r="R233" s="61">
        <f t="shared" ca="1" si="27"/>
        <v>0.76923076923076927</v>
      </c>
      <c r="S233" s="61">
        <f t="shared" ca="1" si="28"/>
        <v>0.48648648648648651</v>
      </c>
      <c r="T233" s="61">
        <f t="shared" ca="1" si="29"/>
        <v>0.76923076923076927</v>
      </c>
      <c r="U233" s="61">
        <f t="shared" ca="1" si="30"/>
        <v>0</v>
      </c>
    </row>
    <row r="234" spans="17:21" x14ac:dyDescent="0.2">
      <c r="Q234" s="61">
        <f t="shared" si="31"/>
        <v>0.22900000000000018</v>
      </c>
      <c r="R234" s="61">
        <f t="shared" ca="1" si="27"/>
        <v>0.76923076923076927</v>
      </c>
      <c r="S234" s="61">
        <f t="shared" ca="1" si="28"/>
        <v>0.48648648648648651</v>
      </c>
      <c r="T234" s="61">
        <f t="shared" ca="1" si="29"/>
        <v>0.73076923076923084</v>
      </c>
      <c r="U234" s="61">
        <f t="shared" ca="1" si="30"/>
        <v>0.12162162162162166</v>
      </c>
    </row>
    <row r="235" spans="17:21" x14ac:dyDescent="0.2">
      <c r="Q235" s="61">
        <f t="shared" si="31"/>
        <v>0.23000000000000018</v>
      </c>
      <c r="R235" s="61">
        <f t="shared" ca="1" si="27"/>
        <v>0.69230769230769229</v>
      </c>
      <c r="S235" s="61">
        <f t="shared" ca="1" si="28"/>
        <v>0.36486486486486486</v>
      </c>
      <c r="T235" s="61">
        <f t="shared" ca="1" si="29"/>
        <v>0.69230769230769229</v>
      </c>
      <c r="U235" s="61">
        <f t="shared" ca="1" si="30"/>
        <v>0</v>
      </c>
    </row>
    <row r="236" spans="17:21" x14ac:dyDescent="0.2">
      <c r="Q236" s="61">
        <f t="shared" si="31"/>
        <v>0.23100000000000018</v>
      </c>
      <c r="R236" s="61">
        <f t="shared" ca="1" si="27"/>
        <v>0.69230769230769229</v>
      </c>
      <c r="S236" s="61">
        <f t="shared" ca="1" si="28"/>
        <v>0.36486486486486486</v>
      </c>
      <c r="T236" s="61">
        <f t="shared" ca="1" si="29"/>
        <v>0.69230769230769229</v>
      </c>
      <c r="U236" s="61">
        <f t="shared" ca="1" si="30"/>
        <v>0</v>
      </c>
    </row>
    <row r="237" spans="17:21" x14ac:dyDescent="0.2">
      <c r="Q237" s="61">
        <f t="shared" si="31"/>
        <v>0.23200000000000018</v>
      </c>
      <c r="R237" s="61">
        <f t="shared" ca="1" si="27"/>
        <v>0.69230769230769229</v>
      </c>
      <c r="S237" s="61">
        <f t="shared" ca="1" si="28"/>
        <v>0.36486486486486486</v>
      </c>
      <c r="T237" s="61">
        <f t="shared" ca="1" si="29"/>
        <v>0.69230769230769229</v>
      </c>
      <c r="U237" s="61">
        <f t="shared" ca="1" si="30"/>
        <v>0</v>
      </c>
    </row>
    <row r="238" spans="17:21" x14ac:dyDescent="0.2">
      <c r="Q238" s="61">
        <f t="shared" si="31"/>
        <v>0.23300000000000018</v>
      </c>
      <c r="R238" s="61">
        <f t="shared" ca="1" si="27"/>
        <v>0.69230769230769229</v>
      </c>
      <c r="S238" s="61">
        <f t="shared" ca="1" si="28"/>
        <v>0.36486486486486486</v>
      </c>
      <c r="T238" s="61">
        <f t="shared" ca="1" si="29"/>
        <v>0.69230769230769229</v>
      </c>
      <c r="U238" s="61">
        <f t="shared" ca="1" si="30"/>
        <v>0</v>
      </c>
    </row>
    <row r="239" spans="17:21" x14ac:dyDescent="0.2">
      <c r="Q239" s="61">
        <f t="shared" si="31"/>
        <v>0.23400000000000018</v>
      </c>
      <c r="R239" s="61">
        <f t="shared" ca="1" si="27"/>
        <v>0.69230769230769229</v>
      </c>
      <c r="S239" s="61">
        <f t="shared" ca="1" si="28"/>
        <v>0.36486486486486486</v>
      </c>
      <c r="T239" s="61">
        <f t="shared" ca="1" si="29"/>
        <v>0.69230769230769229</v>
      </c>
      <c r="U239" s="61">
        <f t="shared" ca="1" si="30"/>
        <v>0</v>
      </c>
    </row>
    <row r="240" spans="17:21" x14ac:dyDescent="0.2">
      <c r="Q240" s="61">
        <f t="shared" si="31"/>
        <v>0.23500000000000018</v>
      </c>
      <c r="R240" s="61">
        <f t="shared" ca="1" si="27"/>
        <v>0.69230769230769229</v>
      </c>
      <c r="S240" s="61">
        <f t="shared" ca="1" si="28"/>
        <v>0.36486486486486486</v>
      </c>
      <c r="T240" s="61">
        <f t="shared" ca="1" si="29"/>
        <v>0.69230769230769229</v>
      </c>
      <c r="U240" s="61">
        <f t="shared" ca="1" si="30"/>
        <v>0</v>
      </c>
    </row>
    <row r="241" spans="17:21" x14ac:dyDescent="0.2">
      <c r="Q241" s="61">
        <f t="shared" si="31"/>
        <v>0.23600000000000018</v>
      </c>
      <c r="R241" s="61">
        <f t="shared" ca="1" si="27"/>
        <v>0.69230769230769229</v>
      </c>
      <c r="S241" s="61">
        <f t="shared" ca="1" si="28"/>
        <v>0.36486486486486486</v>
      </c>
      <c r="T241" s="61">
        <f t="shared" ca="1" si="29"/>
        <v>0.69230769230769229</v>
      </c>
      <c r="U241" s="61">
        <f t="shared" ca="1" si="30"/>
        <v>0</v>
      </c>
    </row>
    <row r="242" spans="17:21" x14ac:dyDescent="0.2">
      <c r="Q242" s="61">
        <f t="shared" si="31"/>
        <v>0.23700000000000018</v>
      </c>
      <c r="R242" s="61">
        <f t="shared" ca="1" si="27"/>
        <v>0.69230769230769229</v>
      </c>
      <c r="S242" s="61">
        <f t="shared" ca="1" si="28"/>
        <v>0.36486486486486486</v>
      </c>
      <c r="T242" s="61">
        <f t="shared" ca="1" si="29"/>
        <v>0.69230769230769229</v>
      </c>
      <c r="U242" s="61">
        <f t="shared" ca="1" si="30"/>
        <v>0</v>
      </c>
    </row>
    <row r="243" spans="17:21" x14ac:dyDescent="0.2">
      <c r="Q243" s="61">
        <f t="shared" si="31"/>
        <v>0.23800000000000018</v>
      </c>
      <c r="R243" s="61">
        <f t="shared" ca="1" si="27"/>
        <v>0.69230769230769229</v>
      </c>
      <c r="S243" s="61">
        <f t="shared" ca="1" si="28"/>
        <v>0.36486486486486486</v>
      </c>
      <c r="T243" s="61">
        <f t="shared" ca="1" si="29"/>
        <v>0.69230769230769229</v>
      </c>
      <c r="U243" s="61">
        <f t="shared" ca="1" si="30"/>
        <v>0</v>
      </c>
    </row>
    <row r="244" spans="17:21" x14ac:dyDescent="0.2">
      <c r="Q244" s="61">
        <f t="shared" si="31"/>
        <v>0.23900000000000018</v>
      </c>
      <c r="R244" s="61">
        <f t="shared" ca="1" si="27"/>
        <v>0.69230769230769229</v>
      </c>
      <c r="S244" s="61">
        <f t="shared" ca="1" si="28"/>
        <v>0.36486486486486486</v>
      </c>
      <c r="T244" s="61">
        <f t="shared" ca="1" si="29"/>
        <v>0.69230769230769229</v>
      </c>
      <c r="U244" s="61">
        <f t="shared" ca="1" si="30"/>
        <v>0</v>
      </c>
    </row>
    <row r="245" spans="17:21" x14ac:dyDescent="0.2">
      <c r="Q245" s="61">
        <f t="shared" si="31"/>
        <v>0.24000000000000019</v>
      </c>
      <c r="R245" s="61">
        <f t="shared" ca="1" si="27"/>
        <v>0.69230769230769229</v>
      </c>
      <c r="S245" s="61">
        <f t="shared" ca="1" si="28"/>
        <v>0.36486486486486486</v>
      </c>
      <c r="T245" s="61">
        <f t="shared" ca="1" si="29"/>
        <v>0.69230769230769229</v>
      </c>
      <c r="U245" s="61">
        <f t="shared" ca="1" si="30"/>
        <v>0</v>
      </c>
    </row>
    <row r="246" spans="17:21" x14ac:dyDescent="0.2">
      <c r="Q246" s="61">
        <f t="shared" si="31"/>
        <v>0.24100000000000019</v>
      </c>
      <c r="R246" s="61">
        <f t="shared" ca="1" si="27"/>
        <v>0.69230769230769229</v>
      </c>
      <c r="S246" s="61">
        <f t="shared" ca="1" si="28"/>
        <v>0.36486486486486486</v>
      </c>
      <c r="T246" s="61">
        <f t="shared" ca="1" si="29"/>
        <v>0.69230769230769229</v>
      </c>
      <c r="U246" s="61">
        <f t="shared" ca="1" si="30"/>
        <v>0</v>
      </c>
    </row>
    <row r="247" spans="17:21" x14ac:dyDescent="0.2">
      <c r="Q247" s="61">
        <f t="shared" si="31"/>
        <v>0.24200000000000019</v>
      </c>
      <c r="R247" s="61">
        <f t="shared" ca="1" si="27"/>
        <v>0.69230769230769229</v>
      </c>
      <c r="S247" s="61">
        <f t="shared" ca="1" si="28"/>
        <v>0.36486486486486486</v>
      </c>
      <c r="T247" s="61">
        <f t="shared" ca="1" si="29"/>
        <v>0.69230769230769229</v>
      </c>
      <c r="U247" s="61">
        <f t="shared" ca="1" si="30"/>
        <v>0</v>
      </c>
    </row>
    <row r="248" spans="17:21" x14ac:dyDescent="0.2">
      <c r="Q248" s="61">
        <f t="shared" si="31"/>
        <v>0.24300000000000019</v>
      </c>
      <c r="R248" s="61">
        <f t="shared" ca="1" si="27"/>
        <v>0.69230769230769229</v>
      </c>
      <c r="S248" s="61">
        <f t="shared" ca="1" si="28"/>
        <v>0.36486486486486486</v>
      </c>
      <c r="T248" s="61">
        <f t="shared" ca="1" si="29"/>
        <v>0.69230769230769229</v>
      </c>
      <c r="U248" s="61">
        <f t="shared" ca="1" si="30"/>
        <v>0</v>
      </c>
    </row>
    <row r="249" spans="17:21" x14ac:dyDescent="0.2">
      <c r="Q249" s="61">
        <f t="shared" si="31"/>
        <v>0.24400000000000019</v>
      </c>
      <c r="R249" s="61">
        <f t="shared" ca="1" si="27"/>
        <v>0.69230769230769229</v>
      </c>
      <c r="S249" s="61">
        <f t="shared" ca="1" si="28"/>
        <v>0.36486486486486486</v>
      </c>
      <c r="T249" s="61">
        <f t="shared" ca="1" si="29"/>
        <v>0.69230769230769229</v>
      </c>
      <c r="U249" s="61">
        <f t="shared" ca="1" si="30"/>
        <v>0</v>
      </c>
    </row>
    <row r="250" spans="17:21" x14ac:dyDescent="0.2">
      <c r="Q250" s="61">
        <f t="shared" si="31"/>
        <v>0.24500000000000019</v>
      </c>
      <c r="R250" s="61">
        <f t="shared" ca="1" si="27"/>
        <v>0.69230769230769229</v>
      </c>
      <c r="S250" s="61">
        <f t="shared" ca="1" si="28"/>
        <v>0.36486486486486486</v>
      </c>
      <c r="T250" s="61">
        <f t="shared" ca="1" si="29"/>
        <v>0.69230769230769229</v>
      </c>
      <c r="U250" s="61">
        <f t="shared" ca="1" si="30"/>
        <v>0</v>
      </c>
    </row>
    <row r="251" spans="17:21" x14ac:dyDescent="0.2">
      <c r="Q251" s="61">
        <f t="shared" si="31"/>
        <v>0.24600000000000019</v>
      </c>
      <c r="R251" s="61">
        <f t="shared" ca="1" si="27"/>
        <v>0.69230769230769229</v>
      </c>
      <c r="S251" s="61">
        <f t="shared" ca="1" si="28"/>
        <v>0.36486486486486486</v>
      </c>
      <c r="T251" s="61">
        <f t="shared" ca="1" si="29"/>
        <v>0.69230769230769229</v>
      </c>
      <c r="U251" s="61">
        <f t="shared" ca="1" si="30"/>
        <v>0</v>
      </c>
    </row>
    <row r="252" spans="17:21" x14ac:dyDescent="0.2">
      <c r="Q252" s="61">
        <f t="shared" si="31"/>
        <v>0.24700000000000019</v>
      </c>
      <c r="R252" s="61">
        <f t="shared" ca="1" si="27"/>
        <v>0.69230769230769229</v>
      </c>
      <c r="S252" s="61">
        <f t="shared" ca="1" si="28"/>
        <v>0.36486486486486486</v>
      </c>
      <c r="T252" s="61">
        <f t="shared" ca="1" si="29"/>
        <v>0.69230769230769229</v>
      </c>
      <c r="U252" s="61">
        <f t="shared" ca="1" si="30"/>
        <v>0</v>
      </c>
    </row>
    <row r="253" spans="17:21" x14ac:dyDescent="0.2">
      <c r="Q253" s="61">
        <f t="shared" si="31"/>
        <v>0.24800000000000019</v>
      </c>
      <c r="R253" s="61">
        <f t="shared" ca="1" si="27"/>
        <v>0.69230769230769229</v>
      </c>
      <c r="S253" s="61">
        <f t="shared" ca="1" si="28"/>
        <v>0.36486486486486486</v>
      </c>
      <c r="T253" s="61">
        <f t="shared" ca="1" si="29"/>
        <v>0.69230769230769229</v>
      </c>
      <c r="U253" s="61">
        <f t="shared" ca="1" si="30"/>
        <v>0</v>
      </c>
    </row>
    <row r="254" spans="17:21" x14ac:dyDescent="0.2">
      <c r="Q254" s="61">
        <f t="shared" si="31"/>
        <v>0.24900000000000019</v>
      </c>
      <c r="R254" s="61">
        <f t="shared" ca="1" si="27"/>
        <v>0.69230769230769229</v>
      </c>
      <c r="S254" s="61">
        <f t="shared" ca="1" si="28"/>
        <v>0.36486486486486486</v>
      </c>
      <c r="T254" s="61">
        <f t="shared" ca="1" si="29"/>
        <v>0.69230769230769229</v>
      </c>
      <c r="U254" s="61">
        <f t="shared" ca="1" si="30"/>
        <v>0</v>
      </c>
    </row>
    <row r="255" spans="17:21" x14ac:dyDescent="0.2">
      <c r="Q255" s="61">
        <f t="shared" si="31"/>
        <v>0.25000000000000017</v>
      </c>
      <c r="R255" s="61">
        <f t="shared" ca="1" si="27"/>
        <v>0.69230769230769229</v>
      </c>
      <c r="S255" s="61">
        <f t="shared" ca="1" si="28"/>
        <v>0.36486486486486486</v>
      </c>
      <c r="T255" s="61">
        <f t="shared" ca="1" si="29"/>
        <v>0.69230769230769229</v>
      </c>
      <c r="U255" s="61">
        <f t="shared" ca="1" si="30"/>
        <v>0</v>
      </c>
    </row>
    <row r="256" spans="17:21" x14ac:dyDescent="0.2">
      <c r="Q256" s="61">
        <f t="shared" si="31"/>
        <v>0.25100000000000017</v>
      </c>
      <c r="R256" s="61">
        <f t="shared" ca="1" si="27"/>
        <v>0.69230769230769229</v>
      </c>
      <c r="S256" s="61">
        <f t="shared" ca="1" si="28"/>
        <v>0.36486486486486486</v>
      </c>
      <c r="T256" s="61">
        <f t="shared" ca="1" si="29"/>
        <v>0.69230769230769229</v>
      </c>
      <c r="U256" s="61">
        <f t="shared" ca="1" si="30"/>
        <v>0</v>
      </c>
    </row>
    <row r="257" spans="17:21" x14ac:dyDescent="0.2">
      <c r="Q257" s="61">
        <f t="shared" si="31"/>
        <v>0.25200000000000017</v>
      </c>
      <c r="R257" s="61">
        <f t="shared" ca="1" si="27"/>
        <v>0.69230769230769229</v>
      </c>
      <c r="S257" s="61">
        <f t="shared" ca="1" si="28"/>
        <v>0.36486486486486486</v>
      </c>
      <c r="T257" s="61">
        <f t="shared" ca="1" si="29"/>
        <v>0.69230769230769229</v>
      </c>
      <c r="U257" s="61">
        <f t="shared" ca="1" si="30"/>
        <v>0</v>
      </c>
    </row>
    <row r="258" spans="17:21" x14ac:dyDescent="0.2">
      <c r="Q258" s="61">
        <f t="shared" si="31"/>
        <v>0.25300000000000017</v>
      </c>
      <c r="R258" s="61">
        <f t="shared" ca="1" si="27"/>
        <v>0.69230769230769229</v>
      </c>
      <c r="S258" s="61">
        <f t="shared" ca="1" si="28"/>
        <v>0.36486486486486486</v>
      </c>
      <c r="T258" s="61">
        <f t="shared" ca="1" si="29"/>
        <v>0.69230769230769229</v>
      </c>
      <c r="U258" s="61">
        <f t="shared" ca="1" si="30"/>
        <v>0</v>
      </c>
    </row>
    <row r="259" spans="17:21" x14ac:dyDescent="0.2">
      <c r="Q259" s="61">
        <f t="shared" si="31"/>
        <v>0.25400000000000017</v>
      </c>
      <c r="R259" s="61">
        <f t="shared" ca="1" si="27"/>
        <v>0.69230769230769229</v>
      </c>
      <c r="S259" s="61">
        <f t="shared" ca="1" si="28"/>
        <v>0.36486486486486486</v>
      </c>
      <c r="T259" s="61">
        <f t="shared" ca="1" si="29"/>
        <v>0.69230769230769229</v>
      </c>
      <c r="U259" s="61">
        <f t="shared" ca="1" si="30"/>
        <v>0</v>
      </c>
    </row>
    <row r="260" spans="17:21" x14ac:dyDescent="0.2">
      <c r="Q260" s="61">
        <f t="shared" si="31"/>
        <v>0.25500000000000017</v>
      </c>
      <c r="R260" s="61">
        <f t="shared" ca="1" si="27"/>
        <v>0.69230769230769229</v>
      </c>
      <c r="S260" s="61">
        <f t="shared" ca="1" si="28"/>
        <v>0.36486486486486486</v>
      </c>
      <c r="T260" s="61">
        <f t="shared" ca="1" si="29"/>
        <v>0.69230769230769229</v>
      </c>
      <c r="U260" s="61">
        <f t="shared" ca="1" si="30"/>
        <v>0</v>
      </c>
    </row>
    <row r="261" spans="17:21" x14ac:dyDescent="0.2">
      <c r="Q261" s="61">
        <f t="shared" si="31"/>
        <v>0.25600000000000017</v>
      </c>
      <c r="R261" s="61">
        <f t="shared" ca="1" si="27"/>
        <v>0.69230769230769229</v>
      </c>
      <c r="S261" s="61">
        <f t="shared" ca="1" si="28"/>
        <v>0.36486486486486486</v>
      </c>
      <c r="T261" s="61">
        <f t="shared" ca="1" si="29"/>
        <v>0.69230769230769229</v>
      </c>
      <c r="U261" s="61">
        <f t="shared" ca="1" si="30"/>
        <v>0</v>
      </c>
    </row>
    <row r="262" spans="17:21" x14ac:dyDescent="0.2">
      <c r="Q262" s="61">
        <f t="shared" si="31"/>
        <v>0.25700000000000017</v>
      </c>
      <c r="R262" s="61">
        <f t="shared" ref="R262:R325" ca="1" si="32">COUNTIFS($F$6:$F$176,"CF",$I$6:$I$176,"&gt;="&amp;$Q262)/CF_D</f>
        <v>0.69230769230769229</v>
      </c>
      <c r="S262" s="61">
        <f t="shared" ref="S262:S325" ca="1" si="33">COUNTIFS($F$6:$F$176,"CONT",$I$6:$I$176,"&gt;="&amp;$Q262)/CFNT_D</f>
        <v>0.36486486486486486</v>
      </c>
      <c r="T262" s="61">
        <f t="shared" ca="1" si="29"/>
        <v>0.69230769230769229</v>
      </c>
      <c r="U262" s="61">
        <f t="shared" ca="1" si="30"/>
        <v>0</v>
      </c>
    </row>
    <row r="263" spans="17:21" x14ac:dyDescent="0.2">
      <c r="Q263" s="61">
        <f t="shared" si="31"/>
        <v>0.25800000000000017</v>
      </c>
      <c r="R263" s="61">
        <f t="shared" ca="1" si="32"/>
        <v>0.69230769230769229</v>
      </c>
      <c r="S263" s="61">
        <f t="shared" ca="1" si="33"/>
        <v>0.36486486486486486</v>
      </c>
      <c r="T263" s="61">
        <f t="shared" ref="T263:T326" ca="1" si="34">(R263+R264)/2</f>
        <v>0.69230769230769229</v>
      </c>
      <c r="U263" s="61">
        <f t="shared" ref="U263:U326" ca="1" si="35">-(S264-S263)</f>
        <v>0</v>
      </c>
    </row>
    <row r="264" spans="17:21" x14ac:dyDescent="0.2">
      <c r="Q264" s="61">
        <f t="shared" ref="Q264:Q327" si="36">Q263+0.001</f>
        <v>0.25900000000000017</v>
      </c>
      <c r="R264" s="61">
        <f t="shared" ca="1" si="32"/>
        <v>0.69230769230769229</v>
      </c>
      <c r="S264" s="61">
        <f t="shared" ca="1" si="33"/>
        <v>0.36486486486486486</v>
      </c>
      <c r="T264" s="61">
        <f t="shared" ca="1" si="34"/>
        <v>0.65384615384615385</v>
      </c>
      <c r="U264" s="61">
        <f t="shared" ca="1" si="35"/>
        <v>9.4594594594594572E-2</v>
      </c>
    </row>
    <row r="265" spans="17:21" x14ac:dyDescent="0.2">
      <c r="Q265" s="61">
        <f t="shared" si="36"/>
        <v>0.26000000000000018</v>
      </c>
      <c r="R265" s="61">
        <f t="shared" ca="1" si="32"/>
        <v>0.61538461538461542</v>
      </c>
      <c r="S265" s="61">
        <f t="shared" ca="1" si="33"/>
        <v>0.27027027027027029</v>
      </c>
      <c r="T265" s="61">
        <f t="shared" ca="1" si="34"/>
        <v>0.61538461538461542</v>
      </c>
      <c r="U265" s="61">
        <f t="shared" ca="1" si="35"/>
        <v>0</v>
      </c>
    </row>
    <row r="266" spans="17:21" x14ac:dyDescent="0.2">
      <c r="Q266" s="61">
        <f t="shared" si="36"/>
        <v>0.26100000000000018</v>
      </c>
      <c r="R266" s="61">
        <f t="shared" ca="1" si="32"/>
        <v>0.61538461538461542</v>
      </c>
      <c r="S266" s="61">
        <f t="shared" ca="1" si="33"/>
        <v>0.27027027027027029</v>
      </c>
      <c r="T266" s="61">
        <f t="shared" ca="1" si="34"/>
        <v>0.61538461538461542</v>
      </c>
      <c r="U266" s="61">
        <f t="shared" ca="1" si="35"/>
        <v>0</v>
      </c>
    </row>
    <row r="267" spans="17:21" x14ac:dyDescent="0.2">
      <c r="Q267" s="61">
        <f t="shared" si="36"/>
        <v>0.26200000000000018</v>
      </c>
      <c r="R267" s="61">
        <f t="shared" ca="1" si="32"/>
        <v>0.61538461538461542</v>
      </c>
      <c r="S267" s="61">
        <f t="shared" ca="1" si="33"/>
        <v>0.27027027027027029</v>
      </c>
      <c r="T267" s="61">
        <f t="shared" ca="1" si="34"/>
        <v>0.61538461538461542</v>
      </c>
      <c r="U267" s="61">
        <f t="shared" ca="1" si="35"/>
        <v>0</v>
      </c>
    </row>
    <row r="268" spans="17:21" x14ac:dyDescent="0.2">
      <c r="Q268" s="61">
        <f t="shared" si="36"/>
        <v>0.26300000000000018</v>
      </c>
      <c r="R268" s="61">
        <f t="shared" ca="1" si="32"/>
        <v>0.61538461538461542</v>
      </c>
      <c r="S268" s="61">
        <f t="shared" ca="1" si="33"/>
        <v>0.27027027027027029</v>
      </c>
      <c r="T268" s="61">
        <f t="shared" ca="1" si="34"/>
        <v>0.61538461538461542</v>
      </c>
      <c r="U268" s="61">
        <f t="shared" ca="1" si="35"/>
        <v>0</v>
      </c>
    </row>
    <row r="269" spans="17:21" x14ac:dyDescent="0.2">
      <c r="Q269" s="61">
        <f t="shared" si="36"/>
        <v>0.26400000000000018</v>
      </c>
      <c r="R269" s="61">
        <f t="shared" ca="1" si="32"/>
        <v>0.61538461538461542</v>
      </c>
      <c r="S269" s="61">
        <f t="shared" ca="1" si="33"/>
        <v>0.27027027027027029</v>
      </c>
      <c r="T269" s="61">
        <f t="shared" ca="1" si="34"/>
        <v>0.61538461538461542</v>
      </c>
      <c r="U269" s="61">
        <f t="shared" ca="1" si="35"/>
        <v>0</v>
      </c>
    </row>
    <row r="270" spans="17:21" x14ac:dyDescent="0.2">
      <c r="Q270" s="61">
        <f t="shared" si="36"/>
        <v>0.26500000000000018</v>
      </c>
      <c r="R270" s="61">
        <f t="shared" ca="1" si="32"/>
        <v>0.61538461538461542</v>
      </c>
      <c r="S270" s="61">
        <f t="shared" ca="1" si="33"/>
        <v>0.27027027027027029</v>
      </c>
      <c r="T270" s="61">
        <f t="shared" ca="1" si="34"/>
        <v>0.61538461538461542</v>
      </c>
      <c r="U270" s="61">
        <f t="shared" ca="1" si="35"/>
        <v>0</v>
      </c>
    </row>
    <row r="271" spans="17:21" x14ac:dyDescent="0.2">
      <c r="Q271" s="61">
        <f t="shared" si="36"/>
        <v>0.26600000000000018</v>
      </c>
      <c r="R271" s="61">
        <f t="shared" ca="1" si="32"/>
        <v>0.61538461538461542</v>
      </c>
      <c r="S271" s="61">
        <f t="shared" ca="1" si="33"/>
        <v>0.27027027027027029</v>
      </c>
      <c r="T271" s="61">
        <f t="shared" ca="1" si="34"/>
        <v>0.61538461538461542</v>
      </c>
      <c r="U271" s="61">
        <f t="shared" ca="1" si="35"/>
        <v>0</v>
      </c>
    </row>
    <row r="272" spans="17:21" x14ac:dyDescent="0.2">
      <c r="Q272" s="61">
        <f t="shared" si="36"/>
        <v>0.26700000000000018</v>
      </c>
      <c r="R272" s="61">
        <f t="shared" ca="1" si="32"/>
        <v>0.61538461538461542</v>
      </c>
      <c r="S272" s="61">
        <f t="shared" ca="1" si="33"/>
        <v>0.27027027027027029</v>
      </c>
      <c r="T272" s="61">
        <f t="shared" ca="1" si="34"/>
        <v>0.61538461538461542</v>
      </c>
      <c r="U272" s="61">
        <f t="shared" ca="1" si="35"/>
        <v>0</v>
      </c>
    </row>
    <row r="273" spans="17:21" x14ac:dyDescent="0.2">
      <c r="Q273" s="61">
        <f t="shared" si="36"/>
        <v>0.26800000000000018</v>
      </c>
      <c r="R273" s="61">
        <f t="shared" ca="1" si="32"/>
        <v>0.61538461538461542</v>
      </c>
      <c r="S273" s="61">
        <f t="shared" ca="1" si="33"/>
        <v>0.27027027027027029</v>
      </c>
      <c r="T273" s="61">
        <f t="shared" ca="1" si="34"/>
        <v>0.61538461538461542</v>
      </c>
      <c r="U273" s="61">
        <f t="shared" ca="1" si="35"/>
        <v>0</v>
      </c>
    </row>
    <row r="274" spans="17:21" x14ac:dyDescent="0.2">
      <c r="Q274" s="61">
        <f t="shared" si="36"/>
        <v>0.26900000000000018</v>
      </c>
      <c r="R274" s="61">
        <f t="shared" ca="1" si="32"/>
        <v>0.61538461538461542</v>
      </c>
      <c r="S274" s="61">
        <f t="shared" ca="1" si="33"/>
        <v>0.27027027027027029</v>
      </c>
      <c r="T274" s="61">
        <f t="shared" ca="1" si="34"/>
        <v>0.61538461538461542</v>
      </c>
      <c r="U274" s="61">
        <f t="shared" ca="1" si="35"/>
        <v>0</v>
      </c>
    </row>
    <row r="275" spans="17:21" x14ac:dyDescent="0.2">
      <c r="Q275" s="61">
        <f t="shared" si="36"/>
        <v>0.27000000000000018</v>
      </c>
      <c r="R275" s="61">
        <f t="shared" ca="1" si="32"/>
        <v>0.61538461538461542</v>
      </c>
      <c r="S275" s="61">
        <f t="shared" ca="1" si="33"/>
        <v>0.27027027027027029</v>
      </c>
      <c r="T275" s="61">
        <f t="shared" ca="1" si="34"/>
        <v>0.61538461538461542</v>
      </c>
      <c r="U275" s="61">
        <f t="shared" ca="1" si="35"/>
        <v>0</v>
      </c>
    </row>
    <row r="276" spans="17:21" x14ac:dyDescent="0.2">
      <c r="Q276" s="61">
        <f t="shared" si="36"/>
        <v>0.27100000000000019</v>
      </c>
      <c r="R276" s="61">
        <f t="shared" ca="1" si="32"/>
        <v>0.61538461538461542</v>
      </c>
      <c r="S276" s="61">
        <f t="shared" ca="1" si="33"/>
        <v>0.27027027027027029</v>
      </c>
      <c r="T276" s="61">
        <f t="shared" ca="1" si="34"/>
        <v>0.61538461538461542</v>
      </c>
      <c r="U276" s="61">
        <f t="shared" ca="1" si="35"/>
        <v>0</v>
      </c>
    </row>
    <row r="277" spans="17:21" x14ac:dyDescent="0.2">
      <c r="Q277" s="61">
        <f t="shared" si="36"/>
        <v>0.27200000000000019</v>
      </c>
      <c r="R277" s="61">
        <f t="shared" ca="1" si="32"/>
        <v>0.61538461538461542</v>
      </c>
      <c r="S277" s="61">
        <f t="shared" ca="1" si="33"/>
        <v>0.27027027027027029</v>
      </c>
      <c r="T277" s="61">
        <f t="shared" ca="1" si="34"/>
        <v>0.61538461538461542</v>
      </c>
      <c r="U277" s="61">
        <f t="shared" ca="1" si="35"/>
        <v>0</v>
      </c>
    </row>
    <row r="278" spans="17:21" x14ac:dyDescent="0.2">
      <c r="Q278" s="61">
        <f t="shared" si="36"/>
        <v>0.27300000000000019</v>
      </c>
      <c r="R278" s="61">
        <f t="shared" ca="1" si="32"/>
        <v>0.61538461538461542</v>
      </c>
      <c r="S278" s="61">
        <f t="shared" ca="1" si="33"/>
        <v>0.27027027027027029</v>
      </c>
      <c r="T278" s="61">
        <f t="shared" ca="1" si="34"/>
        <v>0.61538461538461542</v>
      </c>
      <c r="U278" s="61">
        <f t="shared" ca="1" si="35"/>
        <v>0</v>
      </c>
    </row>
    <row r="279" spans="17:21" x14ac:dyDescent="0.2">
      <c r="Q279" s="61">
        <f t="shared" si="36"/>
        <v>0.27400000000000019</v>
      </c>
      <c r="R279" s="61">
        <f t="shared" ca="1" si="32"/>
        <v>0.61538461538461542</v>
      </c>
      <c r="S279" s="61">
        <f t="shared" ca="1" si="33"/>
        <v>0.27027027027027029</v>
      </c>
      <c r="T279" s="61">
        <f t="shared" ca="1" si="34"/>
        <v>0.61538461538461542</v>
      </c>
      <c r="U279" s="61">
        <f t="shared" ca="1" si="35"/>
        <v>0</v>
      </c>
    </row>
    <row r="280" spans="17:21" x14ac:dyDescent="0.2">
      <c r="Q280" s="61">
        <f t="shared" si="36"/>
        <v>0.27500000000000019</v>
      </c>
      <c r="R280" s="61">
        <f t="shared" ca="1" si="32"/>
        <v>0.61538461538461542</v>
      </c>
      <c r="S280" s="61">
        <f t="shared" ca="1" si="33"/>
        <v>0.27027027027027029</v>
      </c>
      <c r="T280" s="61">
        <f t="shared" ca="1" si="34"/>
        <v>0.61538461538461542</v>
      </c>
      <c r="U280" s="61">
        <f t="shared" ca="1" si="35"/>
        <v>0</v>
      </c>
    </row>
    <row r="281" spans="17:21" x14ac:dyDescent="0.2">
      <c r="Q281" s="61">
        <f t="shared" si="36"/>
        <v>0.27600000000000019</v>
      </c>
      <c r="R281" s="61">
        <f t="shared" ca="1" si="32"/>
        <v>0.61538461538461542</v>
      </c>
      <c r="S281" s="61">
        <f t="shared" ca="1" si="33"/>
        <v>0.27027027027027029</v>
      </c>
      <c r="T281" s="61">
        <f t="shared" ca="1" si="34"/>
        <v>0.61538461538461542</v>
      </c>
      <c r="U281" s="61">
        <f t="shared" ca="1" si="35"/>
        <v>0</v>
      </c>
    </row>
    <row r="282" spans="17:21" x14ac:dyDescent="0.2">
      <c r="Q282" s="61">
        <f t="shared" si="36"/>
        <v>0.27700000000000019</v>
      </c>
      <c r="R282" s="61">
        <f t="shared" ca="1" si="32"/>
        <v>0.61538461538461542</v>
      </c>
      <c r="S282" s="61">
        <f t="shared" ca="1" si="33"/>
        <v>0.27027027027027029</v>
      </c>
      <c r="T282" s="61">
        <f t="shared" ca="1" si="34"/>
        <v>0.61538461538461542</v>
      </c>
      <c r="U282" s="61">
        <f t="shared" ca="1" si="35"/>
        <v>0</v>
      </c>
    </row>
    <row r="283" spans="17:21" x14ac:dyDescent="0.2">
      <c r="Q283" s="61">
        <f t="shared" si="36"/>
        <v>0.27800000000000019</v>
      </c>
      <c r="R283" s="61">
        <f t="shared" ca="1" si="32"/>
        <v>0.61538461538461542</v>
      </c>
      <c r="S283" s="61">
        <f t="shared" ca="1" si="33"/>
        <v>0.27027027027027029</v>
      </c>
      <c r="T283" s="61">
        <f t="shared" ca="1" si="34"/>
        <v>0.61538461538461542</v>
      </c>
      <c r="U283" s="61">
        <f t="shared" ca="1" si="35"/>
        <v>0</v>
      </c>
    </row>
    <row r="284" spans="17:21" x14ac:dyDescent="0.2">
      <c r="Q284" s="61">
        <f t="shared" si="36"/>
        <v>0.27900000000000019</v>
      </c>
      <c r="R284" s="61">
        <f t="shared" ca="1" si="32"/>
        <v>0.61538461538461542</v>
      </c>
      <c r="S284" s="61">
        <f t="shared" ca="1" si="33"/>
        <v>0.27027027027027029</v>
      </c>
      <c r="T284" s="61">
        <f t="shared" ca="1" si="34"/>
        <v>0.61538461538461542</v>
      </c>
      <c r="U284" s="61">
        <f t="shared" ca="1" si="35"/>
        <v>0</v>
      </c>
    </row>
    <row r="285" spans="17:21" x14ac:dyDescent="0.2">
      <c r="Q285" s="61">
        <f t="shared" si="36"/>
        <v>0.28000000000000019</v>
      </c>
      <c r="R285" s="61">
        <f t="shared" ca="1" si="32"/>
        <v>0.61538461538461542</v>
      </c>
      <c r="S285" s="61">
        <f t="shared" ca="1" si="33"/>
        <v>0.27027027027027029</v>
      </c>
      <c r="T285" s="61">
        <f t="shared" ca="1" si="34"/>
        <v>0.61538461538461542</v>
      </c>
      <c r="U285" s="61">
        <f t="shared" ca="1" si="35"/>
        <v>0</v>
      </c>
    </row>
    <row r="286" spans="17:21" x14ac:dyDescent="0.2">
      <c r="Q286" s="61">
        <f t="shared" si="36"/>
        <v>0.28100000000000019</v>
      </c>
      <c r="R286" s="61">
        <f t="shared" ca="1" si="32"/>
        <v>0.61538461538461542</v>
      </c>
      <c r="S286" s="61">
        <f t="shared" ca="1" si="33"/>
        <v>0.27027027027027029</v>
      </c>
      <c r="T286" s="61">
        <f t="shared" ca="1" si="34"/>
        <v>0.61538461538461542</v>
      </c>
      <c r="U286" s="61">
        <f t="shared" ca="1" si="35"/>
        <v>0</v>
      </c>
    </row>
    <row r="287" spans="17:21" x14ac:dyDescent="0.2">
      <c r="Q287" s="61">
        <f t="shared" si="36"/>
        <v>0.28200000000000019</v>
      </c>
      <c r="R287" s="61">
        <f t="shared" ca="1" si="32"/>
        <v>0.61538461538461542</v>
      </c>
      <c r="S287" s="61">
        <f t="shared" ca="1" si="33"/>
        <v>0.27027027027027029</v>
      </c>
      <c r="T287" s="61">
        <f t="shared" ca="1" si="34"/>
        <v>0.61538461538461542</v>
      </c>
      <c r="U287" s="61">
        <f t="shared" ca="1" si="35"/>
        <v>0</v>
      </c>
    </row>
    <row r="288" spans="17:21" x14ac:dyDescent="0.2">
      <c r="Q288" s="61">
        <f t="shared" si="36"/>
        <v>0.2830000000000002</v>
      </c>
      <c r="R288" s="61">
        <f t="shared" ca="1" si="32"/>
        <v>0.61538461538461542</v>
      </c>
      <c r="S288" s="61">
        <f t="shared" ca="1" si="33"/>
        <v>0.27027027027027029</v>
      </c>
      <c r="T288" s="61">
        <f t="shared" ca="1" si="34"/>
        <v>0.61538461538461542</v>
      </c>
      <c r="U288" s="61">
        <f t="shared" ca="1" si="35"/>
        <v>0</v>
      </c>
    </row>
    <row r="289" spans="17:21" x14ac:dyDescent="0.2">
      <c r="Q289" s="61">
        <f t="shared" si="36"/>
        <v>0.2840000000000002</v>
      </c>
      <c r="R289" s="61">
        <f t="shared" ca="1" si="32"/>
        <v>0.61538461538461542</v>
      </c>
      <c r="S289" s="61">
        <f t="shared" ca="1" si="33"/>
        <v>0.27027027027027029</v>
      </c>
      <c r="T289" s="61">
        <f t="shared" ca="1" si="34"/>
        <v>0.61538461538461542</v>
      </c>
      <c r="U289" s="61">
        <f t="shared" ca="1" si="35"/>
        <v>0</v>
      </c>
    </row>
    <row r="290" spans="17:21" x14ac:dyDescent="0.2">
      <c r="Q290" s="61">
        <f t="shared" si="36"/>
        <v>0.2850000000000002</v>
      </c>
      <c r="R290" s="61">
        <f t="shared" ca="1" si="32"/>
        <v>0.61538461538461542</v>
      </c>
      <c r="S290" s="61">
        <f t="shared" ca="1" si="33"/>
        <v>0.27027027027027029</v>
      </c>
      <c r="T290" s="61">
        <f t="shared" ca="1" si="34"/>
        <v>0.61538461538461542</v>
      </c>
      <c r="U290" s="61">
        <f t="shared" ca="1" si="35"/>
        <v>0</v>
      </c>
    </row>
    <row r="291" spans="17:21" x14ac:dyDescent="0.2">
      <c r="Q291" s="61">
        <f t="shared" si="36"/>
        <v>0.2860000000000002</v>
      </c>
      <c r="R291" s="61">
        <f t="shared" ca="1" si="32"/>
        <v>0.61538461538461542</v>
      </c>
      <c r="S291" s="61">
        <f t="shared" ca="1" si="33"/>
        <v>0.27027027027027029</v>
      </c>
      <c r="T291" s="61">
        <f t="shared" ca="1" si="34"/>
        <v>0.61538461538461542</v>
      </c>
      <c r="U291" s="61">
        <f t="shared" ca="1" si="35"/>
        <v>0</v>
      </c>
    </row>
    <row r="292" spans="17:21" x14ac:dyDescent="0.2">
      <c r="Q292" s="61">
        <f t="shared" si="36"/>
        <v>0.2870000000000002</v>
      </c>
      <c r="R292" s="61">
        <f t="shared" ca="1" si="32"/>
        <v>0.61538461538461542</v>
      </c>
      <c r="S292" s="61">
        <f t="shared" ca="1" si="33"/>
        <v>0.27027027027027029</v>
      </c>
      <c r="T292" s="61">
        <f t="shared" ca="1" si="34"/>
        <v>0.61538461538461542</v>
      </c>
      <c r="U292" s="61">
        <f t="shared" ca="1" si="35"/>
        <v>0</v>
      </c>
    </row>
    <row r="293" spans="17:21" x14ac:dyDescent="0.2">
      <c r="Q293" s="61">
        <f t="shared" si="36"/>
        <v>0.2880000000000002</v>
      </c>
      <c r="R293" s="61">
        <f t="shared" ca="1" si="32"/>
        <v>0.61538461538461542</v>
      </c>
      <c r="S293" s="61">
        <f t="shared" ca="1" si="33"/>
        <v>0.27027027027027029</v>
      </c>
      <c r="T293" s="61">
        <f t="shared" ca="1" si="34"/>
        <v>0.61538461538461542</v>
      </c>
      <c r="U293" s="61">
        <f t="shared" ca="1" si="35"/>
        <v>0</v>
      </c>
    </row>
    <row r="294" spans="17:21" x14ac:dyDescent="0.2">
      <c r="Q294" s="61">
        <f t="shared" si="36"/>
        <v>0.2890000000000002</v>
      </c>
      <c r="R294" s="61">
        <f t="shared" ca="1" si="32"/>
        <v>0.61538461538461542</v>
      </c>
      <c r="S294" s="61">
        <f t="shared" ca="1" si="33"/>
        <v>0.27027027027027029</v>
      </c>
      <c r="T294" s="61">
        <f t="shared" ca="1" si="34"/>
        <v>0.61538461538461542</v>
      </c>
      <c r="U294" s="61">
        <f t="shared" ca="1" si="35"/>
        <v>0</v>
      </c>
    </row>
    <row r="295" spans="17:21" x14ac:dyDescent="0.2">
      <c r="Q295" s="61">
        <f t="shared" si="36"/>
        <v>0.2900000000000002</v>
      </c>
      <c r="R295" s="61">
        <f t="shared" ca="1" si="32"/>
        <v>0.61538461538461542</v>
      </c>
      <c r="S295" s="61">
        <f t="shared" ca="1" si="33"/>
        <v>0.27027027027027029</v>
      </c>
      <c r="T295" s="61">
        <f t="shared" ca="1" si="34"/>
        <v>0.61538461538461542</v>
      </c>
      <c r="U295" s="61">
        <f t="shared" ca="1" si="35"/>
        <v>0</v>
      </c>
    </row>
    <row r="296" spans="17:21" x14ac:dyDescent="0.2">
      <c r="Q296" s="61">
        <f t="shared" si="36"/>
        <v>0.2910000000000002</v>
      </c>
      <c r="R296" s="61">
        <f t="shared" ca="1" si="32"/>
        <v>0.61538461538461542</v>
      </c>
      <c r="S296" s="61">
        <f t="shared" ca="1" si="33"/>
        <v>0.27027027027027029</v>
      </c>
      <c r="T296" s="61">
        <f t="shared" ca="1" si="34"/>
        <v>0.61538461538461542</v>
      </c>
      <c r="U296" s="61">
        <f t="shared" ca="1" si="35"/>
        <v>0</v>
      </c>
    </row>
    <row r="297" spans="17:21" x14ac:dyDescent="0.2">
      <c r="Q297" s="61">
        <f t="shared" si="36"/>
        <v>0.2920000000000002</v>
      </c>
      <c r="R297" s="61">
        <f t="shared" ca="1" si="32"/>
        <v>0.61538461538461542</v>
      </c>
      <c r="S297" s="61">
        <f t="shared" ca="1" si="33"/>
        <v>0.27027027027027029</v>
      </c>
      <c r="T297" s="61">
        <f t="shared" ca="1" si="34"/>
        <v>0.61538461538461542</v>
      </c>
      <c r="U297" s="61">
        <f t="shared" ca="1" si="35"/>
        <v>0</v>
      </c>
    </row>
    <row r="298" spans="17:21" x14ac:dyDescent="0.2">
      <c r="Q298" s="61">
        <f t="shared" si="36"/>
        <v>0.2930000000000002</v>
      </c>
      <c r="R298" s="61">
        <f t="shared" ca="1" si="32"/>
        <v>0.61538461538461542</v>
      </c>
      <c r="S298" s="61">
        <f t="shared" ca="1" si="33"/>
        <v>0.27027027027027029</v>
      </c>
      <c r="T298" s="61">
        <f t="shared" ca="1" si="34"/>
        <v>0.61538461538461542</v>
      </c>
      <c r="U298" s="61">
        <f t="shared" ca="1" si="35"/>
        <v>0</v>
      </c>
    </row>
    <row r="299" spans="17:21" x14ac:dyDescent="0.2">
      <c r="Q299" s="61">
        <f t="shared" si="36"/>
        <v>0.29400000000000021</v>
      </c>
      <c r="R299" s="61">
        <f t="shared" ca="1" si="32"/>
        <v>0.61538461538461542</v>
      </c>
      <c r="S299" s="61">
        <f t="shared" ca="1" si="33"/>
        <v>0.27027027027027029</v>
      </c>
      <c r="T299" s="61">
        <f t="shared" ca="1" si="34"/>
        <v>0.61538461538461542</v>
      </c>
      <c r="U299" s="61">
        <f t="shared" ca="1" si="35"/>
        <v>0</v>
      </c>
    </row>
    <row r="300" spans="17:21" x14ac:dyDescent="0.2">
      <c r="Q300" s="61">
        <f t="shared" si="36"/>
        <v>0.29500000000000021</v>
      </c>
      <c r="R300" s="61">
        <f t="shared" ca="1" si="32"/>
        <v>0.61538461538461542</v>
      </c>
      <c r="S300" s="61">
        <f t="shared" ca="1" si="33"/>
        <v>0.27027027027027029</v>
      </c>
      <c r="T300" s="61">
        <f t="shared" ca="1" si="34"/>
        <v>0.61538461538461542</v>
      </c>
      <c r="U300" s="61">
        <f t="shared" ca="1" si="35"/>
        <v>0</v>
      </c>
    </row>
    <row r="301" spans="17:21" x14ac:dyDescent="0.2">
      <c r="Q301" s="61">
        <f t="shared" si="36"/>
        <v>0.29600000000000021</v>
      </c>
      <c r="R301" s="61">
        <f t="shared" ca="1" si="32"/>
        <v>0.61538461538461542</v>
      </c>
      <c r="S301" s="61">
        <f t="shared" ca="1" si="33"/>
        <v>0.27027027027027029</v>
      </c>
      <c r="T301" s="61">
        <f t="shared" ca="1" si="34"/>
        <v>0.61538461538461542</v>
      </c>
      <c r="U301" s="61">
        <f t="shared" ca="1" si="35"/>
        <v>0</v>
      </c>
    </row>
    <row r="302" spans="17:21" x14ac:dyDescent="0.2">
      <c r="Q302" s="61">
        <f t="shared" si="36"/>
        <v>0.29700000000000021</v>
      </c>
      <c r="R302" s="61">
        <f t="shared" ca="1" si="32"/>
        <v>0.61538461538461542</v>
      </c>
      <c r="S302" s="61">
        <f t="shared" ca="1" si="33"/>
        <v>0.27027027027027029</v>
      </c>
      <c r="T302" s="61">
        <f t="shared" ca="1" si="34"/>
        <v>0.61538461538461542</v>
      </c>
      <c r="U302" s="61">
        <f t="shared" ca="1" si="35"/>
        <v>0</v>
      </c>
    </row>
    <row r="303" spans="17:21" x14ac:dyDescent="0.2">
      <c r="Q303" s="61">
        <f t="shared" si="36"/>
        <v>0.29800000000000021</v>
      </c>
      <c r="R303" s="61">
        <f t="shared" ca="1" si="32"/>
        <v>0.61538461538461542</v>
      </c>
      <c r="S303" s="61">
        <f t="shared" ca="1" si="33"/>
        <v>0.27027027027027029</v>
      </c>
      <c r="T303" s="61">
        <f t="shared" ca="1" si="34"/>
        <v>0.61538461538461542</v>
      </c>
      <c r="U303" s="61">
        <f t="shared" ca="1" si="35"/>
        <v>0</v>
      </c>
    </row>
    <row r="304" spans="17:21" x14ac:dyDescent="0.2">
      <c r="Q304" s="61">
        <f t="shared" si="36"/>
        <v>0.29900000000000021</v>
      </c>
      <c r="R304" s="61">
        <f t="shared" ca="1" si="32"/>
        <v>0.61538461538461542</v>
      </c>
      <c r="S304" s="61">
        <f t="shared" ca="1" si="33"/>
        <v>0.27027027027027029</v>
      </c>
      <c r="T304" s="61">
        <f t="shared" ca="1" si="34"/>
        <v>0.61538461538461542</v>
      </c>
      <c r="U304" s="61">
        <f t="shared" ca="1" si="35"/>
        <v>0</v>
      </c>
    </row>
    <row r="305" spans="17:21" x14ac:dyDescent="0.2">
      <c r="Q305" s="61">
        <f t="shared" si="36"/>
        <v>0.30000000000000021</v>
      </c>
      <c r="R305" s="61">
        <f t="shared" ca="1" si="32"/>
        <v>0.61538461538461542</v>
      </c>
      <c r="S305" s="61">
        <f t="shared" ca="1" si="33"/>
        <v>0.27027027027027029</v>
      </c>
      <c r="T305" s="61">
        <f t="shared" ca="1" si="34"/>
        <v>0.61538461538461542</v>
      </c>
      <c r="U305" s="61">
        <f t="shared" ca="1" si="35"/>
        <v>0</v>
      </c>
    </row>
    <row r="306" spans="17:21" x14ac:dyDescent="0.2">
      <c r="Q306" s="61">
        <f t="shared" si="36"/>
        <v>0.30100000000000021</v>
      </c>
      <c r="R306" s="61">
        <f t="shared" ca="1" si="32"/>
        <v>0.61538461538461542</v>
      </c>
      <c r="S306" s="61">
        <f t="shared" ca="1" si="33"/>
        <v>0.27027027027027029</v>
      </c>
      <c r="T306" s="61">
        <f t="shared" ca="1" si="34"/>
        <v>0.61538461538461542</v>
      </c>
      <c r="U306" s="61">
        <f t="shared" ca="1" si="35"/>
        <v>0</v>
      </c>
    </row>
    <row r="307" spans="17:21" x14ac:dyDescent="0.2">
      <c r="Q307" s="61">
        <f t="shared" si="36"/>
        <v>0.30200000000000021</v>
      </c>
      <c r="R307" s="61">
        <f t="shared" ca="1" si="32"/>
        <v>0.61538461538461542</v>
      </c>
      <c r="S307" s="61">
        <f t="shared" ca="1" si="33"/>
        <v>0.27027027027027029</v>
      </c>
      <c r="T307" s="61">
        <f t="shared" ca="1" si="34"/>
        <v>0.61538461538461542</v>
      </c>
      <c r="U307" s="61">
        <f t="shared" ca="1" si="35"/>
        <v>0</v>
      </c>
    </row>
    <row r="308" spans="17:21" x14ac:dyDescent="0.2">
      <c r="Q308" s="61">
        <f t="shared" si="36"/>
        <v>0.30300000000000021</v>
      </c>
      <c r="R308" s="61">
        <f t="shared" ca="1" si="32"/>
        <v>0.61538461538461542</v>
      </c>
      <c r="S308" s="61">
        <f t="shared" ca="1" si="33"/>
        <v>0.27027027027027029</v>
      </c>
      <c r="T308" s="61">
        <f t="shared" ca="1" si="34"/>
        <v>0.61538461538461542</v>
      </c>
      <c r="U308" s="61">
        <f t="shared" ca="1" si="35"/>
        <v>0</v>
      </c>
    </row>
    <row r="309" spans="17:21" x14ac:dyDescent="0.2">
      <c r="Q309" s="61">
        <f t="shared" si="36"/>
        <v>0.30400000000000021</v>
      </c>
      <c r="R309" s="61">
        <f t="shared" ca="1" si="32"/>
        <v>0.61538461538461542</v>
      </c>
      <c r="S309" s="61">
        <f t="shared" ca="1" si="33"/>
        <v>0.27027027027027029</v>
      </c>
      <c r="T309" s="61">
        <f t="shared" ca="1" si="34"/>
        <v>0.61538461538461542</v>
      </c>
      <c r="U309" s="61">
        <f t="shared" ca="1" si="35"/>
        <v>0</v>
      </c>
    </row>
    <row r="310" spans="17:21" x14ac:dyDescent="0.2">
      <c r="Q310" s="61">
        <f t="shared" si="36"/>
        <v>0.30500000000000022</v>
      </c>
      <c r="R310" s="61">
        <f t="shared" ca="1" si="32"/>
        <v>0.61538461538461542</v>
      </c>
      <c r="S310" s="61">
        <f t="shared" ca="1" si="33"/>
        <v>0.27027027027027029</v>
      </c>
      <c r="T310" s="61">
        <f t="shared" ca="1" si="34"/>
        <v>0.61538461538461542</v>
      </c>
      <c r="U310" s="61">
        <f t="shared" ca="1" si="35"/>
        <v>0</v>
      </c>
    </row>
    <row r="311" spans="17:21" x14ac:dyDescent="0.2">
      <c r="Q311" s="61">
        <f t="shared" si="36"/>
        <v>0.30600000000000022</v>
      </c>
      <c r="R311" s="61">
        <f t="shared" ca="1" si="32"/>
        <v>0.61538461538461542</v>
      </c>
      <c r="S311" s="61">
        <f t="shared" ca="1" si="33"/>
        <v>0.27027027027027029</v>
      </c>
      <c r="T311" s="61">
        <f t="shared" ca="1" si="34"/>
        <v>0.61538461538461542</v>
      </c>
      <c r="U311" s="61">
        <f t="shared" ca="1" si="35"/>
        <v>0</v>
      </c>
    </row>
    <row r="312" spans="17:21" x14ac:dyDescent="0.2">
      <c r="Q312" s="61">
        <f t="shared" si="36"/>
        <v>0.30700000000000022</v>
      </c>
      <c r="R312" s="61">
        <f t="shared" ca="1" si="32"/>
        <v>0.61538461538461542</v>
      </c>
      <c r="S312" s="61">
        <f t="shared" ca="1" si="33"/>
        <v>0.27027027027027029</v>
      </c>
      <c r="T312" s="61">
        <f t="shared" ca="1" si="34"/>
        <v>0.61538461538461542</v>
      </c>
      <c r="U312" s="61">
        <f t="shared" ca="1" si="35"/>
        <v>0</v>
      </c>
    </row>
    <row r="313" spans="17:21" x14ac:dyDescent="0.2">
      <c r="Q313" s="61">
        <f t="shared" si="36"/>
        <v>0.30800000000000022</v>
      </c>
      <c r="R313" s="61">
        <f t="shared" ca="1" si="32"/>
        <v>0.61538461538461542</v>
      </c>
      <c r="S313" s="61">
        <f t="shared" ca="1" si="33"/>
        <v>0.27027027027027029</v>
      </c>
      <c r="T313" s="61">
        <f t="shared" ca="1" si="34"/>
        <v>0.61538461538461542</v>
      </c>
      <c r="U313" s="61">
        <f t="shared" ca="1" si="35"/>
        <v>0</v>
      </c>
    </row>
    <row r="314" spans="17:21" x14ac:dyDescent="0.2">
      <c r="Q314" s="61">
        <f t="shared" si="36"/>
        <v>0.30900000000000022</v>
      </c>
      <c r="R314" s="61">
        <f t="shared" ca="1" si="32"/>
        <v>0.61538461538461542</v>
      </c>
      <c r="S314" s="61">
        <f t="shared" ca="1" si="33"/>
        <v>0.27027027027027029</v>
      </c>
      <c r="T314" s="61">
        <f t="shared" ca="1" si="34"/>
        <v>0.61538461538461542</v>
      </c>
      <c r="U314" s="61">
        <f t="shared" ca="1" si="35"/>
        <v>0</v>
      </c>
    </row>
    <row r="315" spans="17:21" x14ac:dyDescent="0.2">
      <c r="Q315" s="61">
        <f t="shared" si="36"/>
        <v>0.31000000000000022</v>
      </c>
      <c r="R315" s="61">
        <f t="shared" ca="1" si="32"/>
        <v>0.61538461538461542</v>
      </c>
      <c r="S315" s="61">
        <f t="shared" ca="1" si="33"/>
        <v>0.27027027027027029</v>
      </c>
      <c r="T315" s="61">
        <f t="shared" ca="1" si="34"/>
        <v>0.61538461538461542</v>
      </c>
      <c r="U315" s="61">
        <f t="shared" ca="1" si="35"/>
        <v>0</v>
      </c>
    </row>
    <row r="316" spans="17:21" x14ac:dyDescent="0.2">
      <c r="Q316" s="61">
        <f t="shared" si="36"/>
        <v>0.31100000000000022</v>
      </c>
      <c r="R316" s="61">
        <f t="shared" ca="1" si="32"/>
        <v>0.61538461538461542</v>
      </c>
      <c r="S316" s="61">
        <f t="shared" ca="1" si="33"/>
        <v>0.27027027027027029</v>
      </c>
      <c r="T316" s="61">
        <f t="shared" ca="1" si="34"/>
        <v>0.61538461538461542</v>
      </c>
      <c r="U316" s="61">
        <f t="shared" ca="1" si="35"/>
        <v>0</v>
      </c>
    </row>
    <row r="317" spans="17:21" x14ac:dyDescent="0.2">
      <c r="Q317" s="61">
        <f t="shared" si="36"/>
        <v>0.31200000000000022</v>
      </c>
      <c r="R317" s="61">
        <f t="shared" ca="1" si="32"/>
        <v>0.61538461538461542</v>
      </c>
      <c r="S317" s="61">
        <f t="shared" ca="1" si="33"/>
        <v>0.27027027027027029</v>
      </c>
      <c r="T317" s="61">
        <f t="shared" ca="1" si="34"/>
        <v>0.61538461538461542</v>
      </c>
      <c r="U317" s="61">
        <f t="shared" ca="1" si="35"/>
        <v>0</v>
      </c>
    </row>
    <row r="318" spans="17:21" x14ac:dyDescent="0.2">
      <c r="Q318" s="61">
        <f t="shared" si="36"/>
        <v>0.31300000000000022</v>
      </c>
      <c r="R318" s="61">
        <f t="shared" ca="1" si="32"/>
        <v>0.61538461538461542</v>
      </c>
      <c r="S318" s="61">
        <f t="shared" ca="1" si="33"/>
        <v>0.27027027027027029</v>
      </c>
      <c r="T318" s="61">
        <f t="shared" ca="1" si="34"/>
        <v>0.61538461538461542</v>
      </c>
      <c r="U318" s="61">
        <f t="shared" ca="1" si="35"/>
        <v>0</v>
      </c>
    </row>
    <row r="319" spans="17:21" x14ac:dyDescent="0.2">
      <c r="Q319" s="61">
        <f t="shared" si="36"/>
        <v>0.31400000000000022</v>
      </c>
      <c r="R319" s="61">
        <f t="shared" ca="1" si="32"/>
        <v>0.61538461538461542</v>
      </c>
      <c r="S319" s="61">
        <f t="shared" ca="1" si="33"/>
        <v>0.27027027027027029</v>
      </c>
      <c r="T319" s="61">
        <f t="shared" ca="1" si="34"/>
        <v>0.61538461538461542</v>
      </c>
      <c r="U319" s="61">
        <f t="shared" ca="1" si="35"/>
        <v>0</v>
      </c>
    </row>
    <row r="320" spans="17:21" x14ac:dyDescent="0.2">
      <c r="Q320" s="61">
        <f t="shared" si="36"/>
        <v>0.31500000000000022</v>
      </c>
      <c r="R320" s="61">
        <f t="shared" ca="1" si="32"/>
        <v>0.61538461538461542</v>
      </c>
      <c r="S320" s="61">
        <f t="shared" ca="1" si="33"/>
        <v>0.27027027027027029</v>
      </c>
      <c r="T320" s="61">
        <f t="shared" ca="1" si="34"/>
        <v>0.61538461538461542</v>
      </c>
      <c r="U320" s="61">
        <f t="shared" ca="1" si="35"/>
        <v>0</v>
      </c>
    </row>
    <row r="321" spans="17:21" x14ac:dyDescent="0.2">
      <c r="Q321" s="61">
        <f t="shared" si="36"/>
        <v>0.31600000000000023</v>
      </c>
      <c r="R321" s="61">
        <f t="shared" ca="1" si="32"/>
        <v>0.61538461538461542</v>
      </c>
      <c r="S321" s="61">
        <f t="shared" ca="1" si="33"/>
        <v>0.27027027027027029</v>
      </c>
      <c r="T321" s="61">
        <f t="shared" ca="1" si="34"/>
        <v>0.61538461538461542</v>
      </c>
      <c r="U321" s="61">
        <f t="shared" ca="1" si="35"/>
        <v>0</v>
      </c>
    </row>
    <row r="322" spans="17:21" x14ac:dyDescent="0.2">
      <c r="Q322" s="61">
        <f t="shared" si="36"/>
        <v>0.31700000000000023</v>
      </c>
      <c r="R322" s="61">
        <f t="shared" ca="1" si="32"/>
        <v>0.61538461538461542</v>
      </c>
      <c r="S322" s="61">
        <f t="shared" ca="1" si="33"/>
        <v>0.27027027027027029</v>
      </c>
      <c r="T322" s="61">
        <f t="shared" ca="1" si="34"/>
        <v>0.61538461538461542</v>
      </c>
      <c r="U322" s="61">
        <f t="shared" ca="1" si="35"/>
        <v>0</v>
      </c>
    </row>
    <row r="323" spans="17:21" x14ac:dyDescent="0.2">
      <c r="Q323" s="61">
        <f t="shared" si="36"/>
        <v>0.31800000000000023</v>
      </c>
      <c r="R323" s="61">
        <f t="shared" ca="1" si="32"/>
        <v>0.61538461538461542</v>
      </c>
      <c r="S323" s="61">
        <f t="shared" ca="1" si="33"/>
        <v>0.27027027027027029</v>
      </c>
      <c r="T323" s="61">
        <f t="shared" ca="1" si="34"/>
        <v>0.61538461538461542</v>
      </c>
      <c r="U323" s="61">
        <f t="shared" ca="1" si="35"/>
        <v>0</v>
      </c>
    </row>
    <row r="324" spans="17:21" x14ac:dyDescent="0.2">
      <c r="Q324" s="61">
        <f t="shared" si="36"/>
        <v>0.31900000000000023</v>
      </c>
      <c r="R324" s="61">
        <f t="shared" ca="1" si="32"/>
        <v>0.61538461538461542</v>
      </c>
      <c r="S324" s="61">
        <f t="shared" ca="1" si="33"/>
        <v>0.27027027027027029</v>
      </c>
      <c r="T324" s="61">
        <f t="shared" ca="1" si="34"/>
        <v>0.61538461538461542</v>
      </c>
      <c r="U324" s="61">
        <f t="shared" ca="1" si="35"/>
        <v>0</v>
      </c>
    </row>
    <row r="325" spans="17:21" x14ac:dyDescent="0.2">
      <c r="Q325" s="61">
        <f t="shared" si="36"/>
        <v>0.32000000000000023</v>
      </c>
      <c r="R325" s="61">
        <f t="shared" ca="1" si="32"/>
        <v>0.61538461538461542</v>
      </c>
      <c r="S325" s="61">
        <f t="shared" ca="1" si="33"/>
        <v>0.27027027027027029</v>
      </c>
      <c r="T325" s="61">
        <f t="shared" ca="1" si="34"/>
        <v>0.61538461538461542</v>
      </c>
      <c r="U325" s="61">
        <f t="shared" ca="1" si="35"/>
        <v>0</v>
      </c>
    </row>
    <row r="326" spans="17:21" x14ac:dyDescent="0.2">
      <c r="Q326" s="61">
        <f t="shared" si="36"/>
        <v>0.32100000000000023</v>
      </c>
      <c r="R326" s="61">
        <f t="shared" ref="R326:R389" ca="1" si="37">COUNTIFS($F$6:$F$176,"CF",$I$6:$I$176,"&gt;="&amp;$Q326)/CF_D</f>
        <v>0.61538461538461542</v>
      </c>
      <c r="S326" s="61">
        <f t="shared" ref="S326:S389" ca="1" si="38">COUNTIFS($F$6:$F$176,"CONT",$I$6:$I$176,"&gt;="&amp;$Q326)/CFNT_D</f>
        <v>0.27027027027027029</v>
      </c>
      <c r="T326" s="61">
        <f t="shared" ca="1" si="34"/>
        <v>0.61538461538461542</v>
      </c>
      <c r="U326" s="61">
        <f t="shared" ca="1" si="35"/>
        <v>0</v>
      </c>
    </row>
    <row r="327" spans="17:21" x14ac:dyDescent="0.2">
      <c r="Q327" s="61">
        <f t="shared" si="36"/>
        <v>0.32200000000000023</v>
      </c>
      <c r="R327" s="61">
        <f t="shared" ca="1" si="37"/>
        <v>0.61538461538461542</v>
      </c>
      <c r="S327" s="61">
        <f t="shared" ca="1" si="38"/>
        <v>0.27027027027027029</v>
      </c>
      <c r="T327" s="61">
        <f t="shared" ref="T327:T390" ca="1" si="39">(R327+R328)/2</f>
        <v>0.61538461538461542</v>
      </c>
      <c r="U327" s="61">
        <f t="shared" ref="U327:U390" ca="1" si="40">-(S328-S327)</f>
        <v>0</v>
      </c>
    </row>
    <row r="328" spans="17:21" x14ac:dyDescent="0.2">
      <c r="Q328" s="61">
        <f t="shared" ref="Q328:Q391" si="41">Q327+0.001</f>
        <v>0.32300000000000023</v>
      </c>
      <c r="R328" s="61">
        <f t="shared" ca="1" si="37"/>
        <v>0.61538461538461542</v>
      </c>
      <c r="S328" s="61">
        <f t="shared" ca="1" si="38"/>
        <v>0.27027027027027029</v>
      </c>
      <c r="T328" s="61">
        <f t="shared" ca="1" si="39"/>
        <v>0.61538461538461542</v>
      </c>
      <c r="U328" s="61">
        <f t="shared" ca="1" si="40"/>
        <v>0</v>
      </c>
    </row>
    <row r="329" spans="17:21" x14ac:dyDescent="0.2">
      <c r="Q329" s="61">
        <f t="shared" si="41"/>
        <v>0.32400000000000023</v>
      </c>
      <c r="R329" s="61">
        <f t="shared" ca="1" si="37"/>
        <v>0.61538461538461542</v>
      </c>
      <c r="S329" s="61">
        <f t="shared" ca="1" si="38"/>
        <v>0.27027027027027029</v>
      </c>
      <c r="T329" s="61">
        <f t="shared" ca="1" si="39"/>
        <v>0.61538461538461542</v>
      </c>
      <c r="U329" s="61">
        <f t="shared" ca="1" si="40"/>
        <v>0</v>
      </c>
    </row>
    <row r="330" spans="17:21" x14ac:dyDescent="0.2">
      <c r="Q330" s="61">
        <f t="shared" si="41"/>
        <v>0.32500000000000023</v>
      </c>
      <c r="R330" s="61">
        <f t="shared" ca="1" si="37"/>
        <v>0.61538461538461542</v>
      </c>
      <c r="S330" s="61">
        <f t="shared" ca="1" si="38"/>
        <v>0.27027027027027029</v>
      </c>
      <c r="T330" s="61">
        <f t="shared" ca="1" si="39"/>
        <v>0.61538461538461542</v>
      </c>
      <c r="U330" s="61">
        <f t="shared" ca="1" si="40"/>
        <v>0</v>
      </c>
    </row>
    <row r="331" spans="17:21" x14ac:dyDescent="0.2">
      <c r="Q331" s="61">
        <f t="shared" si="41"/>
        <v>0.32600000000000023</v>
      </c>
      <c r="R331" s="61">
        <f t="shared" ca="1" si="37"/>
        <v>0.61538461538461542</v>
      </c>
      <c r="S331" s="61">
        <f t="shared" ca="1" si="38"/>
        <v>0.27027027027027029</v>
      </c>
      <c r="T331" s="61">
        <f t="shared" ca="1" si="39"/>
        <v>0.61538461538461542</v>
      </c>
      <c r="U331" s="61">
        <f t="shared" ca="1" si="40"/>
        <v>0</v>
      </c>
    </row>
    <row r="332" spans="17:21" x14ac:dyDescent="0.2">
      <c r="Q332" s="61">
        <f t="shared" si="41"/>
        <v>0.32700000000000023</v>
      </c>
      <c r="R332" s="61">
        <f t="shared" ca="1" si="37"/>
        <v>0.61538461538461542</v>
      </c>
      <c r="S332" s="61">
        <f t="shared" ca="1" si="38"/>
        <v>0.27027027027027029</v>
      </c>
      <c r="T332" s="61">
        <f t="shared" ca="1" si="39"/>
        <v>0.61538461538461542</v>
      </c>
      <c r="U332" s="61">
        <f t="shared" ca="1" si="40"/>
        <v>0</v>
      </c>
    </row>
    <row r="333" spans="17:21" x14ac:dyDescent="0.2">
      <c r="Q333" s="61">
        <f t="shared" si="41"/>
        <v>0.32800000000000024</v>
      </c>
      <c r="R333" s="61">
        <f t="shared" ca="1" si="37"/>
        <v>0.61538461538461542</v>
      </c>
      <c r="S333" s="61">
        <f t="shared" ca="1" si="38"/>
        <v>0.27027027027027029</v>
      </c>
      <c r="T333" s="61">
        <f t="shared" ca="1" si="39"/>
        <v>0.61538461538461542</v>
      </c>
      <c r="U333" s="61">
        <f t="shared" ca="1" si="40"/>
        <v>0</v>
      </c>
    </row>
    <row r="334" spans="17:21" x14ac:dyDescent="0.2">
      <c r="Q334" s="61">
        <f t="shared" si="41"/>
        <v>0.32900000000000024</v>
      </c>
      <c r="R334" s="61">
        <f t="shared" ca="1" si="37"/>
        <v>0.61538461538461542</v>
      </c>
      <c r="S334" s="61">
        <f t="shared" ca="1" si="38"/>
        <v>0.27027027027027029</v>
      </c>
      <c r="T334" s="61">
        <f t="shared" ca="1" si="39"/>
        <v>0.61538461538461542</v>
      </c>
      <c r="U334" s="61">
        <f t="shared" ca="1" si="40"/>
        <v>0</v>
      </c>
    </row>
    <row r="335" spans="17:21" x14ac:dyDescent="0.2">
      <c r="Q335" s="61">
        <f t="shared" si="41"/>
        <v>0.33000000000000024</v>
      </c>
      <c r="R335" s="61">
        <f t="shared" ca="1" si="37"/>
        <v>0.61538461538461542</v>
      </c>
      <c r="S335" s="61">
        <f t="shared" ca="1" si="38"/>
        <v>0.27027027027027029</v>
      </c>
      <c r="T335" s="61">
        <f t="shared" ca="1" si="39"/>
        <v>0.61538461538461542</v>
      </c>
      <c r="U335" s="61">
        <f t="shared" ca="1" si="40"/>
        <v>0</v>
      </c>
    </row>
    <row r="336" spans="17:21" x14ac:dyDescent="0.2">
      <c r="Q336" s="61">
        <f t="shared" si="41"/>
        <v>0.33100000000000024</v>
      </c>
      <c r="R336" s="61">
        <f t="shared" ca="1" si="37"/>
        <v>0.61538461538461542</v>
      </c>
      <c r="S336" s="61">
        <f t="shared" ca="1" si="38"/>
        <v>0.27027027027027029</v>
      </c>
      <c r="T336" s="61">
        <f t="shared" ca="1" si="39"/>
        <v>0.61538461538461542</v>
      </c>
      <c r="U336" s="61">
        <f t="shared" ca="1" si="40"/>
        <v>0</v>
      </c>
    </row>
    <row r="337" spans="17:21" x14ac:dyDescent="0.2">
      <c r="Q337" s="61">
        <f t="shared" si="41"/>
        <v>0.33200000000000024</v>
      </c>
      <c r="R337" s="61">
        <f t="shared" ca="1" si="37"/>
        <v>0.61538461538461542</v>
      </c>
      <c r="S337" s="61">
        <f t="shared" ca="1" si="38"/>
        <v>0.27027027027027029</v>
      </c>
      <c r="T337" s="61">
        <f t="shared" ca="1" si="39"/>
        <v>0.61538461538461542</v>
      </c>
      <c r="U337" s="61">
        <f t="shared" ca="1" si="40"/>
        <v>1.3513513513513542E-2</v>
      </c>
    </row>
    <row r="338" spans="17:21" x14ac:dyDescent="0.2">
      <c r="Q338" s="61">
        <f t="shared" si="41"/>
        <v>0.33300000000000024</v>
      </c>
      <c r="R338" s="61">
        <f t="shared" ca="1" si="37"/>
        <v>0.61538461538461542</v>
      </c>
      <c r="S338" s="61">
        <f t="shared" ca="1" si="38"/>
        <v>0.25675675675675674</v>
      </c>
      <c r="T338" s="61">
        <f t="shared" ca="1" si="39"/>
        <v>0.61538461538461542</v>
      </c>
      <c r="U338" s="61">
        <f t="shared" ca="1" si="40"/>
        <v>2.7027027027027001E-2</v>
      </c>
    </row>
    <row r="339" spans="17:21" x14ac:dyDescent="0.2">
      <c r="Q339" s="61">
        <f t="shared" si="41"/>
        <v>0.33400000000000024</v>
      </c>
      <c r="R339" s="61">
        <f t="shared" ca="1" si="37"/>
        <v>0.61538461538461542</v>
      </c>
      <c r="S339" s="61">
        <f t="shared" ca="1" si="38"/>
        <v>0.22972972972972974</v>
      </c>
      <c r="T339" s="61">
        <f t="shared" ca="1" si="39"/>
        <v>0.61538461538461542</v>
      </c>
      <c r="U339" s="61">
        <f t="shared" ca="1" si="40"/>
        <v>0</v>
      </c>
    </row>
    <row r="340" spans="17:21" x14ac:dyDescent="0.2">
      <c r="Q340" s="61">
        <f t="shared" si="41"/>
        <v>0.33500000000000024</v>
      </c>
      <c r="R340" s="61">
        <f t="shared" ca="1" si="37"/>
        <v>0.61538461538461542</v>
      </c>
      <c r="S340" s="61">
        <f t="shared" ca="1" si="38"/>
        <v>0.22972972972972974</v>
      </c>
      <c r="T340" s="61">
        <f t="shared" ca="1" si="39"/>
        <v>0.61538461538461542</v>
      </c>
      <c r="U340" s="61">
        <f t="shared" ca="1" si="40"/>
        <v>0</v>
      </c>
    </row>
    <row r="341" spans="17:21" x14ac:dyDescent="0.2">
      <c r="Q341" s="61">
        <f t="shared" si="41"/>
        <v>0.33600000000000024</v>
      </c>
      <c r="R341" s="61">
        <f t="shared" ca="1" si="37"/>
        <v>0.61538461538461542</v>
      </c>
      <c r="S341" s="61">
        <f t="shared" ca="1" si="38"/>
        <v>0.22972972972972974</v>
      </c>
      <c r="T341" s="61">
        <f t="shared" ca="1" si="39"/>
        <v>0.61538461538461542</v>
      </c>
      <c r="U341" s="61">
        <f t="shared" ca="1" si="40"/>
        <v>0</v>
      </c>
    </row>
    <row r="342" spans="17:21" x14ac:dyDescent="0.2">
      <c r="Q342" s="61">
        <f t="shared" si="41"/>
        <v>0.33700000000000024</v>
      </c>
      <c r="R342" s="61">
        <f t="shared" ca="1" si="37"/>
        <v>0.61538461538461542</v>
      </c>
      <c r="S342" s="61">
        <f t="shared" ca="1" si="38"/>
        <v>0.22972972972972974</v>
      </c>
      <c r="T342" s="61">
        <f t="shared" ca="1" si="39"/>
        <v>0.61538461538461542</v>
      </c>
      <c r="U342" s="61">
        <f t="shared" ca="1" si="40"/>
        <v>0</v>
      </c>
    </row>
    <row r="343" spans="17:21" x14ac:dyDescent="0.2">
      <c r="Q343" s="61">
        <f t="shared" si="41"/>
        <v>0.33800000000000024</v>
      </c>
      <c r="R343" s="61">
        <f t="shared" ca="1" si="37"/>
        <v>0.61538461538461542</v>
      </c>
      <c r="S343" s="61">
        <f t="shared" ca="1" si="38"/>
        <v>0.22972972972972974</v>
      </c>
      <c r="T343" s="61">
        <f t="shared" ca="1" si="39"/>
        <v>0.61538461538461542</v>
      </c>
      <c r="U343" s="61">
        <f t="shared" ca="1" si="40"/>
        <v>0</v>
      </c>
    </row>
    <row r="344" spans="17:21" x14ac:dyDescent="0.2">
      <c r="Q344" s="61">
        <f t="shared" si="41"/>
        <v>0.33900000000000025</v>
      </c>
      <c r="R344" s="61">
        <f t="shared" ca="1" si="37"/>
        <v>0.61538461538461542</v>
      </c>
      <c r="S344" s="61">
        <f t="shared" ca="1" si="38"/>
        <v>0.22972972972972974</v>
      </c>
      <c r="T344" s="61">
        <f t="shared" ca="1" si="39"/>
        <v>0.61538461538461542</v>
      </c>
      <c r="U344" s="61">
        <f t="shared" ca="1" si="40"/>
        <v>0</v>
      </c>
    </row>
    <row r="345" spans="17:21" x14ac:dyDescent="0.2">
      <c r="Q345" s="61">
        <f t="shared" si="41"/>
        <v>0.34000000000000025</v>
      </c>
      <c r="R345" s="61">
        <f t="shared" ca="1" si="37"/>
        <v>0.61538461538461542</v>
      </c>
      <c r="S345" s="61">
        <f t="shared" ca="1" si="38"/>
        <v>0.22972972972972974</v>
      </c>
      <c r="T345" s="61">
        <f t="shared" ca="1" si="39"/>
        <v>0.61538461538461542</v>
      </c>
      <c r="U345" s="61">
        <f t="shared" ca="1" si="40"/>
        <v>0</v>
      </c>
    </row>
    <row r="346" spans="17:21" x14ac:dyDescent="0.2">
      <c r="Q346" s="61">
        <f t="shared" si="41"/>
        <v>0.34100000000000025</v>
      </c>
      <c r="R346" s="61">
        <f t="shared" ca="1" si="37"/>
        <v>0.61538461538461542</v>
      </c>
      <c r="S346" s="61">
        <f t="shared" ca="1" si="38"/>
        <v>0.22972972972972974</v>
      </c>
      <c r="T346" s="61">
        <f t="shared" ca="1" si="39"/>
        <v>0.61538461538461542</v>
      </c>
      <c r="U346" s="61">
        <f t="shared" ca="1" si="40"/>
        <v>0</v>
      </c>
    </row>
    <row r="347" spans="17:21" x14ac:dyDescent="0.2">
      <c r="Q347" s="61">
        <f t="shared" si="41"/>
        <v>0.34200000000000025</v>
      </c>
      <c r="R347" s="61">
        <f t="shared" ca="1" si="37"/>
        <v>0.61538461538461542</v>
      </c>
      <c r="S347" s="61">
        <f t="shared" ca="1" si="38"/>
        <v>0.22972972972972974</v>
      </c>
      <c r="T347" s="61">
        <f t="shared" ca="1" si="39"/>
        <v>0.61538461538461542</v>
      </c>
      <c r="U347" s="61">
        <f t="shared" ca="1" si="40"/>
        <v>0</v>
      </c>
    </row>
    <row r="348" spans="17:21" x14ac:dyDescent="0.2">
      <c r="Q348" s="61">
        <f t="shared" si="41"/>
        <v>0.34300000000000025</v>
      </c>
      <c r="R348" s="61">
        <f t="shared" ca="1" si="37"/>
        <v>0.61538461538461542</v>
      </c>
      <c r="S348" s="61">
        <f t="shared" ca="1" si="38"/>
        <v>0.22972972972972974</v>
      </c>
      <c r="T348" s="61">
        <f t="shared" ca="1" si="39"/>
        <v>0.61538461538461542</v>
      </c>
      <c r="U348" s="61">
        <f t="shared" ca="1" si="40"/>
        <v>1.3513513513513514E-2</v>
      </c>
    </row>
    <row r="349" spans="17:21" x14ac:dyDescent="0.2">
      <c r="Q349" s="61">
        <f t="shared" si="41"/>
        <v>0.34400000000000025</v>
      </c>
      <c r="R349" s="61">
        <f t="shared" ca="1" si="37"/>
        <v>0.61538461538461542</v>
      </c>
      <c r="S349" s="61">
        <f t="shared" ca="1" si="38"/>
        <v>0.21621621621621623</v>
      </c>
      <c r="T349" s="61">
        <f t="shared" ca="1" si="39"/>
        <v>0.61538461538461542</v>
      </c>
      <c r="U349" s="61">
        <f t="shared" ca="1" si="40"/>
        <v>0</v>
      </c>
    </row>
    <row r="350" spans="17:21" x14ac:dyDescent="0.2">
      <c r="Q350" s="61">
        <f t="shared" si="41"/>
        <v>0.34500000000000025</v>
      </c>
      <c r="R350" s="61">
        <f t="shared" ca="1" si="37"/>
        <v>0.61538461538461542</v>
      </c>
      <c r="S350" s="61">
        <f t="shared" ca="1" si="38"/>
        <v>0.21621621621621623</v>
      </c>
      <c r="T350" s="61">
        <f t="shared" ca="1" si="39"/>
        <v>0.61538461538461542</v>
      </c>
      <c r="U350" s="61">
        <f t="shared" ca="1" si="40"/>
        <v>0</v>
      </c>
    </row>
    <row r="351" spans="17:21" x14ac:dyDescent="0.2">
      <c r="Q351" s="61">
        <f t="shared" si="41"/>
        <v>0.34600000000000025</v>
      </c>
      <c r="R351" s="61">
        <f t="shared" ca="1" si="37"/>
        <v>0.61538461538461542</v>
      </c>
      <c r="S351" s="61">
        <f t="shared" ca="1" si="38"/>
        <v>0.21621621621621623</v>
      </c>
      <c r="T351" s="61">
        <f t="shared" ca="1" si="39"/>
        <v>0.61538461538461542</v>
      </c>
      <c r="U351" s="61">
        <f t="shared" ca="1" si="40"/>
        <v>0</v>
      </c>
    </row>
    <row r="352" spans="17:21" x14ac:dyDescent="0.2">
      <c r="Q352" s="61">
        <f t="shared" si="41"/>
        <v>0.34700000000000025</v>
      </c>
      <c r="R352" s="61">
        <f t="shared" ca="1" si="37"/>
        <v>0.61538461538461542</v>
      </c>
      <c r="S352" s="61">
        <f t="shared" ca="1" si="38"/>
        <v>0.21621621621621623</v>
      </c>
      <c r="T352" s="61">
        <f t="shared" ca="1" si="39"/>
        <v>0.61538461538461542</v>
      </c>
      <c r="U352" s="61">
        <f t="shared" ca="1" si="40"/>
        <v>0</v>
      </c>
    </row>
    <row r="353" spans="17:21" x14ac:dyDescent="0.2">
      <c r="Q353" s="61">
        <f t="shared" si="41"/>
        <v>0.34800000000000025</v>
      </c>
      <c r="R353" s="61">
        <f t="shared" ca="1" si="37"/>
        <v>0.61538461538461542</v>
      </c>
      <c r="S353" s="61">
        <f t="shared" ca="1" si="38"/>
        <v>0.21621621621621623</v>
      </c>
      <c r="T353" s="61">
        <f t="shared" ca="1" si="39"/>
        <v>0.61538461538461542</v>
      </c>
      <c r="U353" s="61">
        <f t="shared" ca="1" si="40"/>
        <v>0</v>
      </c>
    </row>
    <row r="354" spans="17:21" x14ac:dyDescent="0.2">
      <c r="Q354" s="61">
        <f t="shared" si="41"/>
        <v>0.34900000000000025</v>
      </c>
      <c r="R354" s="61">
        <f t="shared" ca="1" si="37"/>
        <v>0.61538461538461542</v>
      </c>
      <c r="S354" s="61">
        <f t="shared" ca="1" si="38"/>
        <v>0.21621621621621623</v>
      </c>
      <c r="T354" s="61">
        <f t="shared" ca="1" si="39"/>
        <v>0.61538461538461542</v>
      </c>
      <c r="U354" s="61">
        <f t="shared" ca="1" si="40"/>
        <v>0</v>
      </c>
    </row>
    <row r="355" spans="17:21" x14ac:dyDescent="0.2">
      <c r="Q355" s="61">
        <f t="shared" si="41"/>
        <v>0.35000000000000026</v>
      </c>
      <c r="R355" s="61">
        <f t="shared" ca="1" si="37"/>
        <v>0.61538461538461542</v>
      </c>
      <c r="S355" s="61">
        <f t="shared" ca="1" si="38"/>
        <v>0.21621621621621623</v>
      </c>
      <c r="T355" s="61">
        <f t="shared" ca="1" si="39"/>
        <v>0.61538461538461542</v>
      </c>
      <c r="U355" s="61">
        <f t="shared" ca="1" si="40"/>
        <v>0</v>
      </c>
    </row>
    <row r="356" spans="17:21" x14ac:dyDescent="0.2">
      <c r="Q356" s="61">
        <f t="shared" si="41"/>
        <v>0.35100000000000026</v>
      </c>
      <c r="R356" s="61">
        <f t="shared" ca="1" si="37"/>
        <v>0.61538461538461542</v>
      </c>
      <c r="S356" s="61">
        <f t="shared" ca="1" si="38"/>
        <v>0.21621621621621623</v>
      </c>
      <c r="T356" s="61">
        <f t="shared" ca="1" si="39"/>
        <v>0.61538461538461542</v>
      </c>
      <c r="U356" s="61">
        <f t="shared" ca="1" si="40"/>
        <v>0</v>
      </c>
    </row>
    <row r="357" spans="17:21" x14ac:dyDescent="0.2">
      <c r="Q357" s="61">
        <f t="shared" si="41"/>
        <v>0.35200000000000026</v>
      </c>
      <c r="R357" s="61">
        <f t="shared" ca="1" si="37"/>
        <v>0.61538461538461542</v>
      </c>
      <c r="S357" s="61">
        <f t="shared" ca="1" si="38"/>
        <v>0.21621621621621623</v>
      </c>
      <c r="T357" s="61">
        <f t="shared" ca="1" si="39"/>
        <v>0.61538461538461542</v>
      </c>
      <c r="U357" s="61">
        <f t="shared" ca="1" si="40"/>
        <v>0</v>
      </c>
    </row>
    <row r="358" spans="17:21" x14ac:dyDescent="0.2">
      <c r="Q358" s="61">
        <f t="shared" si="41"/>
        <v>0.35300000000000026</v>
      </c>
      <c r="R358" s="61">
        <f t="shared" ca="1" si="37"/>
        <v>0.61538461538461542</v>
      </c>
      <c r="S358" s="61">
        <f t="shared" ca="1" si="38"/>
        <v>0.21621621621621623</v>
      </c>
      <c r="T358" s="61">
        <f t="shared" ca="1" si="39"/>
        <v>0.61538461538461542</v>
      </c>
      <c r="U358" s="61">
        <f t="shared" ca="1" si="40"/>
        <v>0</v>
      </c>
    </row>
    <row r="359" spans="17:21" x14ac:dyDescent="0.2">
      <c r="Q359" s="61">
        <f t="shared" si="41"/>
        <v>0.35400000000000026</v>
      </c>
      <c r="R359" s="61">
        <f t="shared" ca="1" si="37"/>
        <v>0.61538461538461542</v>
      </c>
      <c r="S359" s="61">
        <f t="shared" ca="1" si="38"/>
        <v>0.21621621621621623</v>
      </c>
      <c r="T359" s="61">
        <f t="shared" ca="1" si="39"/>
        <v>0.61538461538461542</v>
      </c>
      <c r="U359" s="61">
        <f t="shared" ca="1" si="40"/>
        <v>0</v>
      </c>
    </row>
    <row r="360" spans="17:21" x14ac:dyDescent="0.2">
      <c r="Q360" s="61">
        <f t="shared" si="41"/>
        <v>0.35500000000000026</v>
      </c>
      <c r="R360" s="61">
        <f t="shared" ca="1" si="37"/>
        <v>0.61538461538461542</v>
      </c>
      <c r="S360" s="61">
        <f t="shared" ca="1" si="38"/>
        <v>0.21621621621621623</v>
      </c>
      <c r="T360" s="61">
        <f t="shared" ca="1" si="39"/>
        <v>0.61538461538461542</v>
      </c>
      <c r="U360" s="61">
        <f t="shared" ca="1" si="40"/>
        <v>0</v>
      </c>
    </row>
    <row r="361" spans="17:21" x14ac:dyDescent="0.2">
      <c r="Q361" s="61">
        <f t="shared" si="41"/>
        <v>0.35600000000000026</v>
      </c>
      <c r="R361" s="61">
        <f t="shared" ca="1" si="37"/>
        <v>0.61538461538461542</v>
      </c>
      <c r="S361" s="61">
        <f t="shared" ca="1" si="38"/>
        <v>0.21621621621621623</v>
      </c>
      <c r="T361" s="61">
        <f t="shared" ca="1" si="39"/>
        <v>0.61538461538461542</v>
      </c>
      <c r="U361" s="61">
        <f t="shared" ca="1" si="40"/>
        <v>0</v>
      </c>
    </row>
    <row r="362" spans="17:21" x14ac:dyDescent="0.2">
      <c r="Q362" s="61">
        <f t="shared" si="41"/>
        <v>0.35700000000000026</v>
      </c>
      <c r="R362" s="61">
        <f t="shared" ca="1" si="37"/>
        <v>0.61538461538461542</v>
      </c>
      <c r="S362" s="61">
        <f t="shared" ca="1" si="38"/>
        <v>0.21621621621621623</v>
      </c>
      <c r="T362" s="61">
        <f t="shared" ca="1" si="39"/>
        <v>0.61538461538461542</v>
      </c>
      <c r="U362" s="61">
        <f t="shared" ca="1" si="40"/>
        <v>0</v>
      </c>
    </row>
    <row r="363" spans="17:21" x14ac:dyDescent="0.2">
      <c r="Q363" s="61">
        <f t="shared" si="41"/>
        <v>0.35800000000000026</v>
      </c>
      <c r="R363" s="61">
        <f t="shared" ca="1" si="37"/>
        <v>0.61538461538461542</v>
      </c>
      <c r="S363" s="61">
        <f t="shared" ca="1" si="38"/>
        <v>0.21621621621621623</v>
      </c>
      <c r="T363" s="61">
        <f t="shared" ca="1" si="39"/>
        <v>0.61538461538461542</v>
      </c>
      <c r="U363" s="61">
        <f t="shared" ca="1" si="40"/>
        <v>0</v>
      </c>
    </row>
    <row r="364" spans="17:21" x14ac:dyDescent="0.2">
      <c r="Q364" s="61">
        <f t="shared" si="41"/>
        <v>0.35900000000000026</v>
      </c>
      <c r="R364" s="61">
        <f t="shared" ca="1" si="37"/>
        <v>0.61538461538461542</v>
      </c>
      <c r="S364" s="61">
        <f t="shared" ca="1" si="38"/>
        <v>0.21621621621621623</v>
      </c>
      <c r="T364" s="61">
        <f t="shared" ca="1" si="39"/>
        <v>0.61538461538461542</v>
      </c>
      <c r="U364" s="61">
        <f t="shared" ca="1" si="40"/>
        <v>0</v>
      </c>
    </row>
    <row r="365" spans="17:21" x14ac:dyDescent="0.2">
      <c r="Q365" s="61">
        <f t="shared" si="41"/>
        <v>0.36000000000000026</v>
      </c>
      <c r="R365" s="61">
        <f t="shared" ca="1" si="37"/>
        <v>0.61538461538461542</v>
      </c>
      <c r="S365" s="61">
        <f t="shared" ca="1" si="38"/>
        <v>0.21621621621621623</v>
      </c>
      <c r="T365" s="61">
        <f t="shared" ca="1" si="39"/>
        <v>0.61538461538461542</v>
      </c>
      <c r="U365" s="61">
        <f t="shared" ca="1" si="40"/>
        <v>0</v>
      </c>
    </row>
    <row r="366" spans="17:21" x14ac:dyDescent="0.2">
      <c r="Q366" s="61">
        <f t="shared" si="41"/>
        <v>0.36100000000000027</v>
      </c>
      <c r="R366" s="61">
        <f t="shared" ca="1" si="37"/>
        <v>0.61538461538461542</v>
      </c>
      <c r="S366" s="61">
        <f t="shared" ca="1" si="38"/>
        <v>0.21621621621621623</v>
      </c>
      <c r="T366" s="61">
        <f t="shared" ca="1" si="39"/>
        <v>0.61538461538461542</v>
      </c>
      <c r="U366" s="61">
        <f t="shared" ca="1" si="40"/>
        <v>0</v>
      </c>
    </row>
    <row r="367" spans="17:21" x14ac:dyDescent="0.2">
      <c r="Q367" s="61">
        <f t="shared" si="41"/>
        <v>0.36200000000000027</v>
      </c>
      <c r="R367" s="61">
        <f t="shared" ca="1" si="37"/>
        <v>0.61538461538461542</v>
      </c>
      <c r="S367" s="61">
        <f t="shared" ca="1" si="38"/>
        <v>0.21621621621621623</v>
      </c>
      <c r="T367" s="61">
        <f t="shared" ca="1" si="39"/>
        <v>0.61538461538461542</v>
      </c>
      <c r="U367" s="61">
        <f t="shared" ca="1" si="40"/>
        <v>0</v>
      </c>
    </row>
    <row r="368" spans="17:21" x14ac:dyDescent="0.2">
      <c r="Q368" s="61">
        <f t="shared" si="41"/>
        <v>0.36300000000000027</v>
      </c>
      <c r="R368" s="61">
        <f t="shared" ca="1" si="37"/>
        <v>0.61538461538461542</v>
      </c>
      <c r="S368" s="61">
        <f t="shared" ca="1" si="38"/>
        <v>0.21621621621621623</v>
      </c>
      <c r="T368" s="61">
        <f t="shared" ca="1" si="39"/>
        <v>0.61538461538461542</v>
      </c>
      <c r="U368" s="61">
        <f t="shared" ca="1" si="40"/>
        <v>0</v>
      </c>
    </row>
    <row r="369" spans="17:21" x14ac:dyDescent="0.2">
      <c r="Q369" s="61">
        <f t="shared" si="41"/>
        <v>0.36400000000000027</v>
      </c>
      <c r="R369" s="61">
        <f t="shared" ca="1" si="37"/>
        <v>0.61538461538461542</v>
      </c>
      <c r="S369" s="61">
        <f t="shared" ca="1" si="38"/>
        <v>0.21621621621621623</v>
      </c>
      <c r="T369" s="61">
        <f t="shared" ca="1" si="39"/>
        <v>0.61538461538461542</v>
      </c>
      <c r="U369" s="61">
        <f t="shared" ca="1" si="40"/>
        <v>0</v>
      </c>
    </row>
    <row r="370" spans="17:21" x14ac:dyDescent="0.2">
      <c r="Q370" s="61">
        <f t="shared" si="41"/>
        <v>0.36500000000000027</v>
      </c>
      <c r="R370" s="61">
        <f t="shared" ca="1" si="37"/>
        <v>0.61538461538461542</v>
      </c>
      <c r="S370" s="61">
        <f t="shared" ca="1" si="38"/>
        <v>0.21621621621621623</v>
      </c>
      <c r="T370" s="61">
        <f t="shared" ca="1" si="39"/>
        <v>0.61538461538461542</v>
      </c>
      <c r="U370" s="61">
        <f t="shared" ca="1" si="40"/>
        <v>0</v>
      </c>
    </row>
    <row r="371" spans="17:21" x14ac:dyDescent="0.2">
      <c r="Q371" s="61">
        <f t="shared" si="41"/>
        <v>0.36600000000000027</v>
      </c>
      <c r="R371" s="61">
        <f t="shared" ca="1" si="37"/>
        <v>0.61538461538461542</v>
      </c>
      <c r="S371" s="61">
        <f t="shared" ca="1" si="38"/>
        <v>0.21621621621621623</v>
      </c>
      <c r="T371" s="61">
        <f t="shared" ca="1" si="39"/>
        <v>0.61538461538461542</v>
      </c>
      <c r="U371" s="61">
        <f t="shared" ca="1" si="40"/>
        <v>0</v>
      </c>
    </row>
    <row r="372" spans="17:21" x14ac:dyDescent="0.2">
      <c r="Q372" s="61">
        <f t="shared" si="41"/>
        <v>0.36700000000000027</v>
      </c>
      <c r="R372" s="61">
        <f t="shared" ca="1" si="37"/>
        <v>0.61538461538461542</v>
      </c>
      <c r="S372" s="61">
        <f t="shared" ca="1" si="38"/>
        <v>0.21621621621621623</v>
      </c>
      <c r="T372" s="61">
        <f t="shared" ca="1" si="39"/>
        <v>0.61538461538461542</v>
      </c>
      <c r="U372" s="61">
        <f t="shared" ca="1" si="40"/>
        <v>0</v>
      </c>
    </row>
    <row r="373" spans="17:21" x14ac:dyDescent="0.2">
      <c r="Q373" s="61">
        <f t="shared" si="41"/>
        <v>0.36800000000000027</v>
      </c>
      <c r="R373" s="61">
        <f t="shared" ca="1" si="37"/>
        <v>0.61538461538461542</v>
      </c>
      <c r="S373" s="61">
        <f t="shared" ca="1" si="38"/>
        <v>0.21621621621621623</v>
      </c>
      <c r="T373" s="61">
        <f t="shared" ca="1" si="39"/>
        <v>0.61538461538461542</v>
      </c>
      <c r="U373" s="61">
        <f t="shared" ca="1" si="40"/>
        <v>0</v>
      </c>
    </row>
    <row r="374" spans="17:21" x14ac:dyDescent="0.2">
      <c r="Q374" s="61">
        <f t="shared" si="41"/>
        <v>0.36900000000000027</v>
      </c>
      <c r="R374" s="61">
        <f t="shared" ca="1" si="37"/>
        <v>0.61538461538461542</v>
      </c>
      <c r="S374" s="61">
        <f t="shared" ca="1" si="38"/>
        <v>0.21621621621621623</v>
      </c>
      <c r="T374" s="61">
        <f t="shared" ca="1" si="39"/>
        <v>0.61538461538461542</v>
      </c>
      <c r="U374" s="61">
        <f t="shared" ca="1" si="40"/>
        <v>0</v>
      </c>
    </row>
    <row r="375" spans="17:21" x14ac:dyDescent="0.2">
      <c r="Q375" s="61">
        <f t="shared" si="41"/>
        <v>0.37000000000000027</v>
      </c>
      <c r="R375" s="61">
        <f t="shared" ca="1" si="37"/>
        <v>0.61538461538461542</v>
      </c>
      <c r="S375" s="61">
        <f t="shared" ca="1" si="38"/>
        <v>0.21621621621621623</v>
      </c>
      <c r="T375" s="61">
        <f t="shared" ca="1" si="39"/>
        <v>0.59615384615384615</v>
      </c>
      <c r="U375" s="61">
        <f t="shared" ca="1" si="40"/>
        <v>0</v>
      </c>
    </row>
    <row r="376" spans="17:21" x14ac:dyDescent="0.2">
      <c r="Q376" s="61">
        <f t="shared" si="41"/>
        <v>0.37100000000000027</v>
      </c>
      <c r="R376" s="61">
        <f t="shared" ca="1" si="37"/>
        <v>0.57692307692307687</v>
      </c>
      <c r="S376" s="61">
        <f t="shared" ca="1" si="38"/>
        <v>0.21621621621621623</v>
      </c>
      <c r="T376" s="61">
        <f t="shared" ca="1" si="39"/>
        <v>0.57692307692307687</v>
      </c>
      <c r="U376" s="61">
        <f t="shared" ca="1" si="40"/>
        <v>0</v>
      </c>
    </row>
    <row r="377" spans="17:21" x14ac:dyDescent="0.2">
      <c r="Q377" s="61">
        <f t="shared" si="41"/>
        <v>0.37200000000000027</v>
      </c>
      <c r="R377" s="61">
        <f t="shared" ca="1" si="37"/>
        <v>0.57692307692307687</v>
      </c>
      <c r="S377" s="61">
        <f t="shared" ca="1" si="38"/>
        <v>0.21621621621621623</v>
      </c>
      <c r="T377" s="61">
        <f t="shared" ca="1" si="39"/>
        <v>0.57692307692307687</v>
      </c>
      <c r="U377" s="61">
        <f t="shared" ca="1" si="40"/>
        <v>0</v>
      </c>
    </row>
    <row r="378" spans="17:21" x14ac:dyDescent="0.2">
      <c r="Q378" s="61">
        <f t="shared" si="41"/>
        <v>0.37300000000000028</v>
      </c>
      <c r="R378" s="61">
        <f t="shared" ca="1" si="37"/>
        <v>0.57692307692307687</v>
      </c>
      <c r="S378" s="61">
        <f t="shared" ca="1" si="38"/>
        <v>0.21621621621621623</v>
      </c>
      <c r="T378" s="61">
        <f t="shared" ca="1" si="39"/>
        <v>0.57692307692307687</v>
      </c>
      <c r="U378" s="61">
        <f t="shared" ca="1" si="40"/>
        <v>0</v>
      </c>
    </row>
    <row r="379" spans="17:21" x14ac:dyDescent="0.2">
      <c r="Q379" s="61">
        <f t="shared" si="41"/>
        <v>0.37400000000000028</v>
      </c>
      <c r="R379" s="61">
        <f t="shared" ca="1" si="37"/>
        <v>0.57692307692307687</v>
      </c>
      <c r="S379" s="61">
        <f t="shared" ca="1" si="38"/>
        <v>0.21621621621621623</v>
      </c>
      <c r="T379" s="61">
        <f t="shared" ca="1" si="39"/>
        <v>0.57692307692307687</v>
      </c>
      <c r="U379" s="61">
        <f t="shared" ca="1" si="40"/>
        <v>0</v>
      </c>
    </row>
    <row r="380" spans="17:21" x14ac:dyDescent="0.2">
      <c r="Q380" s="61">
        <f t="shared" si="41"/>
        <v>0.37500000000000028</v>
      </c>
      <c r="R380" s="61">
        <f t="shared" ca="1" si="37"/>
        <v>0.57692307692307687</v>
      </c>
      <c r="S380" s="61">
        <f t="shared" ca="1" si="38"/>
        <v>0.21621621621621623</v>
      </c>
      <c r="T380" s="61">
        <f t="shared" ca="1" si="39"/>
        <v>0.57692307692307687</v>
      </c>
      <c r="U380" s="61">
        <f t="shared" ca="1" si="40"/>
        <v>0</v>
      </c>
    </row>
    <row r="381" spans="17:21" x14ac:dyDescent="0.2">
      <c r="Q381" s="61">
        <f t="shared" si="41"/>
        <v>0.37600000000000028</v>
      </c>
      <c r="R381" s="61">
        <f t="shared" ca="1" si="37"/>
        <v>0.57692307692307687</v>
      </c>
      <c r="S381" s="61">
        <f t="shared" ca="1" si="38"/>
        <v>0.21621621621621623</v>
      </c>
      <c r="T381" s="61">
        <f t="shared" ca="1" si="39"/>
        <v>0.57692307692307687</v>
      </c>
      <c r="U381" s="61">
        <f t="shared" ca="1" si="40"/>
        <v>0</v>
      </c>
    </row>
    <row r="382" spans="17:21" x14ac:dyDescent="0.2">
      <c r="Q382" s="61">
        <f t="shared" si="41"/>
        <v>0.37700000000000028</v>
      </c>
      <c r="R382" s="61">
        <f t="shared" ca="1" si="37"/>
        <v>0.57692307692307687</v>
      </c>
      <c r="S382" s="61">
        <f t="shared" ca="1" si="38"/>
        <v>0.21621621621621623</v>
      </c>
      <c r="T382" s="61">
        <f t="shared" ca="1" si="39"/>
        <v>0.57692307692307687</v>
      </c>
      <c r="U382" s="61">
        <f t="shared" ca="1" si="40"/>
        <v>0</v>
      </c>
    </row>
    <row r="383" spans="17:21" x14ac:dyDescent="0.2">
      <c r="Q383" s="61">
        <f t="shared" si="41"/>
        <v>0.37800000000000028</v>
      </c>
      <c r="R383" s="61">
        <f t="shared" ca="1" si="37"/>
        <v>0.57692307692307687</v>
      </c>
      <c r="S383" s="61">
        <f t="shared" ca="1" si="38"/>
        <v>0.21621621621621623</v>
      </c>
      <c r="T383" s="61">
        <f t="shared" ca="1" si="39"/>
        <v>0.57692307692307687</v>
      </c>
      <c r="U383" s="61">
        <f t="shared" ca="1" si="40"/>
        <v>0</v>
      </c>
    </row>
    <row r="384" spans="17:21" x14ac:dyDescent="0.2">
      <c r="Q384" s="61">
        <f t="shared" si="41"/>
        <v>0.37900000000000028</v>
      </c>
      <c r="R384" s="61">
        <f t="shared" ca="1" si="37"/>
        <v>0.57692307692307687</v>
      </c>
      <c r="S384" s="61">
        <f t="shared" ca="1" si="38"/>
        <v>0.21621621621621623</v>
      </c>
      <c r="T384" s="61">
        <f t="shared" ca="1" si="39"/>
        <v>0.57692307692307687</v>
      </c>
      <c r="U384" s="61">
        <f t="shared" ca="1" si="40"/>
        <v>0</v>
      </c>
    </row>
    <row r="385" spans="17:21" x14ac:dyDescent="0.2">
      <c r="Q385" s="61">
        <f t="shared" si="41"/>
        <v>0.38000000000000028</v>
      </c>
      <c r="R385" s="61">
        <f t="shared" ca="1" si="37"/>
        <v>0.57692307692307687</v>
      </c>
      <c r="S385" s="61">
        <f t="shared" ca="1" si="38"/>
        <v>0.21621621621621623</v>
      </c>
      <c r="T385" s="61">
        <f t="shared" ca="1" si="39"/>
        <v>0.5</v>
      </c>
      <c r="U385" s="61">
        <f t="shared" ca="1" si="40"/>
        <v>0.16216216216216217</v>
      </c>
    </row>
    <row r="386" spans="17:21" x14ac:dyDescent="0.2">
      <c r="Q386" s="61">
        <f t="shared" si="41"/>
        <v>0.38100000000000028</v>
      </c>
      <c r="R386" s="61">
        <f t="shared" ca="1" si="37"/>
        <v>0.42307692307692307</v>
      </c>
      <c r="S386" s="61">
        <f t="shared" ca="1" si="38"/>
        <v>5.4054054054054057E-2</v>
      </c>
      <c r="T386" s="61">
        <f t="shared" ca="1" si="39"/>
        <v>0.42307692307692307</v>
      </c>
      <c r="U386" s="61">
        <f t="shared" ca="1" si="40"/>
        <v>0</v>
      </c>
    </row>
    <row r="387" spans="17:21" x14ac:dyDescent="0.2">
      <c r="Q387" s="61">
        <f t="shared" si="41"/>
        <v>0.38200000000000028</v>
      </c>
      <c r="R387" s="61">
        <f t="shared" ca="1" si="37"/>
        <v>0.42307692307692307</v>
      </c>
      <c r="S387" s="61">
        <f t="shared" ca="1" si="38"/>
        <v>5.4054054054054057E-2</v>
      </c>
      <c r="T387" s="61">
        <f t="shared" ca="1" si="39"/>
        <v>0.42307692307692307</v>
      </c>
      <c r="U387" s="61">
        <f t="shared" ca="1" si="40"/>
        <v>0</v>
      </c>
    </row>
    <row r="388" spans="17:21" x14ac:dyDescent="0.2">
      <c r="Q388" s="61">
        <f t="shared" si="41"/>
        <v>0.38300000000000028</v>
      </c>
      <c r="R388" s="61">
        <f t="shared" ca="1" si="37"/>
        <v>0.42307692307692307</v>
      </c>
      <c r="S388" s="61">
        <f t="shared" ca="1" si="38"/>
        <v>5.4054054054054057E-2</v>
      </c>
      <c r="T388" s="61">
        <f t="shared" ca="1" si="39"/>
        <v>0.42307692307692307</v>
      </c>
      <c r="U388" s="61">
        <f t="shared" ca="1" si="40"/>
        <v>0</v>
      </c>
    </row>
    <row r="389" spans="17:21" x14ac:dyDescent="0.2">
      <c r="Q389" s="61">
        <f t="shared" si="41"/>
        <v>0.38400000000000029</v>
      </c>
      <c r="R389" s="61">
        <f t="shared" ca="1" si="37"/>
        <v>0.42307692307692307</v>
      </c>
      <c r="S389" s="61">
        <f t="shared" ca="1" si="38"/>
        <v>5.4054054054054057E-2</v>
      </c>
      <c r="T389" s="61">
        <f t="shared" ca="1" si="39"/>
        <v>0.42307692307692307</v>
      </c>
      <c r="U389" s="61">
        <f t="shared" ca="1" si="40"/>
        <v>0</v>
      </c>
    </row>
    <row r="390" spans="17:21" x14ac:dyDescent="0.2">
      <c r="Q390" s="61">
        <f t="shared" si="41"/>
        <v>0.38500000000000029</v>
      </c>
      <c r="R390" s="61">
        <f t="shared" ref="R390:R453" ca="1" si="42">COUNTIFS($F$6:$F$176,"CF",$I$6:$I$176,"&gt;="&amp;$Q390)/CF_D</f>
        <v>0.42307692307692307</v>
      </c>
      <c r="S390" s="61">
        <f t="shared" ref="S390:S453" ca="1" si="43">COUNTIFS($F$6:$F$176,"CONT",$I$6:$I$176,"&gt;="&amp;$Q390)/CFNT_D</f>
        <v>5.4054054054054057E-2</v>
      </c>
      <c r="T390" s="61">
        <f t="shared" ca="1" si="39"/>
        <v>0.42307692307692307</v>
      </c>
      <c r="U390" s="61">
        <f t="shared" ca="1" si="40"/>
        <v>0</v>
      </c>
    </row>
    <row r="391" spans="17:21" x14ac:dyDescent="0.2">
      <c r="Q391" s="61">
        <f t="shared" si="41"/>
        <v>0.38600000000000029</v>
      </c>
      <c r="R391" s="61">
        <f t="shared" ca="1" si="42"/>
        <v>0.42307692307692307</v>
      </c>
      <c r="S391" s="61">
        <f t="shared" ca="1" si="43"/>
        <v>5.4054054054054057E-2</v>
      </c>
      <c r="T391" s="61">
        <f t="shared" ref="T391:T454" ca="1" si="44">(R391+R392)/2</f>
        <v>0.42307692307692307</v>
      </c>
      <c r="U391" s="61">
        <f t="shared" ref="U391:U454" ca="1" si="45">-(S392-S391)</f>
        <v>0</v>
      </c>
    </row>
    <row r="392" spans="17:21" x14ac:dyDescent="0.2">
      <c r="Q392" s="61">
        <f t="shared" ref="Q392:Q455" si="46">Q391+0.001</f>
        <v>0.38700000000000029</v>
      </c>
      <c r="R392" s="61">
        <f t="shared" ca="1" si="42"/>
        <v>0.42307692307692307</v>
      </c>
      <c r="S392" s="61">
        <f t="shared" ca="1" si="43"/>
        <v>5.4054054054054057E-2</v>
      </c>
      <c r="T392" s="61">
        <f t="shared" ca="1" si="44"/>
        <v>0.42307692307692307</v>
      </c>
      <c r="U392" s="61">
        <f t="shared" ca="1" si="45"/>
        <v>0</v>
      </c>
    </row>
    <row r="393" spans="17:21" x14ac:dyDescent="0.2">
      <c r="Q393" s="61">
        <f t="shared" si="46"/>
        <v>0.38800000000000029</v>
      </c>
      <c r="R393" s="61">
        <f t="shared" ca="1" si="42"/>
        <v>0.42307692307692307</v>
      </c>
      <c r="S393" s="61">
        <f t="shared" ca="1" si="43"/>
        <v>5.4054054054054057E-2</v>
      </c>
      <c r="T393" s="61">
        <f t="shared" ca="1" si="44"/>
        <v>0.42307692307692307</v>
      </c>
      <c r="U393" s="61">
        <f t="shared" ca="1" si="45"/>
        <v>0</v>
      </c>
    </row>
    <row r="394" spans="17:21" x14ac:dyDescent="0.2">
      <c r="Q394" s="61">
        <f t="shared" si="46"/>
        <v>0.38900000000000029</v>
      </c>
      <c r="R394" s="61">
        <f t="shared" ca="1" si="42"/>
        <v>0.42307692307692307</v>
      </c>
      <c r="S394" s="61">
        <f t="shared" ca="1" si="43"/>
        <v>5.4054054054054057E-2</v>
      </c>
      <c r="T394" s="61">
        <f t="shared" ca="1" si="44"/>
        <v>0.42307692307692307</v>
      </c>
      <c r="U394" s="61">
        <f t="shared" ca="1" si="45"/>
        <v>0</v>
      </c>
    </row>
    <row r="395" spans="17:21" x14ac:dyDescent="0.2">
      <c r="Q395" s="61">
        <f t="shared" si="46"/>
        <v>0.39000000000000029</v>
      </c>
      <c r="R395" s="61">
        <f t="shared" ca="1" si="42"/>
        <v>0.42307692307692307</v>
      </c>
      <c r="S395" s="61">
        <f t="shared" ca="1" si="43"/>
        <v>5.4054054054054057E-2</v>
      </c>
      <c r="T395" s="61">
        <f t="shared" ca="1" si="44"/>
        <v>0.42307692307692307</v>
      </c>
      <c r="U395" s="61">
        <f t="shared" ca="1" si="45"/>
        <v>0</v>
      </c>
    </row>
    <row r="396" spans="17:21" x14ac:dyDescent="0.2">
      <c r="Q396" s="61">
        <f t="shared" si="46"/>
        <v>0.39100000000000029</v>
      </c>
      <c r="R396" s="61">
        <f t="shared" ca="1" si="42"/>
        <v>0.42307692307692307</v>
      </c>
      <c r="S396" s="61">
        <f t="shared" ca="1" si="43"/>
        <v>5.4054054054054057E-2</v>
      </c>
      <c r="T396" s="61">
        <f t="shared" ca="1" si="44"/>
        <v>0.42307692307692307</v>
      </c>
      <c r="U396" s="61">
        <f t="shared" ca="1" si="45"/>
        <v>0</v>
      </c>
    </row>
    <row r="397" spans="17:21" x14ac:dyDescent="0.2">
      <c r="Q397" s="61">
        <f t="shared" si="46"/>
        <v>0.39200000000000029</v>
      </c>
      <c r="R397" s="61">
        <f t="shared" ca="1" si="42"/>
        <v>0.42307692307692307</v>
      </c>
      <c r="S397" s="61">
        <f t="shared" ca="1" si="43"/>
        <v>5.4054054054054057E-2</v>
      </c>
      <c r="T397" s="61">
        <f t="shared" ca="1" si="44"/>
        <v>0.42307692307692307</v>
      </c>
      <c r="U397" s="61">
        <f t="shared" ca="1" si="45"/>
        <v>0</v>
      </c>
    </row>
    <row r="398" spans="17:21" x14ac:dyDescent="0.2">
      <c r="Q398" s="61">
        <f t="shared" si="46"/>
        <v>0.39300000000000029</v>
      </c>
      <c r="R398" s="61">
        <f t="shared" ca="1" si="42"/>
        <v>0.42307692307692307</v>
      </c>
      <c r="S398" s="61">
        <f t="shared" ca="1" si="43"/>
        <v>5.4054054054054057E-2</v>
      </c>
      <c r="T398" s="61">
        <f t="shared" ca="1" si="44"/>
        <v>0.42307692307692307</v>
      </c>
      <c r="U398" s="61">
        <f t="shared" ca="1" si="45"/>
        <v>0</v>
      </c>
    </row>
    <row r="399" spans="17:21" x14ac:dyDescent="0.2">
      <c r="Q399" s="61">
        <f t="shared" si="46"/>
        <v>0.39400000000000029</v>
      </c>
      <c r="R399" s="61">
        <f t="shared" ca="1" si="42"/>
        <v>0.42307692307692307</v>
      </c>
      <c r="S399" s="61">
        <f t="shared" ca="1" si="43"/>
        <v>5.4054054054054057E-2</v>
      </c>
      <c r="T399" s="61">
        <f t="shared" ca="1" si="44"/>
        <v>0.42307692307692307</v>
      </c>
      <c r="U399" s="61">
        <f t="shared" ca="1" si="45"/>
        <v>0</v>
      </c>
    </row>
    <row r="400" spans="17:21" x14ac:dyDescent="0.2">
      <c r="Q400" s="61">
        <f t="shared" si="46"/>
        <v>0.3950000000000003</v>
      </c>
      <c r="R400" s="61">
        <f t="shared" ca="1" si="42"/>
        <v>0.42307692307692307</v>
      </c>
      <c r="S400" s="61">
        <f t="shared" ca="1" si="43"/>
        <v>5.4054054054054057E-2</v>
      </c>
      <c r="T400" s="61">
        <f t="shared" ca="1" si="44"/>
        <v>0.42307692307692307</v>
      </c>
      <c r="U400" s="61">
        <f t="shared" ca="1" si="45"/>
        <v>0</v>
      </c>
    </row>
    <row r="401" spans="17:21" x14ac:dyDescent="0.2">
      <c r="Q401" s="61">
        <f t="shared" si="46"/>
        <v>0.3960000000000003</v>
      </c>
      <c r="R401" s="61">
        <f t="shared" ca="1" si="42"/>
        <v>0.42307692307692307</v>
      </c>
      <c r="S401" s="61">
        <f t="shared" ca="1" si="43"/>
        <v>5.4054054054054057E-2</v>
      </c>
      <c r="T401" s="61">
        <f t="shared" ca="1" si="44"/>
        <v>0.42307692307692307</v>
      </c>
      <c r="U401" s="61">
        <f t="shared" ca="1" si="45"/>
        <v>0</v>
      </c>
    </row>
    <row r="402" spans="17:21" x14ac:dyDescent="0.2">
      <c r="Q402" s="61">
        <f t="shared" si="46"/>
        <v>0.3970000000000003</v>
      </c>
      <c r="R402" s="61">
        <f t="shared" ca="1" si="42"/>
        <v>0.42307692307692307</v>
      </c>
      <c r="S402" s="61">
        <f t="shared" ca="1" si="43"/>
        <v>5.4054054054054057E-2</v>
      </c>
      <c r="T402" s="61">
        <f t="shared" ca="1" si="44"/>
        <v>0.42307692307692307</v>
      </c>
      <c r="U402" s="61">
        <f t="shared" ca="1" si="45"/>
        <v>0</v>
      </c>
    </row>
    <row r="403" spans="17:21" x14ac:dyDescent="0.2">
      <c r="Q403" s="61">
        <f t="shared" si="46"/>
        <v>0.3980000000000003</v>
      </c>
      <c r="R403" s="61">
        <f t="shared" ca="1" si="42"/>
        <v>0.42307692307692307</v>
      </c>
      <c r="S403" s="61">
        <f t="shared" ca="1" si="43"/>
        <v>5.4054054054054057E-2</v>
      </c>
      <c r="T403" s="61">
        <f t="shared" ca="1" si="44"/>
        <v>0.38461538461538458</v>
      </c>
      <c r="U403" s="61">
        <f t="shared" ca="1" si="45"/>
        <v>0</v>
      </c>
    </row>
    <row r="404" spans="17:21" x14ac:dyDescent="0.2">
      <c r="Q404" s="61">
        <f t="shared" si="46"/>
        <v>0.3990000000000003</v>
      </c>
      <c r="R404" s="61">
        <f t="shared" ca="1" si="42"/>
        <v>0.34615384615384615</v>
      </c>
      <c r="S404" s="61">
        <f t="shared" ca="1" si="43"/>
        <v>5.4054054054054057E-2</v>
      </c>
      <c r="T404" s="61">
        <f t="shared" ca="1" si="44"/>
        <v>0.34615384615384615</v>
      </c>
      <c r="U404" s="61">
        <f t="shared" ca="1" si="45"/>
        <v>0</v>
      </c>
    </row>
    <row r="405" spans="17:21" x14ac:dyDescent="0.2">
      <c r="Q405" s="61">
        <f t="shared" si="46"/>
        <v>0.4000000000000003</v>
      </c>
      <c r="R405" s="61">
        <f t="shared" ca="1" si="42"/>
        <v>0.34615384615384615</v>
      </c>
      <c r="S405" s="61">
        <f t="shared" ca="1" si="43"/>
        <v>5.4054054054054057E-2</v>
      </c>
      <c r="T405" s="61">
        <f t="shared" ca="1" si="44"/>
        <v>0.34615384615384615</v>
      </c>
      <c r="U405" s="61">
        <f t="shared" ca="1" si="45"/>
        <v>0</v>
      </c>
    </row>
    <row r="406" spans="17:21" x14ac:dyDescent="0.2">
      <c r="Q406" s="61">
        <f t="shared" si="46"/>
        <v>0.4010000000000003</v>
      </c>
      <c r="R406" s="61">
        <f t="shared" ca="1" si="42"/>
        <v>0.34615384615384615</v>
      </c>
      <c r="S406" s="61">
        <f t="shared" ca="1" si="43"/>
        <v>5.4054054054054057E-2</v>
      </c>
      <c r="T406" s="61">
        <f t="shared" ca="1" si="44"/>
        <v>0.34615384615384615</v>
      </c>
      <c r="U406" s="61">
        <f t="shared" ca="1" si="45"/>
        <v>0</v>
      </c>
    </row>
    <row r="407" spans="17:21" x14ac:dyDescent="0.2">
      <c r="Q407" s="61">
        <f t="shared" si="46"/>
        <v>0.4020000000000003</v>
      </c>
      <c r="R407" s="61">
        <f t="shared" ca="1" si="42"/>
        <v>0.34615384615384615</v>
      </c>
      <c r="S407" s="61">
        <f t="shared" ca="1" si="43"/>
        <v>5.4054054054054057E-2</v>
      </c>
      <c r="T407" s="61">
        <f t="shared" ca="1" si="44"/>
        <v>0.34615384615384615</v>
      </c>
      <c r="U407" s="61">
        <f t="shared" ca="1" si="45"/>
        <v>0</v>
      </c>
    </row>
    <row r="408" spans="17:21" x14ac:dyDescent="0.2">
      <c r="Q408" s="61">
        <f t="shared" si="46"/>
        <v>0.4030000000000003</v>
      </c>
      <c r="R408" s="61">
        <f t="shared" ca="1" si="42"/>
        <v>0.34615384615384615</v>
      </c>
      <c r="S408" s="61">
        <f t="shared" ca="1" si="43"/>
        <v>5.4054054054054057E-2</v>
      </c>
      <c r="T408" s="61">
        <f t="shared" ca="1" si="44"/>
        <v>0.34615384615384615</v>
      </c>
      <c r="U408" s="61">
        <f t="shared" ca="1" si="45"/>
        <v>0</v>
      </c>
    </row>
    <row r="409" spans="17:21" x14ac:dyDescent="0.2">
      <c r="Q409" s="61">
        <f t="shared" si="46"/>
        <v>0.4040000000000003</v>
      </c>
      <c r="R409" s="61">
        <f t="shared" ca="1" si="42"/>
        <v>0.34615384615384615</v>
      </c>
      <c r="S409" s="61">
        <f t="shared" ca="1" si="43"/>
        <v>5.4054054054054057E-2</v>
      </c>
      <c r="T409" s="61">
        <f t="shared" ca="1" si="44"/>
        <v>0.34615384615384615</v>
      </c>
      <c r="U409" s="61">
        <f t="shared" ca="1" si="45"/>
        <v>0</v>
      </c>
    </row>
    <row r="410" spans="17:21" x14ac:dyDescent="0.2">
      <c r="Q410" s="61">
        <f t="shared" si="46"/>
        <v>0.4050000000000003</v>
      </c>
      <c r="R410" s="61">
        <f t="shared" ca="1" si="42"/>
        <v>0.34615384615384615</v>
      </c>
      <c r="S410" s="61">
        <f t="shared" ca="1" si="43"/>
        <v>5.4054054054054057E-2</v>
      </c>
      <c r="T410" s="61">
        <f t="shared" ca="1" si="44"/>
        <v>0.34615384615384615</v>
      </c>
      <c r="U410" s="61">
        <f t="shared" ca="1" si="45"/>
        <v>0</v>
      </c>
    </row>
    <row r="411" spans="17:21" x14ac:dyDescent="0.2">
      <c r="Q411" s="61">
        <f t="shared" si="46"/>
        <v>0.40600000000000031</v>
      </c>
      <c r="R411" s="61">
        <f t="shared" ca="1" si="42"/>
        <v>0.34615384615384615</v>
      </c>
      <c r="S411" s="61">
        <f t="shared" ca="1" si="43"/>
        <v>5.4054054054054057E-2</v>
      </c>
      <c r="T411" s="61">
        <f t="shared" ca="1" si="44"/>
        <v>0.34615384615384615</v>
      </c>
      <c r="U411" s="61">
        <f t="shared" ca="1" si="45"/>
        <v>0</v>
      </c>
    </row>
    <row r="412" spans="17:21" x14ac:dyDescent="0.2">
      <c r="Q412" s="61">
        <f t="shared" si="46"/>
        <v>0.40700000000000031</v>
      </c>
      <c r="R412" s="61">
        <f t="shared" ca="1" si="42"/>
        <v>0.34615384615384615</v>
      </c>
      <c r="S412" s="61">
        <f t="shared" ca="1" si="43"/>
        <v>5.4054054054054057E-2</v>
      </c>
      <c r="T412" s="61">
        <f t="shared" ca="1" si="44"/>
        <v>0.34615384615384615</v>
      </c>
      <c r="U412" s="61">
        <f t="shared" ca="1" si="45"/>
        <v>0</v>
      </c>
    </row>
    <row r="413" spans="17:21" x14ac:dyDescent="0.2">
      <c r="Q413" s="61">
        <f t="shared" si="46"/>
        <v>0.40800000000000031</v>
      </c>
      <c r="R413" s="61">
        <f t="shared" ca="1" si="42"/>
        <v>0.34615384615384615</v>
      </c>
      <c r="S413" s="61">
        <f t="shared" ca="1" si="43"/>
        <v>5.4054054054054057E-2</v>
      </c>
      <c r="T413" s="61">
        <f t="shared" ca="1" si="44"/>
        <v>0.34615384615384615</v>
      </c>
      <c r="U413" s="61">
        <f t="shared" ca="1" si="45"/>
        <v>0</v>
      </c>
    </row>
    <row r="414" spans="17:21" x14ac:dyDescent="0.2">
      <c r="Q414" s="61">
        <f t="shared" si="46"/>
        <v>0.40900000000000031</v>
      </c>
      <c r="R414" s="61">
        <f t="shared" ca="1" si="42"/>
        <v>0.34615384615384615</v>
      </c>
      <c r="S414" s="61">
        <f t="shared" ca="1" si="43"/>
        <v>5.4054054054054057E-2</v>
      </c>
      <c r="T414" s="61">
        <f t="shared" ca="1" si="44"/>
        <v>0.34615384615384615</v>
      </c>
      <c r="U414" s="61">
        <f t="shared" ca="1" si="45"/>
        <v>0</v>
      </c>
    </row>
    <row r="415" spans="17:21" x14ac:dyDescent="0.2">
      <c r="Q415" s="61">
        <f t="shared" si="46"/>
        <v>0.41000000000000031</v>
      </c>
      <c r="R415" s="61">
        <f t="shared" ca="1" si="42"/>
        <v>0.34615384615384615</v>
      </c>
      <c r="S415" s="61">
        <f t="shared" ca="1" si="43"/>
        <v>5.4054054054054057E-2</v>
      </c>
      <c r="T415" s="61">
        <f t="shared" ca="1" si="44"/>
        <v>0.34615384615384615</v>
      </c>
      <c r="U415" s="61">
        <f t="shared" ca="1" si="45"/>
        <v>0</v>
      </c>
    </row>
    <row r="416" spans="17:21" x14ac:dyDescent="0.2">
      <c r="Q416" s="61">
        <f t="shared" si="46"/>
        <v>0.41100000000000031</v>
      </c>
      <c r="R416" s="61">
        <f t="shared" ca="1" si="42"/>
        <v>0.34615384615384615</v>
      </c>
      <c r="S416" s="61">
        <f t="shared" ca="1" si="43"/>
        <v>5.4054054054054057E-2</v>
      </c>
      <c r="T416" s="61">
        <f t="shared" ca="1" si="44"/>
        <v>0.34615384615384615</v>
      </c>
      <c r="U416" s="61">
        <f t="shared" ca="1" si="45"/>
        <v>0</v>
      </c>
    </row>
    <row r="417" spans="17:21" x14ac:dyDescent="0.2">
      <c r="Q417" s="61">
        <f t="shared" si="46"/>
        <v>0.41200000000000031</v>
      </c>
      <c r="R417" s="61">
        <f t="shared" ca="1" si="42"/>
        <v>0.34615384615384615</v>
      </c>
      <c r="S417" s="61">
        <f t="shared" ca="1" si="43"/>
        <v>5.4054054054054057E-2</v>
      </c>
      <c r="T417" s="61">
        <f t="shared" ca="1" si="44"/>
        <v>0.34615384615384615</v>
      </c>
      <c r="U417" s="61">
        <f t="shared" ca="1" si="45"/>
        <v>0</v>
      </c>
    </row>
    <row r="418" spans="17:21" x14ac:dyDescent="0.2">
      <c r="Q418" s="61">
        <f t="shared" si="46"/>
        <v>0.41300000000000031</v>
      </c>
      <c r="R418" s="61">
        <f t="shared" ca="1" si="42"/>
        <v>0.34615384615384615</v>
      </c>
      <c r="S418" s="61">
        <f t="shared" ca="1" si="43"/>
        <v>5.4054054054054057E-2</v>
      </c>
      <c r="T418" s="61">
        <f t="shared" ca="1" si="44"/>
        <v>0.34615384615384615</v>
      </c>
      <c r="U418" s="61">
        <f t="shared" ca="1" si="45"/>
        <v>0</v>
      </c>
    </row>
    <row r="419" spans="17:21" x14ac:dyDescent="0.2">
      <c r="Q419" s="61">
        <f t="shared" si="46"/>
        <v>0.41400000000000031</v>
      </c>
      <c r="R419" s="61">
        <f t="shared" ca="1" si="42"/>
        <v>0.34615384615384615</v>
      </c>
      <c r="S419" s="61">
        <f t="shared" ca="1" si="43"/>
        <v>5.4054054054054057E-2</v>
      </c>
      <c r="T419" s="61">
        <f t="shared" ca="1" si="44"/>
        <v>0.34615384615384615</v>
      </c>
      <c r="U419" s="61">
        <f t="shared" ca="1" si="45"/>
        <v>0</v>
      </c>
    </row>
    <row r="420" spans="17:21" x14ac:dyDescent="0.2">
      <c r="Q420" s="61">
        <f t="shared" si="46"/>
        <v>0.41500000000000031</v>
      </c>
      <c r="R420" s="61">
        <f t="shared" ca="1" si="42"/>
        <v>0.34615384615384615</v>
      </c>
      <c r="S420" s="61">
        <f t="shared" ca="1" si="43"/>
        <v>5.4054054054054057E-2</v>
      </c>
      <c r="T420" s="61">
        <f t="shared" ca="1" si="44"/>
        <v>0.34615384615384615</v>
      </c>
      <c r="U420" s="61">
        <f t="shared" ca="1" si="45"/>
        <v>0</v>
      </c>
    </row>
    <row r="421" spans="17:21" x14ac:dyDescent="0.2">
      <c r="Q421" s="61">
        <f t="shared" si="46"/>
        <v>0.41600000000000031</v>
      </c>
      <c r="R421" s="61">
        <f t="shared" ca="1" si="42"/>
        <v>0.34615384615384615</v>
      </c>
      <c r="S421" s="61">
        <f t="shared" ca="1" si="43"/>
        <v>5.4054054054054057E-2</v>
      </c>
      <c r="T421" s="61">
        <f t="shared" ca="1" si="44"/>
        <v>0.34615384615384615</v>
      </c>
      <c r="U421" s="61">
        <f t="shared" ca="1" si="45"/>
        <v>0</v>
      </c>
    </row>
    <row r="422" spans="17:21" x14ac:dyDescent="0.2">
      <c r="Q422" s="61">
        <f t="shared" si="46"/>
        <v>0.41700000000000031</v>
      </c>
      <c r="R422" s="61">
        <f t="shared" ca="1" si="42"/>
        <v>0.34615384615384615</v>
      </c>
      <c r="S422" s="61">
        <f t="shared" ca="1" si="43"/>
        <v>5.4054054054054057E-2</v>
      </c>
      <c r="T422" s="61">
        <f t="shared" ca="1" si="44"/>
        <v>0.34615384615384615</v>
      </c>
      <c r="U422" s="61">
        <f t="shared" ca="1" si="45"/>
        <v>0</v>
      </c>
    </row>
    <row r="423" spans="17:21" x14ac:dyDescent="0.2">
      <c r="Q423" s="61">
        <f t="shared" si="46"/>
        <v>0.41800000000000032</v>
      </c>
      <c r="R423" s="61">
        <f t="shared" ca="1" si="42"/>
        <v>0.34615384615384615</v>
      </c>
      <c r="S423" s="61">
        <f t="shared" ca="1" si="43"/>
        <v>5.4054054054054057E-2</v>
      </c>
      <c r="T423" s="61">
        <f t="shared" ca="1" si="44"/>
        <v>0.34615384615384615</v>
      </c>
      <c r="U423" s="61">
        <f t="shared" ca="1" si="45"/>
        <v>0</v>
      </c>
    </row>
    <row r="424" spans="17:21" x14ac:dyDescent="0.2">
      <c r="Q424" s="61">
        <f t="shared" si="46"/>
        <v>0.41900000000000032</v>
      </c>
      <c r="R424" s="61">
        <f t="shared" ca="1" si="42"/>
        <v>0.34615384615384615</v>
      </c>
      <c r="S424" s="61">
        <f t="shared" ca="1" si="43"/>
        <v>5.4054054054054057E-2</v>
      </c>
      <c r="T424" s="61">
        <f t="shared" ca="1" si="44"/>
        <v>0.34615384615384615</v>
      </c>
      <c r="U424" s="61">
        <f t="shared" ca="1" si="45"/>
        <v>0</v>
      </c>
    </row>
    <row r="425" spans="17:21" x14ac:dyDescent="0.2">
      <c r="Q425" s="61">
        <f t="shared" si="46"/>
        <v>0.42000000000000032</v>
      </c>
      <c r="R425" s="61">
        <f t="shared" ca="1" si="42"/>
        <v>0.34615384615384615</v>
      </c>
      <c r="S425" s="61">
        <f t="shared" ca="1" si="43"/>
        <v>5.4054054054054057E-2</v>
      </c>
      <c r="T425" s="61">
        <f t="shared" ca="1" si="44"/>
        <v>0.34615384615384615</v>
      </c>
      <c r="U425" s="61">
        <f t="shared" ca="1" si="45"/>
        <v>0</v>
      </c>
    </row>
    <row r="426" spans="17:21" x14ac:dyDescent="0.2">
      <c r="Q426" s="61">
        <f t="shared" si="46"/>
        <v>0.42100000000000032</v>
      </c>
      <c r="R426" s="61">
        <f t="shared" ca="1" si="42"/>
        <v>0.34615384615384615</v>
      </c>
      <c r="S426" s="61">
        <f t="shared" ca="1" si="43"/>
        <v>5.4054054054054057E-2</v>
      </c>
      <c r="T426" s="61">
        <f t="shared" ca="1" si="44"/>
        <v>0.34615384615384615</v>
      </c>
      <c r="U426" s="61">
        <f t="shared" ca="1" si="45"/>
        <v>0</v>
      </c>
    </row>
    <row r="427" spans="17:21" x14ac:dyDescent="0.2">
      <c r="Q427" s="61">
        <f t="shared" si="46"/>
        <v>0.42200000000000032</v>
      </c>
      <c r="R427" s="61">
        <f t="shared" ca="1" si="42"/>
        <v>0.34615384615384615</v>
      </c>
      <c r="S427" s="61">
        <f t="shared" ca="1" si="43"/>
        <v>5.4054054054054057E-2</v>
      </c>
      <c r="T427" s="61">
        <f t="shared" ca="1" si="44"/>
        <v>0.34615384615384615</v>
      </c>
      <c r="U427" s="61">
        <f t="shared" ca="1" si="45"/>
        <v>0</v>
      </c>
    </row>
    <row r="428" spans="17:21" x14ac:dyDescent="0.2">
      <c r="Q428" s="61">
        <f t="shared" si="46"/>
        <v>0.42300000000000032</v>
      </c>
      <c r="R428" s="61">
        <f t="shared" ca="1" si="42"/>
        <v>0.34615384615384615</v>
      </c>
      <c r="S428" s="61">
        <f t="shared" ca="1" si="43"/>
        <v>5.4054054054054057E-2</v>
      </c>
      <c r="T428" s="61">
        <f t="shared" ca="1" si="44"/>
        <v>0.34615384615384615</v>
      </c>
      <c r="U428" s="61">
        <f t="shared" ca="1" si="45"/>
        <v>0</v>
      </c>
    </row>
    <row r="429" spans="17:21" x14ac:dyDescent="0.2">
      <c r="Q429" s="61">
        <f t="shared" si="46"/>
        <v>0.42400000000000032</v>
      </c>
      <c r="R429" s="61">
        <f t="shared" ca="1" si="42"/>
        <v>0.34615384615384615</v>
      </c>
      <c r="S429" s="61">
        <f t="shared" ca="1" si="43"/>
        <v>5.4054054054054057E-2</v>
      </c>
      <c r="T429" s="61">
        <f t="shared" ca="1" si="44"/>
        <v>0.34615384615384615</v>
      </c>
      <c r="U429" s="61">
        <f t="shared" ca="1" si="45"/>
        <v>0</v>
      </c>
    </row>
    <row r="430" spans="17:21" x14ac:dyDescent="0.2">
      <c r="Q430" s="61">
        <f t="shared" si="46"/>
        <v>0.42500000000000032</v>
      </c>
      <c r="R430" s="61">
        <f t="shared" ca="1" si="42"/>
        <v>0.34615384615384615</v>
      </c>
      <c r="S430" s="61">
        <f t="shared" ca="1" si="43"/>
        <v>5.4054054054054057E-2</v>
      </c>
      <c r="T430" s="61">
        <f t="shared" ca="1" si="44"/>
        <v>0.34615384615384615</v>
      </c>
      <c r="U430" s="61">
        <f t="shared" ca="1" si="45"/>
        <v>0</v>
      </c>
    </row>
    <row r="431" spans="17:21" x14ac:dyDescent="0.2">
      <c r="Q431" s="61">
        <f t="shared" si="46"/>
        <v>0.42600000000000032</v>
      </c>
      <c r="R431" s="61">
        <f t="shared" ca="1" si="42"/>
        <v>0.34615384615384615</v>
      </c>
      <c r="S431" s="61">
        <f t="shared" ca="1" si="43"/>
        <v>5.4054054054054057E-2</v>
      </c>
      <c r="T431" s="61">
        <f t="shared" ca="1" si="44"/>
        <v>0.34615384615384615</v>
      </c>
      <c r="U431" s="61">
        <f t="shared" ca="1" si="45"/>
        <v>0</v>
      </c>
    </row>
    <row r="432" spans="17:21" x14ac:dyDescent="0.2">
      <c r="Q432" s="61">
        <f t="shared" si="46"/>
        <v>0.42700000000000032</v>
      </c>
      <c r="R432" s="61">
        <f t="shared" ca="1" si="42"/>
        <v>0.34615384615384615</v>
      </c>
      <c r="S432" s="61">
        <f t="shared" ca="1" si="43"/>
        <v>5.4054054054054057E-2</v>
      </c>
      <c r="T432" s="61">
        <f t="shared" ca="1" si="44"/>
        <v>0.34615384615384615</v>
      </c>
      <c r="U432" s="61">
        <f t="shared" ca="1" si="45"/>
        <v>0</v>
      </c>
    </row>
    <row r="433" spans="17:21" x14ac:dyDescent="0.2">
      <c r="Q433" s="61">
        <f t="shared" si="46"/>
        <v>0.42800000000000032</v>
      </c>
      <c r="R433" s="61">
        <f t="shared" ca="1" si="42"/>
        <v>0.34615384615384615</v>
      </c>
      <c r="S433" s="61">
        <f t="shared" ca="1" si="43"/>
        <v>5.4054054054054057E-2</v>
      </c>
      <c r="T433" s="61">
        <f t="shared" ca="1" si="44"/>
        <v>0.34615384615384615</v>
      </c>
      <c r="U433" s="61">
        <f t="shared" ca="1" si="45"/>
        <v>0</v>
      </c>
    </row>
    <row r="434" spans="17:21" x14ac:dyDescent="0.2">
      <c r="Q434" s="61">
        <f t="shared" si="46"/>
        <v>0.42900000000000033</v>
      </c>
      <c r="R434" s="61">
        <f t="shared" ca="1" si="42"/>
        <v>0.34615384615384615</v>
      </c>
      <c r="S434" s="61">
        <f t="shared" ca="1" si="43"/>
        <v>5.4054054054054057E-2</v>
      </c>
      <c r="T434" s="61">
        <f t="shared" ca="1" si="44"/>
        <v>0.34615384615384615</v>
      </c>
      <c r="U434" s="61">
        <f t="shared" ca="1" si="45"/>
        <v>0</v>
      </c>
    </row>
    <row r="435" spans="17:21" x14ac:dyDescent="0.2">
      <c r="Q435" s="61">
        <f t="shared" si="46"/>
        <v>0.43000000000000033</v>
      </c>
      <c r="R435" s="61">
        <f t="shared" ca="1" si="42"/>
        <v>0.34615384615384615</v>
      </c>
      <c r="S435" s="61">
        <f t="shared" ca="1" si="43"/>
        <v>5.4054054054054057E-2</v>
      </c>
      <c r="T435" s="61">
        <f t="shared" ca="1" si="44"/>
        <v>0.34615384615384615</v>
      </c>
      <c r="U435" s="61">
        <f t="shared" ca="1" si="45"/>
        <v>0</v>
      </c>
    </row>
    <row r="436" spans="17:21" x14ac:dyDescent="0.2">
      <c r="Q436" s="61">
        <f t="shared" si="46"/>
        <v>0.43100000000000033</v>
      </c>
      <c r="R436" s="61">
        <f t="shared" ca="1" si="42"/>
        <v>0.34615384615384615</v>
      </c>
      <c r="S436" s="61">
        <f t="shared" ca="1" si="43"/>
        <v>5.4054054054054057E-2</v>
      </c>
      <c r="T436" s="61">
        <f t="shared" ca="1" si="44"/>
        <v>0.34615384615384615</v>
      </c>
      <c r="U436" s="61">
        <f t="shared" ca="1" si="45"/>
        <v>0</v>
      </c>
    </row>
    <row r="437" spans="17:21" x14ac:dyDescent="0.2">
      <c r="Q437" s="61">
        <f t="shared" si="46"/>
        <v>0.43200000000000033</v>
      </c>
      <c r="R437" s="61">
        <f t="shared" ca="1" si="42"/>
        <v>0.34615384615384615</v>
      </c>
      <c r="S437" s="61">
        <f t="shared" ca="1" si="43"/>
        <v>5.4054054054054057E-2</v>
      </c>
      <c r="T437" s="61">
        <f t="shared" ca="1" si="44"/>
        <v>0.34615384615384615</v>
      </c>
      <c r="U437" s="61">
        <f t="shared" ca="1" si="45"/>
        <v>0</v>
      </c>
    </row>
    <row r="438" spans="17:21" x14ac:dyDescent="0.2">
      <c r="Q438" s="61">
        <f t="shared" si="46"/>
        <v>0.43300000000000033</v>
      </c>
      <c r="R438" s="61">
        <f t="shared" ca="1" si="42"/>
        <v>0.34615384615384615</v>
      </c>
      <c r="S438" s="61">
        <f t="shared" ca="1" si="43"/>
        <v>5.4054054054054057E-2</v>
      </c>
      <c r="T438" s="61">
        <f t="shared" ca="1" si="44"/>
        <v>0.34615384615384615</v>
      </c>
      <c r="U438" s="61">
        <f t="shared" ca="1" si="45"/>
        <v>0</v>
      </c>
    </row>
    <row r="439" spans="17:21" x14ac:dyDescent="0.2">
      <c r="Q439" s="61">
        <f t="shared" si="46"/>
        <v>0.43400000000000033</v>
      </c>
      <c r="R439" s="61">
        <f t="shared" ca="1" si="42"/>
        <v>0.34615384615384615</v>
      </c>
      <c r="S439" s="61">
        <f t="shared" ca="1" si="43"/>
        <v>5.4054054054054057E-2</v>
      </c>
      <c r="T439" s="61">
        <f t="shared" ca="1" si="44"/>
        <v>0.34615384615384615</v>
      </c>
      <c r="U439" s="61">
        <f t="shared" ca="1" si="45"/>
        <v>0</v>
      </c>
    </row>
    <row r="440" spans="17:21" x14ac:dyDescent="0.2">
      <c r="Q440" s="61">
        <f t="shared" si="46"/>
        <v>0.43500000000000033</v>
      </c>
      <c r="R440" s="61">
        <f t="shared" ca="1" si="42"/>
        <v>0.34615384615384615</v>
      </c>
      <c r="S440" s="61">
        <f t="shared" ca="1" si="43"/>
        <v>5.4054054054054057E-2</v>
      </c>
      <c r="T440" s="61">
        <f t="shared" ca="1" si="44"/>
        <v>0.34615384615384615</v>
      </c>
      <c r="U440" s="61">
        <f t="shared" ca="1" si="45"/>
        <v>0</v>
      </c>
    </row>
    <row r="441" spans="17:21" x14ac:dyDescent="0.2">
      <c r="Q441" s="61">
        <f t="shared" si="46"/>
        <v>0.43600000000000033</v>
      </c>
      <c r="R441" s="61">
        <f t="shared" ca="1" si="42"/>
        <v>0.34615384615384615</v>
      </c>
      <c r="S441" s="61">
        <f t="shared" ca="1" si="43"/>
        <v>5.4054054054054057E-2</v>
      </c>
      <c r="T441" s="61">
        <f t="shared" ca="1" si="44"/>
        <v>0.34615384615384615</v>
      </c>
      <c r="U441" s="61">
        <f t="shared" ca="1" si="45"/>
        <v>0</v>
      </c>
    </row>
    <row r="442" spans="17:21" x14ac:dyDescent="0.2">
      <c r="Q442" s="61">
        <f t="shared" si="46"/>
        <v>0.43700000000000033</v>
      </c>
      <c r="R442" s="61">
        <f t="shared" ca="1" si="42"/>
        <v>0.34615384615384615</v>
      </c>
      <c r="S442" s="61">
        <f t="shared" ca="1" si="43"/>
        <v>5.4054054054054057E-2</v>
      </c>
      <c r="T442" s="61">
        <f t="shared" ca="1" si="44"/>
        <v>0.34615384615384615</v>
      </c>
      <c r="U442" s="61">
        <f t="shared" ca="1" si="45"/>
        <v>0</v>
      </c>
    </row>
    <row r="443" spans="17:21" x14ac:dyDescent="0.2">
      <c r="Q443" s="61">
        <f t="shared" si="46"/>
        <v>0.43800000000000033</v>
      </c>
      <c r="R443" s="61">
        <f t="shared" ca="1" si="42"/>
        <v>0.34615384615384615</v>
      </c>
      <c r="S443" s="61">
        <f t="shared" ca="1" si="43"/>
        <v>5.4054054054054057E-2</v>
      </c>
      <c r="T443" s="61">
        <f t="shared" ca="1" si="44"/>
        <v>0.34615384615384615</v>
      </c>
      <c r="U443" s="61">
        <f t="shared" ca="1" si="45"/>
        <v>0</v>
      </c>
    </row>
    <row r="444" spans="17:21" x14ac:dyDescent="0.2">
      <c r="Q444" s="61">
        <f t="shared" si="46"/>
        <v>0.43900000000000033</v>
      </c>
      <c r="R444" s="61">
        <f t="shared" ca="1" si="42"/>
        <v>0.34615384615384615</v>
      </c>
      <c r="S444" s="61">
        <f t="shared" ca="1" si="43"/>
        <v>5.4054054054054057E-2</v>
      </c>
      <c r="T444" s="61">
        <f t="shared" ca="1" si="44"/>
        <v>0.34615384615384615</v>
      </c>
      <c r="U444" s="61">
        <f t="shared" ca="1" si="45"/>
        <v>0</v>
      </c>
    </row>
    <row r="445" spans="17:21" x14ac:dyDescent="0.2">
      <c r="Q445" s="61">
        <f t="shared" si="46"/>
        <v>0.44000000000000034</v>
      </c>
      <c r="R445" s="61">
        <f t="shared" ca="1" si="42"/>
        <v>0.34615384615384615</v>
      </c>
      <c r="S445" s="61">
        <f t="shared" ca="1" si="43"/>
        <v>5.4054054054054057E-2</v>
      </c>
      <c r="T445" s="61">
        <f t="shared" ca="1" si="44"/>
        <v>0.34615384615384615</v>
      </c>
      <c r="U445" s="61">
        <f t="shared" ca="1" si="45"/>
        <v>0</v>
      </c>
    </row>
    <row r="446" spans="17:21" x14ac:dyDescent="0.2">
      <c r="Q446" s="61">
        <f t="shared" si="46"/>
        <v>0.44100000000000034</v>
      </c>
      <c r="R446" s="61">
        <f t="shared" ca="1" si="42"/>
        <v>0.34615384615384615</v>
      </c>
      <c r="S446" s="61">
        <f t="shared" ca="1" si="43"/>
        <v>5.4054054054054057E-2</v>
      </c>
      <c r="T446" s="61">
        <f t="shared" ca="1" si="44"/>
        <v>0.34615384615384615</v>
      </c>
      <c r="U446" s="61">
        <f t="shared" ca="1" si="45"/>
        <v>0</v>
      </c>
    </row>
    <row r="447" spans="17:21" x14ac:dyDescent="0.2">
      <c r="Q447" s="61">
        <f t="shared" si="46"/>
        <v>0.44200000000000034</v>
      </c>
      <c r="R447" s="61">
        <f t="shared" ca="1" si="42"/>
        <v>0.34615384615384615</v>
      </c>
      <c r="S447" s="61">
        <f t="shared" ca="1" si="43"/>
        <v>5.4054054054054057E-2</v>
      </c>
      <c r="T447" s="61">
        <f t="shared" ca="1" si="44"/>
        <v>0.34615384615384615</v>
      </c>
      <c r="U447" s="61">
        <f t="shared" ca="1" si="45"/>
        <v>0</v>
      </c>
    </row>
    <row r="448" spans="17:21" x14ac:dyDescent="0.2">
      <c r="Q448" s="61">
        <f t="shared" si="46"/>
        <v>0.44300000000000034</v>
      </c>
      <c r="R448" s="61">
        <f t="shared" ca="1" si="42"/>
        <v>0.34615384615384615</v>
      </c>
      <c r="S448" s="61">
        <f t="shared" ca="1" si="43"/>
        <v>5.4054054054054057E-2</v>
      </c>
      <c r="T448" s="61">
        <f t="shared" ca="1" si="44"/>
        <v>0.34615384615384615</v>
      </c>
      <c r="U448" s="61">
        <f t="shared" ca="1" si="45"/>
        <v>0</v>
      </c>
    </row>
    <row r="449" spans="17:21" x14ac:dyDescent="0.2">
      <c r="Q449" s="61">
        <f t="shared" si="46"/>
        <v>0.44400000000000034</v>
      </c>
      <c r="R449" s="61">
        <f t="shared" ca="1" si="42"/>
        <v>0.34615384615384615</v>
      </c>
      <c r="S449" s="61">
        <f t="shared" ca="1" si="43"/>
        <v>5.4054054054054057E-2</v>
      </c>
      <c r="T449" s="61">
        <f t="shared" ca="1" si="44"/>
        <v>0.34615384615384615</v>
      </c>
      <c r="U449" s="61">
        <f t="shared" ca="1" si="45"/>
        <v>0</v>
      </c>
    </row>
    <row r="450" spans="17:21" x14ac:dyDescent="0.2">
      <c r="Q450" s="61">
        <f t="shared" si="46"/>
        <v>0.44500000000000034</v>
      </c>
      <c r="R450" s="61">
        <f t="shared" ca="1" si="42"/>
        <v>0.34615384615384615</v>
      </c>
      <c r="S450" s="61">
        <f t="shared" ca="1" si="43"/>
        <v>5.4054054054054057E-2</v>
      </c>
      <c r="T450" s="61">
        <f t="shared" ca="1" si="44"/>
        <v>0.34615384615384615</v>
      </c>
      <c r="U450" s="61">
        <f t="shared" ca="1" si="45"/>
        <v>0</v>
      </c>
    </row>
    <row r="451" spans="17:21" x14ac:dyDescent="0.2">
      <c r="Q451" s="61">
        <f t="shared" si="46"/>
        <v>0.44600000000000034</v>
      </c>
      <c r="R451" s="61">
        <f t="shared" ca="1" si="42"/>
        <v>0.34615384615384615</v>
      </c>
      <c r="S451" s="61">
        <f t="shared" ca="1" si="43"/>
        <v>5.4054054054054057E-2</v>
      </c>
      <c r="T451" s="61">
        <f t="shared" ca="1" si="44"/>
        <v>0.34615384615384615</v>
      </c>
      <c r="U451" s="61">
        <f t="shared" ca="1" si="45"/>
        <v>0</v>
      </c>
    </row>
    <row r="452" spans="17:21" x14ac:dyDescent="0.2">
      <c r="Q452" s="61">
        <f t="shared" si="46"/>
        <v>0.44700000000000034</v>
      </c>
      <c r="R452" s="61">
        <f t="shared" ca="1" si="42"/>
        <v>0.34615384615384615</v>
      </c>
      <c r="S452" s="61">
        <f t="shared" ca="1" si="43"/>
        <v>5.4054054054054057E-2</v>
      </c>
      <c r="T452" s="61">
        <f t="shared" ca="1" si="44"/>
        <v>0.34615384615384615</v>
      </c>
      <c r="U452" s="61">
        <f t="shared" ca="1" si="45"/>
        <v>0</v>
      </c>
    </row>
    <row r="453" spans="17:21" x14ac:dyDescent="0.2">
      <c r="Q453" s="61">
        <f t="shared" si="46"/>
        <v>0.44800000000000034</v>
      </c>
      <c r="R453" s="61">
        <f t="shared" ca="1" si="42"/>
        <v>0.34615384615384615</v>
      </c>
      <c r="S453" s="61">
        <f t="shared" ca="1" si="43"/>
        <v>5.4054054054054057E-2</v>
      </c>
      <c r="T453" s="61">
        <f t="shared" ca="1" si="44"/>
        <v>0.34615384615384615</v>
      </c>
      <c r="U453" s="61">
        <f t="shared" ca="1" si="45"/>
        <v>0</v>
      </c>
    </row>
    <row r="454" spans="17:21" x14ac:dyDescent="0.2">
      <c r="Q454" s="61">
        <f t="shared" si="46"/>
        <v>0.44900000000000034</v>
      </c>
      <c r="R454" s="61">
        <f t="shared" ref="R454:R517" ca="1" si="47">COUNTIFS($F$6:$F$176,"CF",$I$6:$I$176,"&gt;="&amp;$Q454)/CF_D</f>
        <v>0.34615384615384615</v>
      </c>
      <c r="S454" s="61">
        <f t="shared" ref="S454:S517" ca="1" si="48">COUNTIFS($F$6:$F$176,"CONT",$I$6:$I$176,"&gt;="&amp;$Q454)/CFNT_D</f>
        <v>5.4054054054054057E-2</v>
      </c>
      <c r="T454" s="61">
        <f t="shared" ca="1" si="44"/>
        <v>0.34615384615384615</v>
      </c>
      <c r="U454" s="61">
        <f t="shared" ca="1" si="45"/>
        <v>0</v>
      </c>
    </row>
    <row r="455" spans="17:21" x14ac:dyDescent="0.2">
      <c r="Q455" s="61">
        <f t="shared" si="46"/>
        <v>0.45000000000000034</v>
      </c>
      <c r="R455" s="61">
        <f t="shared" ca="1" si="47"/>
        <v>0.34615384615384615</v>
      </c>
      <c r="S455" s="61">
        <f t="shared" ca="1" si="48"/>
        <v>5.4054054054054057E-2</v>
      </c>
      <c r="T455" s="61">
        <f t="shared" ref="T455:T518" ca="1" si="49">(R455+R456)/2</f>
        <v>0.34615384615384615</v>
      </c>
      <c r="U455" s="61">
        <f t="shared" ref="U455:U518" ca="1" si="50">-(S456-S455)</f>
        <v>0</v>
      </c>
    </row>
    <row r="456" spans="17:21" x14ac:dyDescent="0.2">
      <c r="Q456" s="61">
        <f t="shared" ref="Q456:Q519" si="51">Q455+0.001</f>
        <v>0.45100000000000035</v>
      </c>
      <c r="R456" s="61">
        <f t="shared" ca="1" si="47"/>
        <v>0.34615384615384615</v>
      </c>
      <c r="S456" s="61">
        <f t="shared" ca="1" si="48"/>
        <v>5.4054054054054057E-2</v>
      </c>
      <c r="T456" s="61">
        <f t="shared" ca="1" si="49"/>
        <v>0.34615384615384615</v>
      </c>
      <c r="U456" s="61">
        <f t="shared" ca="1" si="50"/>
        <v>0</v>
      </c>
    </row>
    <row r="457" spans="17:21" x14ac:dyDescent="0.2">
      <c r="Q457" s="61">
        <f t="shared" si="51"/>
        <v>0.45200000000000035</v>
      </c>
      <c r="R457" s="61">
        <f t="shared" ca="1" si="47"/>
        <v>0.34615384615384615</v>
      </c>
      <c r="S457" s="61">
        <f t="shared" ca="1" si="48"/>
        <v>5.4054054054054057E-2</v>
      </c>
      <c r="T457" s="61">
        <f t="shared" ca="1" si="49"/>
        <v>0.34615384615384615</v>
      </c>
      <c r="U457" s="61">
        <f t="shared" ca="1" si="50"/>
        <v>0</v>
      </c>
    </row>
    <row r="458" spans="17:21" x14ac:dyDescent="0.2">
      <c r="Q458" s="61">
        <f t="shared" si="51"/>
        <v>0.45300000000000035</v>
      </c>
      <c r="R458" s="61">
        <f t="shared" ca="1" si="47"/>
        <v>0.34615384615384615</v>
      </c>
      <c r="S458" s="61">
        <f t="shared" ca="1" si="48"/>
        <v>5.4054054054054057E-2</v>
      </c>
      <c r="T458" s="61">
        <f t="shared" ca="1" si="49"/>
        <v>0.34615384615384615</v>
      </c>
      <c r="U458" s="61">
        <f t="shared" ca="1" si="50"/>
        <v>0</v>
      </c>
    </row>
    <row r="459" spans="17:21" x14ac:dyDescent="0.2">
      <c r="Q459" s="61">
        <f t="shared" si="51"/>
        <v>0.45400000000000035</v>
      </c>
      <c r="R459" s="61">
        <f t="shared" ca="1" si="47"/>
        <v>0.34615384615384615</v>
      </c>
      <c r="S459" s="61">
        <f t="shared" ca="1" si="48"/>
        <v>5.4054054054054057E-2</v>
      </c>
      <c r="T459" s="61">
        <f t="shared" ca="1" si="49"/>
        <v>0.34615384615384615</v>
      </c>
      <c r="U459" s="61">
        <f t="shared" ca="1" si="50"/>
        <v>0</v>
      </c>
    </row>
    <row r="460" spans="17:21" x14ac:dyDescent="0.2">
      <c r="Q460" s="61">
        <f t="shared" si="51"/>
        <v>0.45500000000000035</v>
      </c>
      <c r="R460" s="61">
        <f t="shared" ca="1" si="47"/>
        <v>0.34615384615384615</v>
      </c>
      <c r="S460" s="61">
        <f t="shared" ca="1" si="48"/>
        <v>5.4054054054054057E-2</v>
      </c>
      <c r="T460" s="61">
        <f t="shared" ca="1" si="49"/>
        <v>0.34615384615384615</v>
      </c>
      <c r="U460" s="61">
        <f t="shared" ca="1" si="50"/>
        <v>0</v>
      </c>
    </row>
    <row r="461" spans="17:21" x14ac:dyDescent="0.2">
      <c r="Q461" s="61">
        <f t="shared" si="51"/>
        <v>0.45600000000000035</v>
      </c>
      <c r="R461" s="61">
        <f t="shared" ca="1" si="47"/>
        <v>0.34615384615384615</v>
      </c>
      <c r="S461" s="61">
        <f t="shared" ca="1" si="48"/>
        <v>5.4054054054054057E-2</v>
      </c>
      <c r="T461" s="61">
        <f t="shared" ca="1" si="49"/>
        <v>0.34615384615384615</v>
      </c>
      <c r="U461" s="61">
        <f t="shared" ca="1" si="50"/>
        <v>0</v>
      </c>
    </row>
    <row r="462" spans="17:21" x14ac:dyDescent="0.2">
      <c r="Q462" s="61">
        <f t="shared" si="51"/>
        <v>0.45700000000000035</v>
      </c>
      <c r="R462" s="61">
        <f t="shared" ca="1" si="47"/>
        <v>0.34615384615384615</v>
      </c>
      <c r="S462" s="61">
        <f t="shared" ca="1" si="48"/>
        <v>5.4054054054054057E-2</v>
      </c>
      <c r="T462" s="61">
        <f t="shared" ca="1" si="49"/>
        <v>0.34615384615384615</v>
      </c>
      <c r="U462" s="61">
        <f t="shared" ca="1" si="50"/>
        <v>0</v>
      </c>
    </row>
    <row r="463" spans="17:21" x14ac:dyDescent="0.2">
      <c r="Q463" s="61">
        <f t="shared" si="51"/>
        <v>0.45800000000000035</v>
      </c>
      <c r="R463" s="61">
        <f t="shared" ca="1" si="47"/>
        <v>0.34615384615384615</v>
      </c>
      <c r="S463" s="61">
        <f t="shared" ca="1" si="48"/>
        <v>5.4054054054054057E-2</v>
      </c>
      <c r="T463" s="61">
        <f t="shared" ca="1" si="49"/>
        <v>0.34615384615384615</v>
      </c>
      <c r="U463" s="61">
        <f t="shared" ca="1" si="50"/>
        <v>0</v>
      </c>
    </row>
    <row r="464" spans="17:21" x14ac:dyDescent="0.2">
      <c r="Q464" s="61">
        <f t="shared" si="51"/>
        <v>0.45900000000000035</v>
      </c>
      <c r="R464" s="61">
        <f t="shared" ca="1" si="47"/>
        <v>0.34615384615384615</v>
      </c>
      <c r="S464" s="61">
        <f t="shared" ca="1" si="48"/>
        <v>5.4054054054054057E-2</v>
      </c>
      <c r="T464" s="61">
        <f t="shared" ca="1" si="49"/>
        <v>0.34615384615384615</v>
      </c>
      <c r="U464" s="61">
        <f t="shared" ca="1" si="50"/>
        <v>0</v>
      </c>
    </row>
    <row r="465" spans="17:21" x14ac:dyDescent="0.2">
      <c r="Q465" s="61">
        <f t="shared" si="51"/>
        <v>0.46000000000000035</v>
      </c>
      <c r="R465" s="61">
        <f t="shared" ca="1" si="47"/>
        <v>0.34615384615384615</v>
      </c>
      <c r="S465" s="61">
        <f t="shared" ca="1" si="48"/>
        <v>5.4054054054054057E-2</v>
      </c>
      <c r="T465" s="61">
        <f t="shared" ca="1" si="49"/>
        <v>0.34615384615384615</v>
      </c>
      <c r="U465" s="61">
        <f t="shared" ca="1" si="50"/>
        <v>0</v>
      </c>
    </row>
    <row r="466" spans="17:21" x14ac:dyDescent="0.2">
      <c r="Q466" s="61">
        <f t="shared" si="51"/>
        <v>0.46100000000000035</v>
      </c>
      <c r="R466" s="61">
        <f t="shared" ca="1" si="47"/>
        <v>0.34615384615384615</v>
      </c>
      <c r="S466" s="61">
        <f t="shared" ca="1" si="48"/>
        <v>5.4054054054054057E-2</v>
      </c>
      <c r="T466" s="61">
        <f t="shared" ca="1" si="49"/>
        <v>0.34615384615384615</v>
      </c>
      <c r="U466" s="61">
        <f t="shared" ca="1" si="50"/>
        <v>0</v>
      </c>
    </row>
    <row r="467" spans="17:21" x14ac:dyDescent="0.2">
      <c r="Q467" s="61">
        <f t="shared" si="51"/>
        <v>0.46200000000000035</v>
      </c>
      <c r="R467" s="61">
        <f t="shared" ca="1" si="47"/>
        <v>0.34615384615384615</v>
      </c>
      <c r="S467" s="61">
        <f t="shared" ca="1" si="48"/>
        <v>5.4054054054054057E-2</v>
      </c>
      <c r="T467" s="61">
        <f t="shared" ca="1" si="49"/>
        <v>0.34615384615384615</v>
      </c>
      <c r="U467" s="61">
        <f t="shared" ca="1" si="50"/>
        <v>0</v>
      </c>
    </row>
    <row r="468" spans="17:21" x14ac:dyDescent="0.2">
      <c r="Q468" s="61">
        <f t="shared" si="51"/>
        <v>0.46300000000000036</v>
      </c>
      <c r="R468" s="61">
        <f t="shared" ca="1" si="47"/>
        <v>0.34615384615384615</v>
      </c>
      <c r="S468" s="61">
        <f t="shared" ca="1" si="48"/>
        <v>5.4054054054054057E-2</v>
      </c>
      <c r="T468" s="61">
        <f t="shared" ca="1" si="49"/>
        <v>0.34615384615384615</v>
      </c>
      <c r="U468" s="61">
        <f t="shared" ca="1" si="50"/>
        <v>0</v>
      </c>
    </row>
    <row r="469" spans="17:21" x14ac:dyDescent="0.2">
      <c r="Q469" s="61">
        <f t="shared" si="51"/>
        <v>0.46400000000000036</v>
      </c>
      <c r="R469" s="61">
        <f t="shared" ca="1" si="47"/>
        <v>0.34615384615384615</v>
      </c>
      <c r="S469" s="61">
        <f t="shared" ca="1" si="48"/>
        <v>5.4054054054054057E-2</v>
      </c>
      <c r="T469" s="61">
        <f t="shared" ca="1" si="49"/>
        <v>0.34615384615384615</v>
      </c>
      <c r="U469" s="61">
        <f t="shared" ca="1" si="50"/>
        <v>0</v>
      </c>
    </row>
    <row r="470" spans="17:21" x14ac:dyDescent="0.2">
      <c r="Q470" s="61">
        <f t="shared" si="51"/>
        <v>0.46500000000000036</v>
      </c>
      <c r="R470" s="61">
        <f t="shared" ca="1" si="47"/>
        <v>0.34615384615384615</v>
      </c>
      <c r="S470" s="61">
        <f t="shared" ca="1" si="48"/>
        <v>5.4054054054054057E-2</v>
      </c>
      <c r="T470" s="61">
        <f t="shared" ca="1" si="49"/>
        <v>0.34615384615384615</v>
      </c>
      <c r="U470" s="61">
        <f t="shared" ca="1" si="50"/>
        <v>0</v>
      </c>
    </row>
    <row r="471" spans="17:21" x14ac:dyDescent="0.2">
      <c r="Q471" s="61">
        <f t="shared" si="51"/>
        <v>0.46600000000000036</v>
      </c>
      <c r="R471" s="61">
        <f t="shared" ca="1" si="47"/>
        <v>0.34615384615384615</v>
      </c>
      <c r="S471" s="61">
        <f t="shared" ca="1" si="48"/>
        <v>5.4054054054054057E-2</v>
      </c>
      <c r="T471" s="61">
        <f t="shared" ca="1" si="49"/>
        <v>0.34615384615384615</v>
      </c>
      <c r="U471" s="61">
        <f t="shared" ca="1" si="50"/>
        <v>0</v>
      </c>
    </row>
    <row r="472" spans="17:21" x14ac:dyDescent="0.2">
      <c r="Q472" s="61">
        <f t="shared" si="51"/>
        <v>0.46700000000000036</v>
      </c>
      <c r="R472" s="61">
        <f t="shared" ca="1" si="47"/>
        <v>0.34615384615384615</v>
      </c>
      <c r="S472" s="61">
        <f t="shared" ca="1" si="48"/>
        <v>5.4054054054054057E-2</v>
      </c>
      <c r="T472" s="61">
        <f t="shared" ca="1" si="49"/>
        <v>0.34615384615384615</v>
      </c>
      <c r="U472" s="61">
        <f t="shared" ca="1" si="50"/>
        <v>0</v>
      </c>
    </row>
    <row r="473" spans="17:21" x14ac:dyDescent="0.2">
      <c r="Q473" s="61">
        <f t="shared" si="51"/>
        <v>0.46800000000000036</v>
      </c>
      <c r="R473" s="61">
        <f t="shared" ca="1" si="47"/>
        <v>0.34615384615384615</v>
      </c>
      <c r="S473" s="61">
        <f t="shared" ca="1" si="48"/>
        <v>5.4054054054054057E-2</v>
      </c>
      <c r="T473" s="61">
        <f t="shared" ca="1" si="49"/>
        <v>0.34615384615384615</v>
      </c>
      <c r="U473" s="61">
        <f t="shared" ca="1" si="50"/>
        <v>0</v>
      </c>
    </row>
    <row r="474" spans="17:21" x14ac:dyDescent="0.2">
      <c r="Q474" s="61">
        <f t="shared" si="51"/>
        <v>0.46900000000000036</v>
      </c>
      <c r="R474" s="61">
        <f t="shared" ca="1" si="47"/>
        <v>0.34615384615384615</v>
      </c>
      <c r="S474" s="61">
        <f t="shared" ca="1" si="48"/>
        <v>5.4054054054054057E-2</v>
      </c>
      <c r="T474" s="61">
        <f t="shared" ca="1" si="49"/>
        <v>0.34615384615384615</v>
      </c>
      <c r="U474" s="61">
        <f t="shared" ca="1" si="50"/>
        <v>0</v>
      </c>
    </row>
    <row r="475" spans="17:21" x14ac:dyDescent="0.2">
      <c r="Q475" s="61">
        <f t="shared" si="51"/>
        <v>0.47000000000000036</v>
      </c>
      <c r="R475" s="61">
        <f t="shared" ca="1" si="47"/>
        <v>0.34615384615384615</v>
      </c>
      <c r="S475" s="61">
        <f t="shared" ca="1" si="48"/>
        <v>5.4054054054054057E-2</v>
      </c>
      <c r="T475" s="61">
        <f t="shared" ca="1" si="49"/>
        <v>0.34615384615384615</v>
      </c>
      <c r="U475" s="61">
        <f t="shared" ca="1" si="50"/>
        <v>0</v>
      </c>
    </row>
    <row r="476" spans="17:21" x14ac:dyDescent="0.2">
      <c r="Q476" s="61">
        <f t="shared" si="51"/>
        <v>0.47100000000000036</v>
      </c>
      <c r="R476" s="61">
        <f t="shared" ca="1" si="47"/>
        <v>0.34615384615384615</v>
      </c>
      <c r="S476" s="61">
        <f t="shared" ca="1" si="48"/>
        <v>5.4054054054054057E-2</v>
      </c>
      <c r="T476" s="61">
        <f t="shared" ca="1" si="49"/>
        <v>0.34615384615384615</v>
      </c>
      <c r="U476" s="61">
        <f t="shared" ca="1" si="50"/>
        <v>0</v>
      </c>
    </row>
    <row r="477" spans="17:21" x14ac:dyDescent="0.2">
      <c r="Q477" s="61">
        <f t="shared" si="51"/>
        <v>0.47200000000000036</v>
      </c>
      <c r="R477" s="61">
        <f t="shared" ca="1" si="47"/>
        <v>0.34615384615384615</v>
      </c>
      <c r="S477" s="61">
        <f t="shared" ca="1" si="48"/>
        <v>5.4054054054054057E-2</v>
      </c>
      <c r="T477" s="61">
        <f t="shared" ca="1" si="49"/>
        <v>0.34615384615384615</v>
      </c>
      <c r="U477" s="61">
        <f t="shared" ca="1" si="50"/>
        <v>0</v>
      </c>
    </row>
    <row r="478" spans="17:21" x14ac:dyDescent="0.2">
      <c r="Q478" s="61">
        <f t="shared" si="51"/>
        <v>0.47300000000000036</v>
      </c>
      <c r="R478" s="61">
        <f t="shared" ca="1" si="47"/>
        <v>0.34615384615384615</v>
      </c>
      <c r="S478" s="61">
        <f t="shared" ca="1" si="48"/>
        <v>5.4054054054054057E-2</v>
      </c>
      <c r="T478" s="61">
        <f t="shared" ca="1" si="49"/>
        <v>0.34615384615384615</v>
      </c>
      <c r="U478" s="61">
        <f t="shared" ca="1" si="50"/>
        <v>0</v>
      </c>
    </row>
    <row r="479" spans="17:21" x14ac:dyDescent="0.2">
      <c r="Q479" s="61">
        <f t="shared" si="51"/>
        <v>0.47400000000000037</v>
      </c>
      <c r="R479" s="61">
        <f t="shared" ca="1" si="47"/>
        <v>0.34615384615384615</v>
      </c>
      <c r="S479" s="61">
        <f t="shared" ca="1" si="48"/>
        <v>5.4054054054054057E-2</v>
      </c>
      <c r="T479" s="61">
        <f t="shared" ca="1" si="49"/>
        <v>0.34615384615384615</v>
      </c>
      <c r="U479" s="61">
        <f t="shared" ca="1" si="50"/>
        <v>0</v>
      </c>
    </row>
    <row r="480" spans="17:21" x14ac:dyDescent="0.2">
      <c r="Q480" s="61">
        <f t="shared" si="51"/>
        <v>0.47500000000000037</v>
      </c>
      <c r="R480" s="61">
        <f t="shared" ca="1" si="47"/>
        <v>0.34615384615384615</v>
      </c>
      <c r="S480" s="61">
        <f t="shared" ca="1" si="48"/>
        <v>5.4054054054054057E-2</v>
      </c>
      <c r="T480" s="61">
        <f t="shared" ca="1" si="49"/>
        <v>0.34615384615384615</v>
      </c>
      <c r="U480" s="61">
        <f t="shared" ca="1" si="50"/>
        <v>0</v>
      </c>
    </row>
    <row r="481" spans="17:21" x14ac:dyDescent="0.2">
      <c r="Q481" s="61">
        <f t="shared" si="51"/>
        <v>0.47600000000000037</v>
      </c>
      <c r="R481" s="61">
        <f t="shared" ca="1" si="47"/>
        <v>0.34615384615384615</v>
      </c>
      <c r="S481" s="61">
        <f t="shared" ca="1" si="48"/>
        <v>5.4054054054054057E-2</v>
      </c>
      <c r="T481" s="61">
        <f t="shared" ca="1" si="49"/>
        <v>0.34615384615384615</v>
      </c>
      <c r="U481" s="61">
        <f t="shared" ca="1" si="50"/>
        <v>0</v>
      </c>
    </row>
    <row r="482" spans="17:21" x14ac:dyDescent="0.2">
      <c r="Q482" s="61">
        <f t="shared" si="51"/>
        <v>0.47700000000000037</v>
      </c>
      <c r="R482" s="61">
        <f t="shared" ca="1" si="47"/>
        <v>0.34615384615384615</v>
      </c>
      <c r="S482" s="61">
        <f t="shared" ca="1" si="48"/>
        <v>5.4054054054054057E-2</v>
      </c>
      <c r="T482" s="61">
        <f t="shared" ca="1" si="49"/>
        <v>0.34615384615384615</v>
      </c>
      <c r="U482" s="61">
        <f t="shared" ca="1" si="50"/>
        <v>0</v>
      </c>
    </row>
    <row r="483" spans="17:21" x14ac:dyDescent="0.2">
      <c r="Q483" s="61">
        <f t="shared" si="51"/>
        <v>0.47800000000000037</v>
      </c>
      <c r="R483" s="61">
        <f t="shared" ca="1" si="47"/>
        <v>0.34615384615384615</v>
      </c>
      <c r="S483" s="61">
        <f t="shared" ca="1" si="48"/>
        <v>5.4054054054054057E-2</v>
      </c>
      <c r="T483" s="61">
        <f t="shared" ca="1" si="49"/>
        <v>0.34615384615384615</v>
      </c>
      <c r="U483" s="61">
        <f t="shared" ca="1" si="50"/>
        <v>0</v>
      </c>
    </row>
    <row r="484" spans="17:21" x14ac:dyDescent="0.2">
      <c r="Q484" s="61">
        <f t="shared" si="51"/>
        <v>0.47900000000000037</v>
      </c>
      <c r="R484" s="61">
        <f t="shared" ca="1" si="47"/>
        <v>0.34615384615384615</v>
      </c>
      <c r="S484" s="61">
        <f t="shared" ca="1" si="48"/>
        <v>5.4054054054054057E-2</v>
      </c>
      <c r="T484" s="61">
        <f t="shared" ca="1" si="49"/>
        <v>0.34615384615384615</v>
      </c>
      <c r="U484" s="61">
        <f t="shared" ca="1" si="50"/>
        <v>0</v>
      </c>
    </row>
    <row r="485" spans="17:21" x14ac:dyDescent="0.2">
      <c r="Q485" s="61">
        <f t="shared" si="51"/>
        <v>0.48000000000000037</v>
      </c>
      <c r="R485" s="61">
        <f t="shared" ca="1" si="47"/>
        <v>0.34615384615384615</v>
      </c>
      <c r="S485" s="61">
        <f t="shared" ca="1" si="48"/>
        <v>5.4054054054054057E-2</v>
      </c>
      <c r="T485" s="61">
        <f t="shared" ca="1" si="49"/>
        <v>0.34615384615384615</v>
      </c>
      <c r="U485" s="61">
        <f t="shared" ca="1" si="50"/>
        <v>0</v>
      </c>
    </row>
    <row r="486" spans="17:21" x14ac:dyDescent="0.2">
      <c r="Q486" s="61">
        <f t="shared" si="51"/>
        <v>0.48100000000000037</v>
      </c>
      <c r="R486" s="61">
        <f t="shared" ca="1" si="47"/>
        <v>0.34615384615384615</v>
      </c>
      <c r="S486" s="61">
        <f t="shared" ca="1" si="48"/>
        <v>5.4054054054054057E-2</v>
      </c>
      <c r="T486" s="61">
        <f t="shared" ca="1" si="49"/>
        <v>0.34615384615384615</v>
      </c>
      <c r="U486" s="61">
        <f t="shared" ca="1" si="50"/>
        <v>0</v>
      </c>
    </row>
    <row r="487" spans="17:21" x14ac:dyDescent="0.2">
      <c r="Q487" s="61">
        <f t="shared" si="51"/>
        <v>0.48200000000000037</v>
      </c>
      <c r="R487" s="61">
        <f t="shared" ca="1" si="47"/>
        <v>0.34615384615384615</v>
      </c>
      <c r="S487" s="61">
        <f t="shared" ca="1" si="48"/>
        <v>5.4054054054054057E-2</v>
      </c>
      <c r="T487" s="61">
        <f t="shared" ca="1" si="49"/>
        <v>0.34615384615384615</v>
      </c>
      <c r="U487" s="61">
        <f t="shared" ca="1" si="50"/>
        <v>0</v>
      </c>
    </row>
    <row r="488" spans="17:21" x14ac:dyDescent="0.2">
      <c r="Q488" s="61">
        <f t="shared" si="51"/>
        <v>0.48300000000000037</v>
      </c>
      <c r="R488" s="61">
        <f t="shared" ca="1" si="47"/>
        <v>0.34615384615384615</v>
      </c>
      <c r="S488" s="61">
        <f t="shared" ca="1" si="48"/>
        <v>5.4054054054054057E-2</v>
      </c>
      <c r="T488" s="61">
        <f t="shared" ca="1" si="49"/>
        <v>0.34615384615384615</v>
      </c>
      <c r="U488" s="61">
        <f t="shared" ca="1" si="50"/>
        <v>0</v>
      </c>
    </row>
    <row r="489" spans="17:21" x14ac:dyDescent="0.2">
      <c r="Q489" s="61">
        <f t="shared" si="51"/>
        <v>0.48400000000000037</v>
      </c>
      <c r="R489" s="61">
        <f t="shared" ca="1" si="47"/>
        <v>0.34615384615384615</v>
      </c>
      <c r="S489" s="61">
        <f t="shared" ca="1" si="48"/>
        <v>5.4054054054054057E-2</v>
      </c>
      <c r="T489" s="61">
        <f t="shared" ca="1" si="49"/>
        <v>0.34615384615384615</v>
      </c>
      <c r="U489" s="61">
        <f t="shared" ca="1" si="50"/>
        <v>0</v>
      </c>
    </row>
    <row r="490" spans="17:21" x14ac:dyDescent="0.2">
      <c r="Q490" s="61">
        <f t="shared" si="51"/>
        <v>0.48500000000000038</v>
      </c>
      <c r="R490" s="61">
        <f t="shared" ca="1" si="47"/>
        <v>0.34615384615384615</v>
      </c>
      <c r="S490" s="61">
        <f t="shared" ca="1" si="48"/>
        <v>5.4054054054054057E-2</v>
      </c>
      <c r="T490" s="61">
        <f t="shared" ca="1" si="49"/>
        <v>0.34615384615384615</v>
      </c>
      <c r="U490" s="61">
        <f t="shared" ca="1" si="50"/>
        <v>0</v>
      </c>
    </row>
    <row r="491" spans="17:21" x14ac:dyDescent="0.2">
      <c r="Q491" s="61">
        <f t="shared" si="51"/>
        <v>0.48600000000000038</v>
      </c>
      <c r="R491" s="61">
        <f t="shared" ca="1" si="47"/>
        <v>0.34615384615384615</v>
      </c>
      <c r="S491" s="61">
        <f t="shared" ca="1" si="48"/>
        <v>5.4054054054054057E-2</v>
      </c>
      <c r="T491" s="61">
        <f t="shared" ca="1" si="49"/>
        <v>0.34615384615384615</v>
      </c>
      <c r="U491" s="61">
        <f t="shared" ca="1" si="50"/>
        <v>0</v>
      </c>
    </row>
    <row r="492" spans="17:21" x14ac:dyDescent="0.2">
      <c r="Q492" s="61">
        <f t="shared" si="51"/>
        <v>0.48700000000000038</v>
      </c>
      <c r="R492" s="61">
        <f t="shared" ca="1" si="47"/>
        <v>0.34615384615384615</v>
      </c>
      <c r="S492" s="61">
        <f t="shared" ca="1" si="48"/>
        <v>5.4054054054054057E-2</v>
      </c>
      <c r="T492" s="61">
        <f t="shared" ca="1" si="49"/>
        <v>0.34615384615384615</v>
      </c>
      <c r="U492" s="61">
        <f t="shared" ca="1" si="50"/>
        <v>0</v>
      </c>
    </row>
    <row r="493" spans="17:21" x14ac:dyDescent="0.2">
      <c r="Q493" s="61">
        <f t="shared" si="51"/>
        <v>0.48800000000000038</v>
      </c>
      <c r="R493" s="61">
        <f t="shared" ca="1" si="47"/>
        <v>0.34615384615384615</v>
      </c>
      <c r="S493" s="61">
        <f t="shared" ca="1" si="48"/>
        <v>5.4054054054054057E-2</v>
      </c>
      <c r="T493" s="61">
        <f t="shared" ca="1" si="49"/>
        <v>0.34615384615384615</v>
      </c>
      <c r="U493" s="61">
        <f t="shared" ca="1" si="50"/>
        <v>0</v>
      </c>
    </row>
    <row r="494" spans="17:21" x14ac:dyDescent="0.2">
      <c r="Q494" s="61">
        <f t="shared" si="51"/>
        <v>0.48900000000000038</v>
      </c>
      <c r="R494" s="61">
        <f t="shared" ca="1" si="47"/>
        <v>0.34615384615384615</v>
      </c>
      <c r="S494" s="61">
        <f t="shared" ca="1" si="48"/>
        <v>5.4054054054054057E-2</v>
      </c>
      <c r="T494" s="61">
        <f t="shared" ca="1" si="49"/>
        <v>0.34615384615384615</v>
      </c>
      <c r="U494" s="61">
        <f t="shared" ca="1" si="50"/>
        <v>0</v>
      </c>
    </row>
    <row r="495" spans="17:21" x14ac:dyDescent="0.2">
      <c r="Q495" s="61">
        <f t="shared" si="51"/>
        <v>0.49000000000000038</v>
      </c>
      <c r="R495" s="61">
        <f t="shared" ca="1" si="47"/>
        <v>0.34615384615384615</v>
      </c>
      <c r="S495" s="61">
        <f t="shared" ca="1" si="48"/>
        <v>5.4054054054054057E-2</v>
      </c>
      <c r="T495" s="61">
        <f t="shared" ca="1" si="49"/>
        <v>0.34615384615384615</v>
      </c>
      <c r="U495" s="61">
        <f t="shared" ca="1" si="50"/>
        <v>0</v>
      </c>
    </row>
    <row r="496" spans="17:21" x14ac:dyDescent="0.2">
      <c r="Q496" s="61">
        <f t="shared" si="51"/>
        <v>0.49100000000000038</v>
      </c>
      <c r="R496" s="61">
        <f t="shared" ca="1" si="47"/>
        <v>0.34615384615384615</v>
      </c>
      <c r="S496" s="61">
        <f t="shared" ca="1" si="48"/>
        <v>5.4054054054054057E-2</v>
      </c>
      <c r="T496" s="61">
        <f t="shared" ca="1" si="49"/>
        <v>0.34615384615384615</v>
      </c>
      <c r="U496" s="61">
        <f t="shared" ca="1" si="50"/>
        <v>0</v>
      </c>
    </row>
    <row r="497" spans="17:21" x14ac:dyDescent="0.2">
      <c r="Q497" s="61">
        <f t="shared" si="51"/>
        <v>0.49200000000000038</v>
      </c>
      <c r="R497" s="61">
        <f t="shared" ca="1" si="47"/>
        <v>0.34615384615384615</v>
      </c>
      <c r="S497" s="61">
        <f t="shared" ca="1" si="48"/>
        <v>5.4054054054054057E-2</v>
      </c>
      <c r="T497" s="61">
        <f t="shared" ca="1" si="49"/>
        <v>0.34615384615384615</v>
      </c>
      <c r="U497" s="61">
        <f t="shared" ca="1" si="50"/>
        <v>0</v>
      </c>
    </row>
    <row r="498" spans="17:21" x14ac:dyDescent="0.2">
      <c r="Q498" s="61">
        <f t="shared" si="51"/>
        <v>0.49300000000000038</v>
      </c>
      <c r="R498" s="61">
        <f t="shared" ca="1" si="47"/>
        <v>0.34615384615384615</v>
      </c>
      <c r="S498" s="61">
        <f t="shared" ca="1" si="48"/>
        <v>5.4054054054054057E-2</v>
      </c>
      <c r="T498" s="61">
        <f t="shared" ca="1" si="49"/>
        <v>0.34615384615384615</v>
      </c>
      <c r="U498" s="61">
        <f t="shared" ca="1" si="50"/>
        <v>0</v>
      </c>
    </row>
    <row r="499" spans="17:21" x14ac:dyDescent="0.2">
      <c r="Q499" s="61">
        <f t="shared" si="51"/>
        <v>0.49400000000000038</v>
      </c>
      <c r="R499" s="61">
        <f t="shared" ca="1" si="47"/>
        <v>0.34615384615384615</v>
      </c>
      <c r="S499" s="61">
        <f t="shared" ca="1" si="48"/>
        <v>5.4054054054054057E-2</v>
      </c>
      <c r="T499" s="61">
        <f t="shared" ca="1" si="49"/>
        <v>0.34615384615384615</v>
      </c>
      <c r="U499" s="61">
        <f t="shared" ca="1" si="50"/>
        <v>0</v>
      </c>
    </row>
    <row r="500" spans="17:21" x14ac:dyDescent="0.2">
      <c r="Q500" s="61">
        <f t="shared" si="51"/>
        <v>0.49500000000000038</v>
      </c>
      <c r="R500" s="61">
        <f t="shared" ca="1" si="47"/>
        <v>0.34615384615384615</v>
      </c>
      <c r="S500" s="61">
        <f t="shared" ca="1" si="48"/>
        <v>5.4054054054054057E-2</v>
      </c>
      <c r="T500" s="61">
        <f t="shared" ca="1" si="49"/>
        <v>0.34615384615384615</v>
      </c>
      <c r="U500" s="61">
        <f t="shared" ca="1" si="50"/>
        <v>0</v>
      </c>
    </row>
    <row r="501" spans="17:21" x14ac:dyDescent="0.2">
      <c r="Q501" s="61">
        <f t="shared" si="51"/>
        <v>0.49600000000000039</v>
      </c>
      <c r="R501" s="61">
        <f t="shared" ca="1" si="47"/>
        <v>0.34615384615384615</v>
      </c>
      <c r="S501" s="61">
        <f t="shared" ca="1" si="48"/>
        <v>5.4054054054054057E-2</v>
      </c>
      <c r="T501" s="61">
        <f t="shared" ca="1" si="49"/>
        <v>0.34615384615384615</v>
      </c>
      <c r="U501" s="61">
        <f t="shared" ca="1" si="50"/>
        <v>0</v>
      </c>
    </row>
    <row r="502" spans="17:21" x14ac:dyDescent="0.2">
      <c r="Q502" s="61">
        <f t="shared" si="51"/>
        <v>0.49700000000000039</v>
      </c>
      <c r="R502" s="61">
        <f t="shared" ca="1" si="47"/>
        <v>0.34615384615384615</v>
      </c>
      <c r="S502" s="61">
        <f t="shared" ca="1" si="48"/>
        <v>5.4054054054054057E-2</v>
      </c>
      <c r="T502" s="61">
        <f t="shared" ca="1" si="49"/>
        <v>0.34615384615384615</v>
      </c>
      <c r="U502" s="61">
        <f t="shared" ca="1" si="50"/>
        <v>0</v>
      </c>
    </row>
    <row r="503" spans="17:21" x14ac:dyDescent="0.2">
      <c r="Q503" s="61">
        <f t="shared" si="51"/>
        <v>0.49800000000000039</v>
      </c>
      <c r="R503" s="61">
        <f t="shared" ca="1" si="47"/>
        <v>0.34615384615384615</v>
      </c>
      <c r="S503" s="61">
        <f t="shared" ca="1" si="48"/>
        <v>5.4054054054054057E-2</v>
      </c>
      <c r="T503" s="61">
        <f t="shared" ca="1" si="49"/>
        <v>0.34615384615384615</v>
      </c>
      <c r="U503" s="61">
        <f t="shared" ca="1" si="50"/>
        <v>0</v>
      </c>
    </row>
    <row r="504" spans="17:21" x14ac:dyDescent="0.2">
      <c r="Q504" s="61">
        <f t="shared" si="51"/>
        <v>0.49900000000000039</v>
      </c>
      <c r="R504" s="61">
        <f t="shared" ca="1" si="47"/>
        <v>0.34615384615384615</v>
      </c>
      <c r="S504" s="61">
        <f t="shared" ca="1" si="48"/>
        <v>5.4054054054054057E-2</v>
      </c>
      <c r="T504" s="61">
        <f t="shared" ca="1" si="49"/>
        <v>0.34615384615384615</v>
      </c>
      <c r="U504" s="61">
        <f t="shared" ca="1" si="50"/>
        <v>0</v>
      </c>
    </row>
    <row r="505" spans="17:21" x14ac:dyDescent="0.2">
      <c r="Q505" s="61">
        <f t="shared" si="51"/>
        <v>0.50000000000000033</v>
      </c>
      <c r="R505" s="61">
        <f t="shared" ca="1" si="47"/>
        <v>0.34615384615384615</v>
      </c>
      <c r="S505" s="61">
        <f t="shared" ca="1" si="48"/>
        <v>5.4054054054054057E-2</v>
      </c>
      <c r="T505" s="61">
        <f t="shared" ca="1" si="49"/>
        <v>0.34615384615384615</v>
      </c>
      <c r="U505" s="61">
        <f t="shared" ca="1" si="50"/>
        <v>0</v>
      </c>
    </row>
    <row r="506" spans="17:21" x14ac:dyDescent="0.2">
      <c r="Q506" s="61">
        <f t="shared" si="51"/>
        <v>0.50100000000000033</v>
      </c>
      <c r="R506" s="61">
        <f t="shared" ca="1" si="47"/>
        <v>0.34615384615384615</v>
      </c>
      <c r="S506" s="61">
        <f t="shared" ca="1" si="48"/>
        <v>5.4054054054054057E-2</v>
      </c>
      <c r="T506" s="61">
        <f t="shared" ca="1" si="49"/>
        <v>0.34615384615384615</v>
      </c>
      <c r="U506" s="61">
        <f t="shared" ca="1" si="50"/>
        <v>0</v>
      </c>
    </row>
    <row r="507" spans="17:21" x14ac:dyDescent="0.2">
      <c r="Q507" s="61">
        <f t="shared" si="51"/>
        <v>0.50200000000000033</v>
      </c>
      <c r="R507" s="61">
        <f t="shared" ca="1" si="47"/>
        <v>0.34615384615384615</v>
      </c>
      <c r="S507" s="61">
        <f t="shared" ca="1" si="48"/>
        <v>5.4054054054054057E-2</v>
      </c>
      <c r="T507" s="61">
        <f t="shared" ca="1" si="49"/>
        <v>0.34615384615384615</v>
      </c>
      <c r="U507" s="61">
        <f t="shared" ca="1" si="50"/>
        <v>0</v>
      </c>
    </row>
    <row r="508" spans="17:21" x14ac:dyDescent="0.2">
      <c r="Q508" s="61">
        <f t="shared" si="51"/>
        <v>0.50300000000000034</v>
      </c>
      <c r="R508" s="61">
        <f t="shared" ca="1" si="47"/>
        <v>0.34615384615384615</v>
      </c>
      <c r="S508" s="61">
        <f t="shared" ca="1" si="48"/>
        <v>5.4054054054054057E-2</v>
      </c>
      <c r="T508" s="61">
        <f t="shared" ca="1" si="49"/>
        <v>0.34615384615384615</v>
      </c>
      <c r="U508" s="61">
        <f t="shared" ca="1" si="50"/>
        <v>0</v>
      </c>
    </row>
    <row r="509" spans="17:21" x14ac:dyDescent="0.2">
      <c r="Q509" s="61">
        <f t="shared" si="51"/>
        <v>0.50400000000000034</v>
      </c>
      <c r="R509" s="61">
        <f t="shared" ca="1" si="47"/>
        <v>0.34615384615384615</v>
      </c>
      <c r="S509" s="61">
        <f t="shared" ca="1" si="48"/>
        <v>5.4054054054054057E-2</v>
      </c>
      <c r="T509" s="61">
        <f t="shared" ca="1" si="49"/>
        <v>0.34615384615384615</v>
      </c>
      <c r="U509" s="61">
        <f t="shared" ca="1" si="50"/>
        <v>0</v>
      </c>
    </row>
    <row r="510" spans="17:21" x14ac:dyDescent="0.2">
      <c r="Q510" s="61">
        <f t="shared" si="51"/>
        <v>0.50500000000000034</v>
      </c>
      <c r="R510" s="61">
        <f t="shared" ca="1" si="47"/>
        <v>0.34615384615384615</v>
      </c>
      <c r="S510" s="61">
        <f t="shared" ca="1" si="48"/>
        <v>5.4054054054054057E-2</v>
      </c>
      <c r="T510" s="61">
        <f t="shared" ca="1" si="49"/>
        <v>0.34615384615384615</v>
      </c>
      <c r="U510" s="61">
        <f t="shared" ca="1" si="50"/>
        <v>0</v>
      </c>
    </row>
    <row r="511" spans="17:21" x14ac:dyDescent="0.2">
      <c r="Q511" s="61">
        <f t="shared" si="51"/>
        <v>0.50600000000000034</v>
      </c>
      <c r="R511" s="61">
        <f t="shared" ca="1" si="47"/>
        <v>0.34615384615384615</v>
      </c>
      <c r="S511" s="61">
        <f t="shared" ca="1" si="48"/>
        <v>5.4054054054054057E-2</v>
      </c>
      <c r="T511" s="61">
        <f t="shared" ca="1" si="49"/>
        <v>0.34615384615384615</v>
      </c>
      <c r="U511" s="61">
        <f t="shared" ca="1" si="50"/>
        <v>0</v>
      </c>
    </row>
    <row r="512" spans="17:21" x14ac:dyDescent="0.2">
      <c r="Q512" s="61">
        <f t="shared" si="51"/>
        <v>0.50700000000000034</v>
      </c>
      <c r="R512" s="61">
        <f t="shared" ca="1" si="47"/>
        <v>0.34615384615384615</v>
      </c>
      <c r="S512" s="61">
        <f t="shared" ca="1" si="48"/>
        <v>5.4054054054054057E-2</v>
      </c>
      <c r="T512" s="61">
        <f t="shared" ca="1" si="49"/>
        <v>0.34615384615384615</v>
      </c>
      <c r="U512" s="61">
        <f t="shared" ca="1" si="50"/>
        <v>0</v>
      </c>
    </row>
    <row r="513" spans="17:21" x14ac:dyDescent="0.2">
      <c r="Q513" s="61">
        <f t="shared" si="51"/>
        <v>0.50800000000000034</v>
      </c>
      <c r="R513" s="61">
        <f t="shared" ca="1" si="47"/>
        <v>0.34615384615384615</v>
      </c>
      <c r="S513" s="61">
        <f t="shared" ca="1" si="48"/>
        <v>5.4054054054054057E-2</v>
      </c>
      <c r="T513" s="61">
        <f t="shared" ca="1" si="49"/>
        <v>0.34615384615384615</v>
      </c>
      <c r="U513" s="61">
        <f t="shared" ca="1" si="50"/>
        <v>0</v>
      </c>
    </row>
    <row r="514" spans="17:21" x14ac:dyDescent="0.2">
      <c r="Q514" s="61">
        <f t="shared" si="51"/>
        <v>0.50900000000000034</v>
      </c>
      <c r="R514" s="61">
        <f t="shared" ca="1" si="47"/>
        <v>0.34615384615384615</v>
      </c>
      <c r="S514" s="61">
        <f t="shared" ca="1" si="48"/>
        <v>5.4054054054054057E-2</v>
      </c>
      <c r="T514" s="61">
        <f t="shared" ca="1" si="49"/>
        <v>0.34615384615384615</v>
      </c>
      <c r="U514" s="61">
        <f t="shared" ca="1" si="50"/>
        <v>0</v>
      </c>
    </row>
    <row r="515" spans="17:21" x14ac:dyDescent="0.2">
      <c r="Q515" s="61">
        <f t="shared" si="51"/>
        <v>0.51000000000000034</v>
      </c>
      <c r="R515" s="61">
        <f t="shared" ca="1" si="47"/>
        <v>0.34615384615384615</v>
      </c>
      <c r="S515" s="61">
        <f t="shared" ca="1" si="48"/>
        <v>5.4054054054054057E-2</v>
      </c>
      <c r="T515" s="61">
        <f t="shared" ca="1" si="49"/>
        <v>0.28846153846153844</v>
      </c>
      <c r="U515" s="61">
        <f t="shared" ca="1" si="50"/>
        <v>0</v>
      </c>
    </row>
    <row r="516" spans="17:21" x14ac:dyDescent="0.2">
      <c r="Q516" s="61">
        <f t="shared" si="51"/>
        <v>0.51100000000000034</v>
      </c>
      <c r="R516" s="61">
        <f t="shared" ca="1" si="47"/>
        <v>0.23076923076923078</v>
      </c>
      <c r="S516" s="61">
        <f t="shared" ca="1" si="48"/>
        <v>5.4054054054054057E-2</v>
      </c>
      <c r="T516" s="61">
        <f t="shared" ca="1" si="49"/>
        <v>0.23076923076923078</v>
      </c>
      <c r="U516" s="61">
        <f t="shared" ca="1" si="50"/>
        <v>0</v>
      </c>
    </row>
    <row r="517" spans="17:21" x14ac:dyDescent="0.2">
      <c r="Q517" s="61">
        <f t="shared" si="51"/>
        <v>0.51200000000000034</v>
      </c>
      <c r="R517" s="61">
        <f t="shared" ca="1" si="47"/>
        <v>0.23076923076923078</v>
      </c>
      <c r="S517" s="61">
        <f t="shared" ca="1" si="48"/>
        <v>5.4054054054054057E-2</v>
      </c>
      <c r="T517" s="61">
        <f t="shared" ca="1" si="49"/>
        <v>0.23076923076923078</v>
      </c>
      <c r="U517" s="61">
        <f t="shared" ca="1" si="50"/>
        <v>0</v>
      </c>
    </row>
    <row r="518" spans="17:21" x14ac:dyDescent="0.2">
      <c r="Q518" s="61">
        <f t="shared" si="51"/>
        <v>0.51300000000000034</v>
      </c>
      <c r="R518" s="61">
        <f t="shared" ref="R518:R581" ca="1" si="52">COUNTIFS($F$6:$F$176,"CF",$I$6:$I$176,"&gt;="&amp;$Q518)/CF_D</f>
        <v>0.23076923076923078</v>
      </c>
      <c r="S518" s="61">
        <f t="shared" ref="S518:S581" ca="1" si="53">COUNTIFS($F$6:$F$176,"CONT",$I$6:$I$176,"&gt;="&amp;$Q518)/CFNT_D</f>
        <v>5.4054054054054057E-2</v>
      </c>
      <c r="T518" s="61">
        <f t="shared" ca="1" si="49"/>
        <v>0.23076923076923078</v>
      </c>
      <c r="U518" s="61">
        <f t="shared" ca="1" si="50"/>
        <v>0</v>
      </c>
    </row>
    <row r="519" spans="17:21" x14ac:dyDescent="0.2">
      <c r="Q519" s="61">
        <f t="shared" si="51"/>
        <v>0.51400000000000035</v>
      </c>
      <c r="R519" s="61">
        <f t="shared" ca="1" si="52"/>
        <v>0.23076923076923078</v>
      </c>
      <c r="S519" s="61">
        <f t="shared" ca="1" si="53"/>
        <v>5.4054054054054057E-2</v>
      </c>
      <c r="T519" s="61">
        <f t="shared" ref="T519:T582" ca="1" si="54">(R519+R520)/2</f>
        <v>0.23076923076923078</v>
      </c>
      <c r="U519" s="61">
        <f t="shared" ref="U519:U582" ca="1" si="55">-(S520-S519)</f>
        <v>0</v>
      </c>
    </row>
    <row r="520" spans="17:21" x14ac:dyDescent="0.2">
      <c r="Q520" s="61">
        <f t="shared" ref="Q520:Q583" si="56">Q519+0.001</f>
        <v>0.51500000000000035</v>
      </c>
      <c r="R520" s="61">
        <f t="shared" ca="1" si="52"/>
        <v>0.23076923076923078</v>
      </c>
      <c r="S520" s="61">
        <f t="shared" ca="1" si="53"/>
        <v>5.4054054054054057E-2</v>
      </c>
      <c r="T520" s="61">
        <f t="shared" ca="1" si="54"/>
        <v>0.23076923076923078</v>
      </c>
      <c r="U520" s="61">
        <f t="shared" ca="1" si="55"/>
        <v>0</v>
      </c>
    </row>
    <row r="521" spans="17:21" x14ac:dyDescent="0.2">
      <c r="Q521" s="61">
        <f t="shared" si="56"/>
        <v>0.51600000000000035</v>
      </c>
      <c r="R521" s="61">
        <f t="shared" ca="1" si="52"/>
        <v>0.23076923076923078</v>
      </c>
      <c r="S521" s="61">
        <f t="shared" ca="1" si="53"/>
        <v>5.4054054054054057E-2</v>
      </c>
      <c r="T521" s="61">
        <f t="shared" ca="1" si="54"/>
        <v>0.23076923076923078</v>
      </c>
      <c r="U521" s="61">
        <f t="shared" ca="1" si="55"/>
        <v>0</v>
      </c>
    </row>
    <row r="522" spans="17:21" x14ac:dyDescent="0.2">
      <c r="Q522" s="61">
        <f t="shared" si="56"/>
        <v>0.51700000000000035</v>
      </c>
      <c r="R522" s="61">
        <f t="shared" ca="1" si="52"/>
        <v>0.23076923076923078</v>
      </c>
      <c r="S522" s="61">
        <f t="shared" ca="1" si="53"/>
        <v>5.4054054054054057E-2</v>
      </c>
      <c r="T522" s="61">
        <f t="shared" ca="1" si="54"/>
        <v>0.23076923076923078</v>
      </c>
      <c r="U522" s="61">
        <f t="shared" ca="1" si="55"/>
        <v>0</v>
      </c>
    </row>
    <row r="523" spans="17:21" x14ac:dyDescent="0.2">
      <c r="Q523" s="61">
        <f t="shared" si="56"/>
        <v>0.51800000000000035</v>
      </c>
      <c r="R523" s="61">
        <f t="shared" ca="1" si="52"/>
        <v>0.23076923076923078</v>
      </c>
      <c r="S523" s="61">
        <f t="shared" ca="1" si="53"/>
        <v>5.4054054054054057E-2</v>
      </c>
      <c r="T523" s="61">
        <f t="shared" ca="1" si="54"/>
        <v>0.23076923076923078</v>
      </c>
      <c r="U523" s="61">
        <f t="shared" ca="1" si="55"/>
        <v>0</v>
      </c>
    </row>
    <row r="524" spans="17:21" x14ac:dyDescent="0.2">
      <c r="Q524" s="61">
        <f t="shared" si="56"/>
        <v>0.51900000000000035</v>
      </c>
      <c r="R524" s="61">
        <f t="shared" ca="1" si="52"/>
        <v>0.23076923076923078</v>
      </c>
      <c r="S524" s="61">
        <f t="shared" ca="1" si="53"/>
        <v>5.4054054054054057E-2</v>
      </c>
      <c r="T524" s="61">
        <f t="shared" ca="1" si="54"/>
        <v>0.23076923076923078</v>
      </c>
      <c r="U524" s="61">
        <f t="shared" ca="1" si="55"/>
        <v>0</v>
      </c>
    </row>
    <row r="525" spans="17:21" x14ac:dyDescent="0.2">
      <c r="Q525" s="61">
        <f t="shared" si="56"/>
        <v>0.52000000000000035</v>
      </c>
      <c r="R525" s="61">
        <f t="shared" ca="1" si="52"/>
        <v>0.23076923076923078</v>
      </c>
      <c r="S525" s="61">
        <f t="shared" ca="1" si="53"/>
        <v>5.4054054054054057E-2</v>
      </c>
      <c r="T525" s="61">
        <f t="shared" ca="1" si="54"/>
        <v>0.23076923076923078</v>
      </c>
      <c r="U525" s="61">
        <f t="shared" ca="1" si="55"/>
        <v>0</v>
      </c>
    </row>
    <row r="526" spans="17:21" x14ac:dyDescent="0.2">
      <c r="Q526" s="61">
        <f t="shared" si="56"/>
        <v>0.52100000000000035</v>
      </c>
      <c r="R526" s="61">
        <f t="shared" ca="1" si="52"/>
        <v>0.23076923076923078</v>
      </c>
      <c r="S526" s="61">
        <f t="shared" ca="1" si="53"/>
        <v>5.4054054054054057E-2</v>
      </c>
      <c r="T526" s="61">
        <f t="shared" ca="1" si="54"/>
        <v>0.23076923076923078</v>
      </c>
      <c r="U526" s="61">
        <f t="shared" ca="1" si="55"/>
        <v>0</v>
      </c>
    </row>
    <row r="527" spans="17:21" x14ac:dyDescent="0.2">
      <c r="Q527" s="61">
        <f t="shared" si="56"/>
        <v>0.52200000000000035</v>
      </c>
      <c r="R527" s="61">
        <f t="shared" ca="1" si="52"/>
        <v>0.23076923076923078</v>
      </c>
      <c r="S527" s="61">
        <f t="shared" ca="1" si="53"/>
        <v>5.4054054054054057E-2</v>
      </c>
      <c r="T527" s="61">
        <f t="shared" ca="1" si="54"/>
        <v>0.23076923076923078</v>
      </c>
      <c r="U527" s="61">
        <f t="shared" ca="1" si="55"/>
        <v>0</v>
      </c>
    </row>
    <row r="528" spans="17:21" x14ac:dyDescent="0.2">
      <c r="Q528" s="61">
        <f t="shared" si="56"/>
        <v>0.52300000000000035</v>
      </c>
      <c r="R528" s="61">
        <f t="shared" ca="1" si="52"/>
        <v>0.23076923076923078</v>
      </c>
      <c r="S528" s="61">
        <f t="shared" ca="1" si="53"/>
        <v>5.4054054054054057E-2</v>
      </c>
      <c r="T528" s="61">
        <f t="shared" ca="1" si="54"/>
        <v>0.23076923076923078</v>
      </c>
      <c r="U528" s="61">
        <f t="shared" ca="1" si="55"/>
        <v>0</v>
      </c>
    </row>
    <row r="529" spans="17:21" x14ac:dyDescent="0.2">
      <c r="Q529" s="61">
        <f t="shared" si="56"/>
        <v>0.52400000000000035</v>
      </c>
      <c r="R529" s="61">
        <f t="shared" ca="1" si="52"/>
        <v>0.23076923076923078</v>
      </c>
      <c r="S529" s="61">
        <f t="shared" ca="1" si="53"/>
        <v>5.4054054054054057E-2</v>
      </c>
      <c r="T529" s="61">
        <f t="shared" ca="1" si="54"/>
        <v>0.23076923076923078</v>
      </c>
      <c r="U529" s="61">
        <f t="shared" ca="1" si="55"/>
        <v>0</v>
      </c>
    </row>
    <row r="530" spans="17:21" x14ac:dyDescent="0.2">
      <c r="Q530" s="61">
        <f t="shared" si="56"/>
        <v>0.52500000000000036</v>
      </c>
      <c r="R530" s="61">
        <f t="shared" ca="1" si="52"/>
        <v>0.23076923076923078</v>
      </c>
      <c r="S530" s="61">
        <f t="shared" ca="1" si="53"/>
        <v>5.4054054054054057E-2</v>
      </c>
      <c r="T530" s="61">
        <f t="shared" ca="1" si="54"/>
        <v>0.23076923076923078</v>
      </c>
      <c r="U530" s="61">
        <f t="shared" ca="1" si="55"/>
        <v>0</v>
      </c>
    </row>
    <row r="531" spans="17:21" x14ac:dyDescent="0.2">
      <c r="Q531" s="61">
        <f t="shared" si="56"/>
        <v>0.52600000000000036</v>
      </c>
      <c r="R531" s="61">
        <f t="shared" ca="1" si="52"/>
        <v>0.23076923076923078</v>
      </c>
      <c r="S531" s="61">
        <f t="shared" ca="1" si="53"/>
        <v>5.4054054054054057E-2</v>
      </c>
      <c r="T531" s="61">
        <f t="shared" ca="1" si="54"/>
        <v>0.23076923076923078</v>
      </c>
      <c r="U531" s="61">
        <f t="shared" ca="1" si="55"/>
        <v>0</v>
      </c>
    </row>
    <row r="532" spans="17:21" x14ac:dyDescent="0.2">
      <c r="Q532" s="61">
        <f t="shared" si="56"/>
        <v>0.52700000000000036</v>
      </c>
      <c r="R532" s="61">
        <f t="shared" ca="1" si="52"/>
        <v>0.23076923076923078</v>
      </c>
      <c r="S532" s="61">
        <f t="shared" ca="1" si="53"/>
        <v>5.4054054054054057E-2</v>
      </c>
      <c r="T532" s="61">
        <f t="shared" ca="1" si="54"/>
        <v>0.23076923076923078</v>
      </c>
      <c r="U532" s="61">
        <f t="shared" ca="1" si="55"/>
        <v>0</v>
      </c>
    </row>
    <row r="533" spans="17:21" x14ac:dyDescent="0.2">
      <c r="Q533" s="61">
        <f t="shared" si="56"/>
        <v>0.52800000000000036</v>
      </c>
      <c r="R533" s="61">
        <f t="shared" ca="1" si="52"/>
        <v>0.23076923076923078</v>
      </c>
      <c r="S533" s="61">
        <f t="shared" ca="1" si="53"/>
        <v>5.4054054054054057E-2</v>
      </c>
      <c r="T533" s="61">
        <f t="shared" ca="1" si="54"/>
        <v>0.23076923076923078</v>
      </c>
      <c r="U533" s="61">
        <f t="shared" ca="1" si="55"/>
        <v>0</v>
      </c>
    </row>
    <row r="534" spans="17:21" x14ac:dyDescent="0.2">
      <c r="Q534" s="61">
        <f t="shared" si="56"/>
        <v>0.52900000000000036</v>
      </c>
      <c r="R534" s="61">
        <f t="shared" ca="1" si="52"/>
        <v>0.23076923076923078</v>
      </c>
      <c r="S534" s="61">
        <f t="shared" ca="1" si="53"/>
        <v>5.4054054054054057E-2</v>
      </c>
      <c r="T534" s="61">
        <f t="shared" ca="1" si="54"/>
        <v>0.23076923076923078</v>
      </c>
      <c r="U534" s="61">
        <f t="shared" ca="1" si="55"/>
        <v>0</v>
      </c>
    </row>
    <row r="535" spans="17:21" x14ac:dyDescent="0.2">
      <c r="Q535" s="61">
        <f t="shared" si="56"/>
        <v>0.53000000000000036</v>
      </c>
      <c r="R535" s="61">
        <f t="shared" ca="1" si="52"/>
        <v>0.23076923076923078</v>
      </c>
      <c r="S535" s="61">
        <f t="shared" ca="1" si="53"/>
        <v>5.4054054054054057E-2</v>
      </c>
      <c r="T535" s="61">
        <f t="shared" ca="1" si="54"/>
        <v>0.23076923076923078</v>
      </c>
      <c r="U535" s="61">
        <f t="shared" ca="1" si="55"/>
        <v>0</v>
      </c>
    </row>
    <row r="536" spans="17:21" x14ac:dyDescent="0.2">
      <c r="Q536" s="61">
        <f t="shared" si="56"/>
        <v>0.53100000000000036</v>
      </c>
      <c r="R536" s="61">
        <f t="shared" ca="1" si="52"/>
        <v>0.23076923076923078</v>
      </c>
      <c r="S536" s="61">
        <f t="shared" ca="1" si="53"/>
        <v>5.4054054054054057E-2</v>
      </c>
      <c r="T536" s="61">
        <f t="shared" ca="1" si="54"/>
        <v>0.23076923076923078</v>
      </c>
      <c r="U536" s="61">
        <f t="shared" ca="1" si="55"/>
        <v>0</v>
      </c>
    </row>
    <row r="537" spans="17:21" x14ac:dyDescent="0.2">
      <c r="Q537" s="61">
        <f t="shared" si="56"/>
        <v>0.53200000000000036</v>
      </c>
      <c r="R537" s="61">
        <f t="shared" ca="1" si="52"/>
        <v>0.23076923076923078</v>
      </c>
      <c r="S537" s="61">
        <f t="shared" ca="1" si="53"/>
        <v>5.4054054054054057E-2</v>
      </c>
      <c r="T537" s="61">
        <f t="shared" ca="1" si="54"/>
        <v>0.23076923076923078</v>
      </c>
      <c r="U537" s="61">
        <f t="shared" ca="1" si="55"/>
        <v>0</v>
      </c>
    </row>
    <row r="538" spans="17:21" x14ac:dyDescent="0.2">
      <c r="Q538" s="61">
        <f t="shared" si="56"/>
        <v>0.53300000000000036</v>
      </c>
      <c r="R538" s="61">
        <f t="shared" ca="1" si="52"/>
        <v>0.23076923076923078</v>
      </c>
      <c r="S538" s="61">
        <f t="shared" ca="1" si="53"/>
        <v>5.4054054054054057E-2</v>
      </c>
      <c r="T538" s="61">
        <f t="shared" ca="1" si="54"/>
        <v>0.23076923076923078</v>
      </c>
      <c r="U538" s="61">
        <f t="shared" ca="1" si="55"/>
        <v>0</v>
      </c>
    </row>
    <row r="539" spans="17:21" x14ac:dyDescent="0.2">
      <c r="Q539" s="61">
        <f t="shared" si="56"/>
        <v>0.53400000000000036</v>
      </c>
      <c r="R539" s="61">
        <f t="shared" ca="1" si="52"/>
        <v>0.23076923076923078</v>
      </c>
      <c r="S539" s="61">
        <f t="shared" ca="1" si="53"/>
        <v>5.4054054054054057E-2</v>
      </c>
      <c r="T539" s="61">
        <f t="shared" ca="1" si="54"/>
        <v>0.23076923076923078</v>
      </c>
      <c r="U539" s="61">
        <f t="shared" ca="1" si="55"/>
        <v>0</v>
      </c>
    </row>
    <row r="540" spans="17:21" x14ac:dyDescent="0.2">
      <c r="Q540" s="61">
        <f t="shared" si="56"/>
        <v>0.53500000000000036</v>
      </c>
      <c r="R540" s="61">
        <f t="shared" ca="1" si="52"/>
        <v>0.23076923076923078</v>
      </c>
      <c r="S540" s="61">
        <f t="shared" ca="1" si="53"/>
        <v>5.4054054054054057E-2</v>
      </c>
      <c r="T540" s="61">
        <f t="shared" ca="1" si="54"/>
        <v>0.21153846153846156</v>
      </c>
      <c r="U540" s="61">
        <f t="shared" ca="1" si="55"/>
        <v>0</v>
      </c>
    </row>
    <row r="541" spans="17:21" x14ac:dyDescent="0.2">
      <c r="Q541" s="61">
        <f t="shared" si="56"/>
        <v>0.53600000000000037</v>
      </c>
      <c r="R541" s="61">
        <f t="shared" ca="1" si="52"/>
        <v>0.19230769230769232</v>
      </c>
      <c r="S541" s="61">
        <f t="shared" ca="1" si="53"/>
        <v>5.4054054054054057E-2</v>
      </c>
      <c r="T541" s="61">
        <f t="shared" ca="1" si="54"/>
        <v>0.19230769230769232</v>
      </c>
      <c r="U541" s="61">
        <f t="shared" ca="1" si="55"/>
        <v>0</v>
      </c>
    </row>
    <row r="542" spans="17:21" x14ac:dyDescent="0.2">
      <c r="Q542" s="61">
        <f t="shared" si="56"/>
        <v>0.53700000000000037</v>
      </c>
      <c r="R542" s="61">
        <f t="shared" ca="1" si="52"/>
        <v>0.19230769230769232</v>
      </c>
      <c r="S542" s="61">
        <f t="shared" ca="1" si="53"/>
        <v>5.4054054054054057E-2</v>
      </c>
      <c r="T542" s="61">
        <f t="shared" ca="1" si="54"/>
        <v>0.19230769230769232</v>
      </c>
      <c r="U542" s="61">
        <f t="shared" ca="1" si="55"/>
        <v>0</v>
      </c>
    </row>
    <row r="543" spans="17:21" x14ac:dyDescent="0.2">
      <c r="Q543" s="61">
        <f t="shared" si="56"/>
        <v>0.53800000000000037</v>
      </c>
      <c r="R543" s="61">
        <f t="shared" ca="1" si="52"/>
        <v>0.19230769230769232</v>
      </c>
      <c r="S543" s="61">
        <f t="shared" ca="1" si="53"/>
        <v>5.4054054054054057E-2</v>
      </c>
      <c r="T543" s="61">
        <f t="shared" ca="1" si="54"/>
        <v>0.19230769230769232</v>
      </c>
      <c r="U543" s="61">
        <f t="shared" ca="1" si="55"/>
        <v>0</v>
      </c>
    </row>
    <row r="544" spans="17:21" x14ac:dyDescent="0.2">
      <c r="Q544" s="61">
        <f t="shared" si="56"/>
        <v>0.53900000000000037</v>
      </c>
      <c r="R544" s="61">
        <f t="shared" ca="1" si="52"/>
        <v>0.19230769230769232</v>
      </c>
      <c r="S544" s="61">
        <f t="shared" ca="1" si="53"/>
        <v>5.4054054054054057E-2</v>
      </c>
      <c r="T544" s="61">
        <f t="shared" ca="1" si="54"/>
        <v>0.19230769230769232</v>
      </c>
      <c r="U544" s="61">
        <f t="shared" ca="1" si="55"/>
        <v>0</v>
      </c>
    </row>
    <row r="545" spans="17:21" x14ac:dyDescent="0.2">
      <c r="Q545" s="61">
        <f t="shared" si="56"/>
        <v>0.54000000000000037</v>
      </c>
      <c r="R545" s="61">
        <f t="shared" ca="1" si="52"/>
        <v>0.19230769230769232</v>
      </c>
      <c r="S545" s="61">
        <f t="shared" ca="1" si="53"/>
        <v>5.4054054054054057E-2</v>
      </c>
      <c r="T545" s="61">
        <f t="shared" ca="1" si="54"/>
        <v>0.19230769230769232</v>
      </c>
      <c r="U545" s="61">
        <f t="shared" ca="1" si="55"/>
        <v>0</v>
      </c>
    </row>
    <row r="546" spans="17:21" x14ac:dyDescent="0.2">
      <c r="Q546" s="61">
        <f t="shared" si="56"/>
        <v>0.54100000000000037</v>
      </c>
      <c r="R546" s="61">
        <f t="shared" ca="1" si="52"/>
        <v>0.19230769230769232</v>
      </c>
      <c r="S546" s="61">
        <f t="shared" ca="1" si="53"/>
        <v>5.4054054054054057E-2</v>
      </c>
      <c r="T546" s="61">
        <f t="shared" ca="1" si="54"/>
        <v>0.19230769230769232</v>
      </c>
      <c r="U546" s="61">
        <f t="shared" ca="1" si="55"/>
        <v>0</v>
      </c>
    </row>
    <row r="547" spans="17:21" x14ac:dyDescent="0.2">
      <c r="Q547" s="61">
        <f t="shared" si="56"/>
        <v>0.54200000000000037</v>
      </c>
      <c r="R547" s="61">
        <f t="shared" ca="1" si="52"/>
        <v>0.19230769230769232</v>
      </c>
      <c r="S547" s="61">
        <f t="shared" ca="1" si="53"/>
        <v>5.4054054054054057E-2</v>
      </c>
      <c r="T547" s="61">
        <f t="shared" ca="1" si="54"/>
        <v>0.19230769230769232</v>
      </c>
      <c r="U547" s="61">
        <f t="shared" ca="1" si="55"/>
        <v>0</v>
      </c>
    </row>
    <row r="548" spans="17:21" x14ac:dyDescent="0.2">
      <c r="Q548" s="61">
        <f t="shared" si="56"/>
        <v>0.54300000000000037</v>
      </c>
      <c r="R548" s="61">
        <f t="shared" ca="1" si="52"/>
        <v>0.19230769230769232</v>
      </c>
      <c r="S548" s="61">
        <f t="shared" ca="1" si="53"/>
        <v>5.4054054054054057E-2</v>
      </c>
      <c r="T548" s="61">
        <f t="shared" ca="1" si="54"/>
        <v>0.19230769230769232</v>
      </c>
      <c r="U548" s="61">
        <f t="shared" ca="1" si="55"/>
        <v>0</v>
      </c>
    </row>
    <row r="549" spans="17:21" x14ac:dyDescent="0.2">
      <c r="Q549" s="61">
        <f t="shared" si="56"/>
        <v>0.54400000000000037</v>
      </c>
      <c r="R549" s="61">
        <f t="shared" ca="1" si="52"/>
        <v>0.19230769230769232</v>
      </c>
      <c r="S549" s="61">
        <f t="shared" ca="1" si="53"/>
        <v>5.4054054054054057E-2</v>
      </c>
      <c r="T549" s="61">
        <f t="shared" ca="1" si="54"/>
        <v>0.19230769230769232</v>
      </c>
      <c r="U549" s="61">
        <f t="shared" ca="1" si="55"/>
        <v>0</v>
      </c>
    </row>
    <row r="550" spans="17:21" x14ac:dyDescent="0.2">
      <c r="Q550" s="61">
        <f t="shared" si="56"/>
        <v>0.54500000000000037</v>
      </c>
      <c r="R550" s="61">
        <f t="shared" ca="1" si="52"/>
        <v>0.19230769230769232</v>
      </c>
      <c r="S550" s="61">
        <f t="shared" ca="1" si="53"/>
        <v>5.4054054054054057E-2</v>
      </c>
      <c r="T550" s="61">
        <f t="shared" ca="1" si="54"/>
        <v>0.19230769230769232</v>
      </c>
      <c r="U550" s="61">
        <f t="shared" ca="1" si="55"/>
        <v>0</v>
      </c>
    </row>
    <row r="551" spans="17:21" x14ac:dyDescent="0.2">
      <c r="Q551" s="61">
        <f t="shared" si="56"/>
        <v>0.54600000000000037</v>
      </c>
      <c r="R551" s="61">
        <f t="shared" ca="1" si="52"/>
        <v>0.19230769230769232</v>
      </c>
      <c r="S551" s="61">
        <f t="shared" ca="1" si="53"/>
        <v>5.4054054054054057E-2</v>
      </c>
      <c r="T551" s="61">
        <f t="shared" ca="1" si="54"/>
        <v>0.19230769230769232</v>
      </c>
      <c r="U551" s="61">
        <f t="shared" ca="1" si="55"/>
        <v>0</v>
      </c>
    </row>
    <row r="552" spans="17:21" x14ac:dyDescent="0.2">
      <c r="Q552" s="61">
        <f t="shared" si="56"/>
        <v>0.54700000000000037</v>
      </c>
      <c r="R552" s="61">
        <f t="shared" ca="1" si="52"/>
        <v>0.19230769230769232</v>
      </c>
      <c r="S552" s="61">
        <f t="shared" ca="1" si="53"/>
        <v>5.4054054054054057E-2</v>
      </c>
      <c r="T552" s="61">
        <f t="shared" ca="1" si="54"/>
        <v>0.19230769230769232</v>
      </c>
      <c r="U552" s="61">
        <f t="shared" ca="1" si="55"/>
        <v>0</v>
      </c>
    </row>
    <row r="553" spans="17:21" x14ac:dyDescent="0.2">
      <c r="Q553" s="61">
        <f t="shared" si="56"/>
        <v>0.54800000000000038</v>
      </c>
      <c r="R553" s="61">
        <f t="shared" ca="1" si="52"/>
        <v>0.19230769230769232</v>
      </c>
      <c r="S553" s="61">
        <f t="shared" ca="1" si="53"/>
        <v>5.4054054054054057E-2</v>
      </c>
      <c r="T553" s="61">
        <f t="shared" ca="1" si="54"/>
        <v>0.19230769230769232</v>
      </c>
      <c r="U553" s="61">
        <f t="shared" ca="1" si="55"/>
        <v>0</v>
      </c>
    </row>
    <row r="554" spans="17:21" x14ac:dyDescent="0.2">
      <c r="Q554" s="61">
        <f t="shared" si="56"/>
        <v>0.54900000000000038</v>
      </c>
      <c r="R554" s="61">
        <f t="shared" ca="1" si="52"/>
        <v>0.19230769230769232</v>
      </c>
      <c r="S554" s="61">
        <f t="shared" ca="1" si="53"/>
        <v>5.4054054054054057E-2</v>
      </c>
      <c r="T554" s="61">
        <f t="shared" ca="1" si="54"/>
        <v>0.19230769230769232</v>
      </c>
      <c r="U554" s="61">
        <f t="shared" ca="1" si="55"/>
        <v>0</v>
      </c>
    </row>
    <row r="555" spans="17:21" x14ac:dyDescent="0.2">
      <c r="Q555" s="61">
        <f t="shared" si="56"/>
        <v>0.55000000000000038</v>
      </c>
      <c r="R555" s="61">
        <f t="shared" ca="1" si="52"/>
        <v>0.19230769230769232</v>
      </c>
      <c r="S555" s="61">
        <f t="shared" ca="1" si="53"/>
        <v>5.4054054054054057E-2</v>
      </c>
      <c r="T555" s="61">
        <f t="shared" ca="1" si="54"/>
        <v>0.19230769230769232</v>
      </c>
      <c r="U555" s="61">
        <f t="shared" ca="1" si="55"/>
        <v>0</v>
      </c>
    </row>
    <row r="556" spans="17:21" x14ac:dyDescent="0.2">
      <c r="Q556" s="61">
        <f t="shared" si="56"/>
        <v>0.55100000000000038</v>
      </c>
      <c r="R556" s="61">
        <f t="shared" ca="1" si="52"/>
        <v>0.19230769230769232</v>
      </c>
      <c r="S556" s="61">
        <f t="shared" ca="1" si="53"/>
        <v>5.4054054054054057E-2</v>
      </c>
      <c r="T556" s="61">
        <f t="shared" ca="1" si="54"/>
        <v>0.19230769230769232</v>
      </c>
      <c r="U556" s="61">
        <f t="shared" ca="1" si="55"/>
        <v>0</v>
      </c>
    </row>
    <row r="557" spans="17:21" x14ac:dyDescent="0.2">
      <c r="Q557" s="61">
        <f t="shared" si="56"/>
        <v>0.55200000000000038</v>
      </c>
      <c r="R557" s="61">
        <f t="shared" ca="1" si="52"/>
        <v>0.19230769230769232</v>
      </c>
      <c r="S557" s="61">
        <f t="shared" ca="1" si="53"/>
        <v>5.4054054054054057E-2</v>
      </c>
      <c r="T557" s="61">
        <f t="shared" ca="1" si="54"/>
        <v>0.19230769230769232</v>
      </c>
      <c r="U557" s="61">
        <f t="shared" ca="1" si="55"/>
        <v>0</v>
      </c>
    </row>
    <row r="558" spans="17:21" x14ac:dyDescent="0.2">
      <c r="Q558" s="61">
        <f t="shared" si="56"/>
        <v>0.55300000000000038</v>
      </c>
      <c r="R558" s="61">
        <f t="shared" ca="1" si="52"/>
        <v>0.19230769230769232</v>
      </c>
      <c r="S558" s="61">
        <f t="shared" ca="1" si="53"/>
        <v>5.4054054054054057E-2</v>
      </c>
      <c r="T558" s="61">
        <f t="shared" ca="1" si="54"/>
        <v>0.19230769230769232</v>
      </c>
      <c r="U558" s="61">
        <f t="shared" ca="1" si="55"/>
        <v>0</v>
      </c>
    </row>
    <row r="559" spans="17:21" x14ac:dyDescent="0.2">
      <c r="Q559" s="61">
        <f t="shared" si="56"/>
        <v>0.55400000000000038</v>
      </c>
      <c r="R559" s="61">
        <f t="shared" ca="1" si="52"/>
        <v>0.19230769230769232</v>
      </c>
      <c r="S559" s="61">
        <f t="shared" ca="1" si="53"/>
        <v>5.4054054054054057E-2</v>
      </c>
      <c r="T559" s="61">
        <f t="shared" ca="1" si="54"/>
        <v>0.19230769230769232</v>
      </c>
      <c r="U559" s="61">
        <f t="shared" ca="1" si="55"/>
        <v>0</v>
      </c>
    </row>
    <row r="560" spans="17:21" x14ac:dyDescent="0.2">
      <c r="Q560" s="61">
        <f t="shared" si="56"/>
        <v>0.55500000000000038</v>
      </c>
      <c r="R560" s="61">
        <f t="shared" ca="1" si="52"/>
        <v>0.19230769230769232</v>
      </c>
      <c r="S560" s="61">
        <f t="shared" ca="1" si="53"/>
        <v>5.4054054054054057E-2</v>
      </c>
      <c r="T560" s="61">
        <f t="shared" ca="1" si="54"/>
        <v>0.19230769230769232</v>
      </c>
      <c r="U560" s="61">
        <f t="shared" ca="1" si="55"/>
        <v>0</v>
      </c>
    </row>
    <row r="561" spans="17:21" x14ac:dyDescent="0.2">
      <c r="Q561" s="61">
        <f t="shared" si="56"/>
        <v>0.55600000000000038</v>
      </c>
      <c r="R561" s="61">
        <f t="shared" ca="1" si="52"/>
        <v>0.19230769230769232</v>
      </c>
      <c r="S561" s="61">
        <f t="shared" ca="1" si="53"/>
        <v>5.4054054054054057E-2</v>
      </c>
      <c r="T561" s="61">
        <f t="shared" ca="1" si="54"/>
        <v>0.19230769230769232</v>
      </c>
      <c r="U561" s="61">
        <f t="shared" ca="1" si="55"/>
        <v>4.0540540540540543E-2</v>
      </c>
    </row>
    <row r="562" spans="17:21" x14ac:dyDescent="0.2">
      <c r="Q562" s="61">
        <f t="shared" si="56"/>
        <v>0.55700000000000038</v>
      </c>
      <c r="R562" s="61">
        <f t="shared" ca="1" si="52"/>
        <v>0.19230769230769232</v>
      </c>
      <c r="S562" s="61">
        <f t="shared" ca="1" si="53"/>
        <v>1.3513513513513514E-2</v>
      </c>
      <c r="T562" s="61">
        <f t="shared" ca="1" si="54"/>
        <v>0.19230769230769232</v>
      </c>
      <c r="U562" s="61">
        <f t="shared" ca="1" si="55"/>
        <v>0</v>
      </c>
    </row>
    <row r="563" spans="17:21" x14ac:dyDescent="0.2">
      <c r="Q563" s="61">
        <f t="shared" si="56"/>
        <v>0.55800000000000038</v>
      </c>
      <c r="R563" s="61">
        <f t="shared" ca="1" si="52"/>
        <v>0.19230769230769232</v>
      </c>
      <c r="S563" s="61">
        <f t="shared" ca="1" si="53"/>
        <v>1.3513513513513514E-2</v>
      </c>
      <c r="T563" s="61">
        <f t="shared" ca="1" si="54"/>
        <v>0.19230769230769232</v>
      </c>
      <c r="U563" s="61">
        <f t="shared" ca="1" si="55"/>
        <v>0</v>
      </c>
    </row>
    <row r="564" spans="17:21" x14ac:dyDescent="0.2">
      <c r="Q564" s="61">
        <f t="shared" si="56"/>
        <v>0.55900000000000039</v>
      </c>
      <c r="R564" s="61">
        <f t="shared" ca="1" si="52"/>
        <v>0.19230769230769232</v>
      </c>
      <c r="S564" s="61">
        <f t="shared" ca="1" si="53"/>
        <v>1.3513513513513514E-2</v>
      </c>
      <c r="T564" s="61">
        <f t="shared" ca="1" si="54"/>
        <v>0.19230769230769232</v>
      </c>
      <c r="U564" s="61">
        <f t="shared" ca="1" si="55"/>
        <v>0</v>
      </c>
    </row>
    <row r="565" spans="17:21" x14ac:dyDescent="0.2">
      <c r="Q565" s="61">
        <f t="shared" si="56"/>
        <v>0.56000000000000039</v>
      </c>
      <c r="R565" s="61">
        <f t="shared" ca="1" si="52"/>
        <v>0.19230769230769232</v>
      </c>
      <c r="S565" s="61">
        <f t="shared" ca="1" si="53"/>
        <v>1.3513513513513514E-2</v>
      </c>
      <c r="T565" s="61">
        <f t="shared" ca="1" si="54"/>
        <v>0.19230769230769232</v>
      </c>
      <c r="U565" s="61">
        <f t="shared" ca="1" si="55"/>
        <v>0</v>
      </c>
    </row>
    <row r="566" spans="17:21" x14ac:dyDescent="0.2">
      <c r="Q566" s="61">
        <f t="shared" si="56"/>
        <v>0.56100000000000039</v>
      </c>
      <c r="R566" s="61">
        <f t="shared" ca="1" si="52"/>
        <v>0.19230769230769232</v>
      </c>
      <c r="S566" s="61">
        <f t="shared" ca="1" si="53"/>
        <v>1.3513513513513514E-2</v>
      </c>
      <c r="T566" s="61">
        <f t="shared" ca="1" si="54"/>
        <v>0.19230769230769232</v>
      </c>
      <c r="U566" s="61">
        <f t="shared" ca="1" si="55"/>
        <v>0</v>
      </c>
    </row>
    <row r="567" spans="17:21" x14ac:dyDescent="0.2">
      <c r="Q567" s="61">
        <f t="shared" si="56"/>
        <v>0.56200000000000039</v>
      </c>
      <c r="R567" s="61">
        <f t="shared" ca="1" si="52"/>
        <v>0.19230769230769232</v>
      </c>
      <c r="S567" s="61">
        <f t="shared" ca="1" si="53"/>
        <v>1.3513513513513514E-2</v>
      </c>
      <c r="T567" s="61">
        <f t="shared" ca="1" si="54"/>
        <v>0.19230769230769232</v>
      </c>
      <c r="U567" s="61">
        <f t="shared" ca="1" si="55"/>
        <v>0</v>
      </c>
    </row>
    <row r="568" spans="17:21" x14ac:dyDescent="0.2">
      <c r="Q568" s="61">
        <f t="shared" si="56"/>
        <v>0.56300000000000039</v>
      </c>
      <c r="R568" s="61">
        <f t="shared" ca="1" si="52"/>
        <v>0.19230769230769232</v>
      </c>
      <c r="S568" s="61">
        <f t="shared" ca="1" si="53"/>
        <v>1.3513513513513514E-2</v>
      </c>
      <c r="T568" s="61">
        <f t="shared" ca="1" si="54"/>
        <v>0.19230769230769232</v>
      </c>
      <c r="U568" s="61">
        <f t="shared" ca="1" si="55"/>
        <v>0</v>
      </c>
    </row>
    <row r="569" spans="17:21" x14ac:dyDescent="0.2">
      <c r="Q569" s="61">
        <f t="shared" si="56"/>
        <v>0.56400000000000039</v>
      </c>
      <c r="R569" s="61">
        <f t="shared" ca="1" si="52"/>
        <v>0.19230769230769232</v>
      </c>
      <c r="S569" s="61">
        <f t="shared" ca="1" si="53"/>
        <v>1.3513513513513514E-2</v>
      </c>
      <c r="T569" s="61">
        <f t="shared" ca="1" si="54"/>
        <v>0.19230769230769232</v>
      </c>
      <c r="U569" s="61">
        <f t="shared" ca="1" si="55"/>
        <v>0</v>
      </c>
    </row>
    <row r="570" spans="17:21" x14ac:dyDescent="0.2">
      <c r="Q570" s="61">
        <f t="shared" si="56"/>
        <v>0.56500000000000039</v>
      </c>
      <c r="R570" s="61">
        <f t="shared" ca="1" si="52"/>
        <v>0.19230769230769232</v>
      </c>
      <c r="S570" s="61">
        <f t="shared" ca="1" si="53"/>
        <v>1.3513513513513514E-2</v>
      </c>
      <c r="T570" s="61">
        <f t="shared" ca="1" si="54"/>
        <v>0.19230769230769232</v>
      </c>
      <c r="U570" s="61">
        <f t="shared" ca="1" si="55"/>
        <v>0</v>
      </c>
    </row>
    <row r="571" spans="17:21" x14ac:dyDescent="0.2">
      <c r="Q571" s="61">
        <f t="shared" si="56"/>
        <v>0.56600000000000039</v>
      </c>
      <c r="R571" s="61">
        <f t="shared" ca="1" si="52"/>
        <v>0.19230769230769232</v>
      </c>
      <c r="S571" s="61">
        <f t="shared" ca="1" si="53"/>
        <v>1.3513513513513514E-2</v>
      </c>
      <c r="T571" s="61">
        <f t="shared" ca="1" si="54"/>
        <v>0.19230769230769232</v>
      </c>
      <c r="U571" s="61">
        <f t="shared" ca="1" si="55"/>
        <v>0</v>
      </c>
    </row>
    <row r="572" spans="17:21" x14ac:dyDescent="0.2">
      <c r="Q572" s="61">
        <f t="shared" si="56"/>
        <v>0.56700000000000039</v>
      </c>
      <c r="R572" s="61">
        <f t="shared" ca="1" si="52"/>
        <v>0.19230769230769232</v>
      </c>
      <c r="S572" s="61">
        <f t="shared" ca="1" si="53"/>
        <v>1.3513513513513514E-2</v>
      </c>
      <c r="T572" s="61">
        <f t="shared" ca="1" si="54"/>
        <v>0.19230769230769232</v>
      </c>
      <c r="U572" s="61">
        <f t="shared" ca="1" si="55"/>
        <v>0</v>
      </c>
    </row>
    <row r="573" spans="17:21" x14ac:dyDescent="0.2">
      <c r="Q573" s="61">
        <f t="shared" si="56"/>
        <v>0.56800000000000039</v>
      </c>
      <c r="R573" s="61">
        <f t="shared" ca="1" si="52"/>
        <v>0.19230769230769232</v>
      </c>
      <c r="S573" s="61">
        <f t="shared" ca="1" si="53"/>
        <v>1.3513513513513514E-2</v>
      </c>
      <c r="T573" s="61">
        <f t="shared" ca="1" si="54"/>
        <v>0.19230769230769232</v>
      </c>
      <c r="U573" s="61">
        <f t="shared" ca="1" si="55"/>
        <v>0</v>
      </c>
    </row>
    <row r="574" spans="17:21" x14ac:dyDescent="0.2">
      <c r="Q574" s="61">
        <f t="shared" si="56"/>
        <v>0.56900000000000039</v>
      </c>
      <c r="R574" s="61">
        <f t="shared" ca="1" si="52"/>
        <v>0.19230769230769232</v>
      </c>
      <c r="S574" s="61">
        <f t="shared" ca="1" si="53"/>
        <v>1.3513513513513514E-2</v>
      </c>
      <c r="T574" s="61">
        <f t="shared" ca="1" si="54"/>
        <v>0.19230769230769232</v>
      </c>
      <c r="U574" s="61">
        <f t="shared" ca="1" si="55"/>
        <v>0</v>
      </c>
    </row>
    <row r="575" spans="17:21" x14ac:dyDescent="0.2">
      <c r="Q575" s="61">
        <f t="shared" si="56"/>
        <v>0.5700000000000004</v>
      </c>
      <c r="R575" s="61">
        <f t="shared" ca="1" si="52"/>
        <v>0.19230769230769232</v>
      </c>
      <c r="S575" s="61">
        <f t="shared" ca="1" si="53"/>
        <v>1.3513513513513514E-2</v>
      </c>
      <c r="T575" s="61">
        <f t="shared" ca="1" si="54"/>
        <v>0.19230769230769232</v>
      </c>
      <c r="U575" s="61">
        <f t="shared" ca="1" si="55"/>
        <v>0</v>
      </c>
    </row>
    <row r="576" spans="17:21" x14ac:dyDescent="0.2">
      <c r="Q576" s="61">
        <f t="shared" si="56"/>
        <v>0.5710000000000004</v>
      </c>
      <c r="R576" s="61">
        <f t="shared" ca="1" si="52"/>
        <v>0.19230769230769232</v>
      </c>
      <c r="S576" s="61">
        <f t="shared" ca="1" si="53"/>
        <v>1.3513513513513514E-2</v>
      </c>
      <c r="T576" s="61">
        <f t="shared" ca="1" si="54"/>
        <v>0.19230769230769232</v>
      </c>
      <c r="U576" s="61">
        <f t="shared" ca="1" si="55"/>
        <v>0</v>
      </c>
    </row>
    <row r="577" spans="17:21" x14ac:dyDescent="0.2">
      <c r="Q577" s="61">
        <f t="shared" si="56"/>
        <v>0.5720000000000004</v>
      </c>
      <c r="R577" s="61">
        <f t="shared" ca="1" si="52"/>
        <v>0.19230769230769232</v>
      </c>
      <c r="S577" s="61">
        <f t="shared" ca="1" si="53"/>
        <v>1.3513513513513514E-2</v>
      </c>
      <c r="T577" s="61">
        <f t="shared" ca="1" si="54"/>
        <v>0.19230769230769232</v>
      </c>
      <c r="U577" s="61">
        <f t="shared" ca="1" si="55"/>
        <v>0</v>
      </c>
    </row>
    <row r="578" spans="17:21" x14ac:dyDescent="0.2">
      <c r="Q578" s="61">
        <f t="shared" si="56"/>
        <v>0.5730000000000004</v>
      </c>
      <c r="R578" s="61">
        <f t="shared" ca="1" si="52"/>
        <v>0.19230769230769232</v>
      </c>
      <c r="S578" s="61">
        <f t="shared" ca="1" si="53"/>
        <v>1.3513513513513514E-2</v>
      </c>
      <c r="T578" s="61">
        <f t="shared" ca="1" si="54"/>
        <v>0.19230769230769232</v>
      </c>
      <c r="U578" s="61">
        <f t="shared" ca="1" si="55"/>
        <v>0</v>
      </c>
    </row>
    <row r="579" spans="17:21" x14ac:dyDescent="0.2">
      <c r="Q579" s="61">
        <f t="shared" si="56"/>
        <v>0.5740000000000004</v>
      </c>
      <c r="R579" s="61">
        <f t="shared" ca="1" si="52"/>
        <v>0.19230769230769232</v>
      </c>
      <c r="S579" s="61">
        <f t="shared" ca="1" si="53"/>
        <v>1.3513513513513514E-2</v>
      </c>
      <c r="T579" s="61">
        <f t="shared" ca="1" si="54"/>
        <v>0.19230769230769232</v>
      </c>
      <c r="U579" s="61">
        <f t="shared" ca="1" si="55"/>
        <v>0</v>
      </c>
    </row>
    <row r="580" spans="17:21" x14ac:dyDescent="0.2">
      <c r="Q580" s="61">
        <f t="shared" si="56"/>
        <v>0.5750000000000004</v>
      </c>
      <c r="R580" s="61">
        <f t="shared" ca="1" si="52"/>
        <v>0.19230769230769232</v>
      </c>
      <c r="S580" s="61">
        <f t="shared" ca="1" si="53"/>
        <v>1.3513513513513514E-2</v>
      </c>
      <c r="T580" s="61">
        <f t="shared" ca="1" si="54"/>
        <v>0.19230769230769232</v>
      </c>
      <c r="U580" s="61">
        <f t="shared" ca="1" si="55"/>
        <v>0</v>
      </c>
    </row>
    <row r="581" spans="17:21" x14ac:dyDescent="0.2">
      <c r="Q581" s="61">
        <f t="shared" si="56"/>
        <v>0.5760000000000004</v>
      </c>
      <c r="R581" s="61">
        <f t="shared" ca="1" si="52"/>
        <v>0.19230769230769232</v>
      </c>
      <c r="S581" s="61">
        <f t="shared" ca="1" si="53"/>
        <v>1.3513513513513514E-2</v>
      </c>
      <c r="T581" s="61">
        <f t="shared" ca="1" si="54"/>
        <v>0.19230769230769232</v>
      </c>
      <c r="U581" s="61">
        <f t="shared" ca="1" si="55"/>
        <v>0</v>
      </c>
    </row>
    <row r="582" spans="17:21" x14ac:dyDescent="0.2">
      <c r="Q582" s="61">
        <f t="shared" si="56"/>
        <v>0.5770000000000004</v>
      </c>
      <c r="R582" s="61">
        <f t="shared" ref="R582:R645" ca="1" si="57">COUNTIFS($F$6:$F$176,"CF",$I$6:$I$176,"&gt;="&amp;$Q582)/CF_D</f>
        <v>0.19230769230769232</v>
      </c>
      <c r="S582" s="61">
        <f t="shared" ref="S582:S645" ca="1" si="58">COUNTIFS($F$6:$F$176,"CONT",$I$6:$I$176,"&gt;="&amp;$Q582)/CFNT_D</f>
        <v>1.3513513513513514E-2</v>
      </c>
      <c r="T582" s="61">
        <f t="shared" ca="1" si="54"/>
        <v>0.19230769230769232</v>
      </c>
      <c r="U582" s="61">
        <f t="shared" ca="1" si="55"/>
        <v>0</v>
      </c>
    </row>
    <row r="583" spans="17:21" x14ac:dyDescent="0.2">
      <c r="Q583" s="61">
        <f t="shared" si="56"/>
        <v>0.5780000000000004</v>
      </c>
      <c r="R583" s="61">
        <f t="shared" ca="1" si="57"/>
        <v>0.19230769230769232</v>
      </c>
      <c r="S583" s="61">
        <f t="shared" ca="1" si="58"/>
        <v>1.3513513513513514E-2</v>
      </c>
      <c r="T583" s="61">
        <f t="shared" ref="T583:T646" ca="1" si="59">(R583+R584)/2</f>
        <v>0.19230769230769232</v>
      </c>
      <c r="U583" s="61">
        <f t="shared" ref="U583:U646" ca="1" si="60">-(S584-S583)</f>
        <v>0</v>
      </c>
    </row>
    <row r="584" spans="17:21" x14ac:dyDescent="0.2">
      <c r="Q584" s="61">
        <f t="shared" ref="Q584:Q647" si="61">Q583+0.001</f>
        <v>0.5790000000000004</v>
      </c>
      <c r="R584" s="61">
        <f t="shared" ca="1" si="57"/>
        <v>0.19230769230769232</v>
      </c>
      <c r="S584" s="61">
        <f t="shared" ca="1" si="58"/>
        <v>1.3513513513513514E-2</v>
      </c>
      <c r="T584" s="61">
        <f t="shared" ca="1" si="59"/>
        <v>0.19230769230769232</v>
      </c>
      <c r="U584" s="61">
        <f t="shared" ca="1" si="60"/>
        <v>0</v>
      </c>
    </row>
    <row r="585" spans="17:21" x14ac:dyDescent="0.2">
      <c r="Q585" s="61">
        <f t="shared" si="61"/>
        <v>0.5800000000000004</v>
      </c>
      <c r="R585" s="61">
        <f t="shared" ca="1" si="57"/>
        <v>0.19230769230769232</v>
      </c>
      <c r="S585" s="61">
        <f t="shared" ca="1" si="58"/>
        <v>1.3513513513513514E-2</v>
      </c>
      <c r="T585" s="61">
        <f t="shared" ca="1" si="59"/>
        <v>0.19230769230769232</v>
      </c>
      <c r="U585" s="61">
        <f t="shared" ca="1" si="60"/>
        <v>0</v>
      </c>
    </row>
    <row r="586" spans="17:21" x14ac:dyDescent="0.2">
      <c r="Q586" s="61">
        <f t="shared" si="61"/>
        <v>0.58100000000000041</v>
      </c>
      <c r="R586" s="61">
        <f t="shared" ca="1" si="57"/>
        <v>0.19230769230769232</v>
      </c>
      <c r="S586" s="61">
        <f t="shared" ca="1" si="58"/>
        <v>1.3513513513513514E-2</v>
      </c>
      <c r="T586" s="61">
        <f t="shared" ca="1" si="59"/>
        <v>0.19230769230769232</v>
      </c>
      <c r="U586" s="61">
        <f t="shared" ca="1" si="60"/>
        <v>0</v>
      </c>
    </row>
    <row r="587" spans="17:21" x14ac:dyDescent="0.2">
      <c r="Q587" s="61">
        <f t="shared" si="61"/>
        <v>0.58200000000000041</v>
      </c>
      <c r="R587" s="61">
        <f t="shared" ca="1" si="57"/>
        <v>0.19230769230769232</v>
      </c>
      <c r="S587" s="61">
        <f t="shared" ca="1" si="58"/>
        <v>1.3513513513513514E-2</v>
      </c>
      <c r="T587" s="61">
        <f t="shared" ca="1" si="59"/>
        <v>0.19230769230769232</v>
      </c>
      <c r="U587" s="61">
        <f t="shared" ca="1" si="60"/>
        <v>0</v>
      </c>
    </row>
    <row r="588" spans="17:21" x14ac:dyDescent="0.2">
      <c r="Q588" s="61">
        <f t="shared" si="61"/>
        <v>0.58300000000000041</v>
      </c>
      <c r="R588" s="61">
        <f t="shared" ca="1" si="57"/>
        <v>0.19230769230769232</v>
      </c>
      <c r="S588" s="61">
        <f t="shared" ca="1" si="58"/>
        <v>1.3513513513513514E-2</v>
      </c>
      <c r="T588" s="61">
        <f t="shared" ca="1" si="59"/>
        <v>0.19230769230769232</v>
      </c>
      <c r="U588" s="61">
        <f t="shared" ca="1" si="60"/>
        <v>0</v>
      </c>
    </row>
    <row r="589" spans="17:21" x14ac:dyDescent="0.2">
      <c r="Q589" s="61">
        <f t="shared" si="61"/>
        <v>0.58400000000000041</v>
      </c>
      <c r="R589" s="61">
        <f t="shared" ca="1" si="57"/>
        <v>0.19230769230769232</v>
      </c>
      <c r="S589" s="61">
        <f t="shared" ca="1" si="58"/>
        <v>1.3513513513513514E-2</v>
      </c>
      <c r="T589" s="61">
        <f t="shared" ca="1" si="59"/>
        <v>0.19230769230769232</v>
      </c>
      <c r="U589" s="61">
        <f t="shared" ca="1" si="60"/>
        <v>0</v>
      </c>
    </row>
    <row r="590" spans="17:21" x14ac:dyDescent="0.2">
      <c r="Q590" s="61">
        <f t="shared" si="61"/>
        <v>0.58500000000000041</v>
      </c>
      <c r="R590" s="61">
        <f t="shared" ca="1" si="57"/>
        <v>0.19230769230769232</v>
      </c>
      <c r="S590" s="61">
        <f t="shared" ca="1" si="58"/>
        <v>1.3513513513513514E-2</v>
      </c>
      <c r="T590" s="61">
        <f t="shared" ca="1" si="59"/>
        <v>0.19230769230769232</v>
      </c>
      <c r="U590" s="61">
        <f t="shared" ca="1" si="60"/>
        <v>0</v>
      </c>
    </row>
    <row r="591" spans="17:21" x14ac:dyDescent="0.2">
      <c r="Q591" s="61">
        <f t="shared" si="61"/>
        <v>0.58600000000000041</v>
      </c>
      <c r="R591" s="61">
        <f t="shared" ca="1" si="57"/>
        <v>0.19230769230769232</v>
      </c>
      <c r="S591" s="61">
        <f t="shared" ca="1" si="58"/>
        <v>1.3513513513513514E-2</v>
      </c>
      <c r="T591" s="61">
        <f t="shared" ca="1" si="59"/>
        <v>0.19230769230769232</v>
      </c>
      <c r="U591" s="61">
        <f t="shared" ca="1" si="60"/>
        <v>0</v>
      </c>
    </row>
    <row r="592" spans="17:21" x14ac:dyDescent="0.2">
      <c r="Q592" s="61">
        <f t="shared" si="61"/>
        <v>0.58700000000000041</v>
      </c>
      <c r="R592" s="61">
        <f t="shared" ca="1" si="57"/>
        <v>0.19230769230769232</v>
      </c>
      <c r="S592" s="61">
        <f t="shared" ca="1" si="58"/>
        <v>1.3513513513513514E-2</v>
      </c>
      <c r="T592" s="61">
        <f t="shared" ca="1" si="59"/>
        <v>0.19230769230769232</v>
      </c>
      <c r="U592" s="61">
        <f t="shared" ca="1" si="60"/>
        <v>0</v>
      </c>
    </row>
    <row r="593" spans="17:21" x14ac:dyDescent="0.2">
      <c r="Q593" s="61">
        <f t="shared" si="61"/>
        <v>0.58800000000000041</v>
      </c>
      <c r="R593" s="61">
        <f t="shared" ca="1" si="57"/>
        <v>0.19230769230769232</v>
      </c>
      <c r="S593" s="61">
        <f t="shared" ca="1" si="58"/>
        <v>1.3513513513513514E-2</v>
      </c>
      <c r="T593" s="61">
        <f t="shared" ca="1" si="59"/>
        <v>0.19230769230769232</v>
      </c>
      <c r="U593" s="61">
        <f t="shared" ca="1" si="60"/>
        <v>0</v>
      </c>
    </row>
    <row r="594" spans="17:21" x14ac:dyDescent="0.2">
      <c r="Q594" s="61">
        <f t="shared" si="61"/>
        <v>0.58900000000000041</v>
      </c>
      <c r="R594" s="61">
        <f t="shared" ca="1" si="57"/>
        <v>0.19230769230769232</v>
      </c>
      <c r="S594" s="61">
        <f t="shared" ca="1" si="58"/>
        <v>1.3513513513513514E-2</v>
      </c>
      <c r="T594" s="61">
        <f t="shared" ca="1" si="59"/>
        <v>0.19230769230769232</v>
      </c>
      <c r="U594" s="61">
        <f t="shared" ca="1" si="60"/>
        <v>0</v>
      </c>
    </row>
    <row r="595" spans="17:21" x14ac:dyDescent="0.2">
      <c r="Q595" s="61">
        <f t="shared" si="61"/>
        <v>0.59000000000000041</v>
      </c>
      <c r="R595" s="61">
        <f t="shared" ca="1" si="57"/>
        <v>0.19230769230769232</v>
      </c>
      <c r="S595" s="61">
        <f t="shared" ca="1" si="58"/>
        <v>1.3513513513513514E-2</v>
      </c>
      <c r="T595" s="61">
        <f t="shared" ca="1" si="59"/>
        <v>0.19230769230769232</v>
      </c>
      <c r="U595" s="61">
        <f t="shared" ca="1" si="60"/>
        <v>0</v>
      </c>
    </row>
    <row r="596" spans="17:21" x14ac:dyDescent="0.2">
      <c r="Q596" s="61">
        <f t="shared" si="61"/>
        <v>0.59100000000000041</v>
      </c>
      <c r="R596" s="61">
        <f t="shared" ca="1" si="57"/>
        <v>0.19230769230769232</v>
      </c>
      <c r="S596" s="61">
        <f t="shared" ca="1" si="58"/>
        <v>1.3513513513513514E-2</v>
      </c>
      <c r="T596" s="61">
        <f t="shared" ca="1" si="59"/>
        <v>0.19230769230769232</v>
      </c>
      <c r="U596" s="61">
        <f t="shared" ca="1" si="60"/>
        <v>0</v>
      </c>
    </row>
    <row r="597" spans="17:21" x14ac:dyDescent="0.2">
      <c r="Q597" s="61">
        <f t="shared" si="61"/>
        <v>0.59200000000000041</v>
      </c>
      <c r="R597" s="61">
        <f t="shared" ca="1" si="57"/>
        <v>0.19230769230769232</v>
      </c>
      <c r="S597" s="61">
        <f t="shared" ca="1" si="58"/>
        <v>1.3513513513513514E-2</v>
      </c>
      <c r="T597" s="61">
        <f t="shared" ca="1" si="59"/>
        <v>0.19230769230769232</v>
      </c>
      <c r="U597" s="61">
        <f t="shared" ca="1" si="60"/>
        <v>0</v>
      </c>
    </row>
    <row r="598" spans="17:21" x14ac:dyDescent="0.2">
      <c r="Q598" s="61">
        <f t="shared" si="61"/>
        <v>0.59300000000000042</v>
      </c>
      <c r="R598" s="61">
        <f t="shared" ca="1" si="57"/>
        <v>0.19230769230769232</v>
      </c>
      <c r="S598" s="61">
        <f t="shared" ca="1" si="58"/>
        <v>1.3513513513513514E-2</v>
      </c>
      <c r="T598" s="61">
        <f t="shared" ca="1" si="59"/>
        <v>0.19230769230769232</v>
      </c>
      <c r="U598" s="61">
        <f t="shared" ca="1" si="60"/>
        <v>0</v>
      </c>
    </row>
    <row r="599" spans="17:21" x14ac:dyDescent="0.2">
      <c r="Q599" s="61">
        <f t="shared" si="61"/>
        <v>0.59400000000000042</v>
      </c>
      <c r="R599" s="61">
        <f t="shared" ca="1" si="57"/>
        <v>0.19230769230769232</v>
      </c>
      <c r="S599" s="61">
        <f t="shared" ca="1" si="58"/>
        <v>1.3513513513513514E-2</v>
      </c>
      <c r="T599" s="61">
        <f t="shared" ca="1" si="59"/>
        <v>0.19230769230769232</v>
      </c>
      <c r="U599" s="61">
        <f t="shared" ca="1" si="60"/>
        <v>0</v>
      </c>
    </row>
    <row r="600" spans="17:21" x14ac:dyDescent="0.2">
      <c r="Q600" s="61">
        <f t="shared" si="61"/>
        <v>0.59500000000000042</v>
      </c>
      <c r="R600" s="61">
        <f t="shared" ca="1" si="57"/>
        <v>0.19230769230769232</v>
      </c>
      <c r="S600" s="61">
        <f t="shared" ca="1" si="58"/>
        <v>1.3513513513513514E-2</v>
      </c>
      <c r="T600" s="61">
        <f t="shared" ca="1" si="59"/>
        <v>0.19230769230769232</v>
      </c>
      <c r="U600" s="61">
        <f t="shared" ca="1" si="60"/>
        <v>0</v>
      </c>
    </row>
    <row r="601" spans="17:21" x14ac:dyDescent="0.2">
      <c r="Q601" s="61">
        <f t="shared" si="61"/>
        <v>0.59600000000000042</v>
      </c>
      <c r="R601" s="61">
        <f t="shared" ca="1" si="57"/>
        <v>0.19230769230769232</v>
      </c>
      <c r="S601" s="61">
        <f t="shared" ca="1" si="58"/>
        <v>1.3513513513513514E-2</v>
      </c>
      <c r="T601" s="61">
        <f t="shared" ca="1" si="59"/>
        <v>0.19230769230769232</v>
      </c>
      <c r="U601" s="61">
        <f t="shared" ca="1" si="60"/>
        <v>0</v>
      </c>
    </row>
    <row r="602" spans="17:21" x14ac:dyDescent="0.2">
      <c r="Q602" s="61">
        <f t="shared" si="61"/>
        <v>0.59700000000000042</v>
      </c>
      <c r="R602" s="61">
        <f t="shared" ca="1" si="57"/>
        <v>0.19230769230769232</v>
      </c>
      <c r="S602" s="61">
        <f t="shared" ca="1" si="58"/>
        <v>1.3513513513513514E-2</v>
      </c>
      <c r="T602" s="61">
        <f t="shared" ca="1" si="59"/>
        <v>0.19230769230769232</v>
      </c>
      <c r="U602" s="61">
        <f t="shared" ca="1" si="60"/>
        <v>0</v>
      </c>
    </row>
    <row r="603" spans="17:21" x14ac:dyDescent="0.2">
      <c r="Q603" s="61">
        <f t="shared" si="61"/>
        <v>0.59800000000000042</v>
      </c>
      <c r="R603" s="61">
        <f t="shared" ca="1" si="57"/>
        <v>0.19230769230769232</v>
      </c>
      <c r="S603" s="61">
        <f t="shared" ca="1" si="58"/>
        <v>1.3513513513513514E-2</v>
      </c>
      <c r="T603" s="61">
        <f t="shared" ca="1" si="59"/>
        <v>0.19230769230769232</v>
      </c>
      <c r="U603" s="61">
        <f t="shared" ca="1" si="60"/>
        <v>0</v>
      </c>
    </row>
    <row r="604" spans="17:21" x14ac:dyDescent="0.2">
      <c r="Q604" s="61">
        <f t="shared" si="61"/>
        <v>0.59900000000000042</v>
      </c>
      <c r="R604" s="61">
        <f t="shared" ca="1" si="57"/>
        <v>0.19230769230769232</v>
      </c>
      <c r="S604" s="61">
        <f t="shared" ca="1" si="58"/>
        <v>1.3513513513513514E-2</v>
      </c>
      <c r="T604" s="61">
        <f t="shared" ca="1" si="59"/>
        <v>0.19230769230769232</v>
      </c>
      <c r="U604" s="61">
        <f t="shared" ca="1" si="60"/>
        <v>0</v>
      </c>
    </row>
    <row r="605" spans="17:21" x14ac:dyDescent="0.2">
      <c r="Q605" s="61">
        <f t="shared" si="61"/>
        <v>0.60000000000000042</v>
      </c>
      <c r="R605" s="61">
        <f t="shared" ca="1" si="57"/>
        <v>0.19230769230769232</v>
      </c>
      <c r="S605" s="61">
        <f t="shared" ca="1" si="58"/>
        <v>1.3513513513513514E-2</v>
      </c>
      <c r="T605" s="61">
        <f t="shared" ca="1" si="59"/>
        <v>0.19230769230769232</v>
      </c>
      <c r="U605" s="61">
        <f t="shared" ca="1" si="60"/>
        <v>0</v>
      </c>
    </row>
    <row r="606" spans="17:21" x14ac:dyDescent="0.2">
      <c r="Q606" s="61">
        <f t="shared" si="61"/>
        <v>0.60100000000000042</v>
      </c>
      <c r="R606" s="61">
        <f t="shared" ca="1" si="57"/>
        <v>0.19230769230769232</v>
      </c>
      <c r="S606" s="61">
        <f t="shared" ca="1" si="58"/>
        <v>1.3513513513513514E-2</v>
      </c>
      <c r="T606" s="61">
        <f t="shared" ca="1" si="59"/>
        <v>0.19230769230769232</v>
      </c>
      <c r="U606" s="61">
        <f t="shared" ca="1" si="60"/>
        <v>0</v>
      </c>
    </row>
    <row r="607" spans="17:21" x14ac:dyDescent="0.2">
      <c r="Q607" s="61">
        <f t="shared" si="61"/>
        <v>0.60200000000000042</v>
      </c>
      <c r="R607" s="61">
        <f t="shared" ca="1" si="57"/>
        <v>0.19230769230769232</v>
      </c>
      <c r="S607" s="61">
        <f t="shared" ca="1" si="58"/>
        <v>1.3513513513513514E-2</v>
      </c>
      <c r="T607" s="61">
        <f t="shared" ca="1" si="59"/>
        <v>0.19230769230769232</v>
      </c>
      <c r="U607" s="61">
        <f t="shared" ca="1" si="60"/>
        <v>0</v>
      </c>
    </row>
    <row r="608" spans="17:21" x14ac:dyDescent="0.2">
      <c r="Q608" s="61">
        <f t="shared" si="61"/>
        <v>0.60300000000000042</v>
      </c>
      <c r="R608" s="61">
        <f t="shared" ca="1" si="57"/>
        <v>0.19230769230769232</v>
      </c>
      <c r="S608" s="61">
        <f t="shared" ca="1" si="58"/>
        <v>1.3513513513513514E-2</v>
      </c>
      <c r="T608" s="61">
        <f t="shared" ca="1" si="59"/>
        <v>0.19230769230769232</v>
      </c>
      <c r="U608" s="61">
        <f t="shared" ca="1" si="60"/>
        <v>0</v>
      </c>
    </row>
    <row r="609" spans="17:21" x14ac:dyDescent="0.2">
      <c r="Q609" s="61">
        <f t="shared" si="61"/>
        <v>0.60400000000000043</v>
      </c>
      <c r="R609" s="61">
        <f t="shared" ca="1" si="57"/>
        <v>0.19230769230769232</v>
      </c>
      <c r="S609" s="61">
        <f t="shared" ca="1" si="58"/>
        <v>1.3513513513513514E-2</v>
      </c>
      <c r="T609" s="61">
        <f t="shared" ca="1" si="59"/>
        <v>0.19230769230769232</v>
      </c>
      <c r="U609" s="61">
        <f t="shared" ca="1" si="60"/>
        <v>0</v>
      </c>
    </row>
    <row r="610" spans="17:21" x14ac:dyDescent="0.2">
      <c r="Q610" s="61">
        <f t="shared" si="61"/>
        <v>0.60500000000000043</v>
      </c>
      <c r="R610" s="61">
        <f t="shared" ca="1" si="57"/>
        <v>0.19230769230769232</v>
      </c>
      <c r="S610" s="61">
        <f t="shared" ca="1" si="58"/>
        <v>1.3513513513513514E-2</v>
      </c>
      <c r="T610" s="61">
        <f t="shared" ca="1" si="59"/>
        <v>0.19230769230769232</v>
      </c>
      <c r="U610" s="61">
        <f t="shared" ca="1" si="60"/>
        <v>0</v>
      </c>
    </row>
    <row r="611" spans="17:21" x14ac:dyDescent="0.2">
      <c r="Q611" s="61">
        <f t="shared" si="61"/>
        <v>0.60600000000000043</v>
      </c>
      <c r="R611" s="61">
        <f t="shared" ca="1" si="57"/>
        <v>0.19230769230769232</v>
      </c>
      <c r="S611" s="61">
        <f t="shared" ca="1" si="58"/>
        <v>1.3513513513513514E-2</v>
      </c>
      <c r="T611" s="61">
        <f t="shared" ca="1" si="59"/>
        <v>0.19230769230769232</v>
      </c>
      <c r="U611" s="61">
        <f t="shared" ca="1" si="60"/>
        <v>0</v>
      </c>
    </row>
    <row r="612" spans="17:21" x14ac:dyDescent="0.2">
      <c r="Q612" s="61">
        <f t="shared" si="61"/>
        <v>0.60700000000000043</v>
      </c>
      <c r="R612" s="61">
        <f t="shared" ca="1" si="57"/>
        <v>0.19230769230769232</v>
      </c>
      <c r="S612" s="61">
        <f t="shared" ca="1" si="58"/>
        <v>1.3513513513513514E-2</v>
      </c>
      <c r="T612" s="61">
        <f t="shared" ca="1" si="59"/>
        <v>0.19230769230769232</v>
      </c>
      <c r="U612" s="61">
        <f t="shared" ca="1" si="60"/>
        <v>0</v>
      </c>
    </row>
    <row r="613" spans="17:21" x14ac:dyDescent="0.2">
      <c r="Q613" s="61">
        <f t="shared" si="61"/>
        <v>0.60800000000000043</v>
      </c>
      <c r="R613" s="61">
        <f t="shared" ca="1" si="57"/>
        <v>0.19230769230769232</v>
      </c>
      <c r="S613" s="61">
        <f t="shared" ca="1" si="58"/>
        <v>1.3513513513513514E-2</v>
      </c>
      <c r="T613" s="61">
        <f t="shared" ca="1" si="59"/>
        <v>0.19230769230769232</v>
      </c>
      <c r="U613" s="61">
        <f t="shared" ca="1" si="60"/>
        <v>0</v>
      </c>
    </row>
    <row r="614" spans="17:21" x14ac:dyDescent="0.2">
      <c r="Q614" s="61">
        <f t="shared" si="61"/>
        <v>0.60900000000000043</v>
      </c>
      <c r="R614" s="61">
        <f t="shared" ca="1" si="57"/>
        <v>0.19230769230769232</v>
      </c>
      <c r="S614" s="61">
        <f t="shared" ca="1" si="58"/>
        <v>1.3513513513513514E-2</v>
      </c>
      <c r="T614" s="61">
        <f t="shared" ca="1" si="59"/>
        <v>0.19230769230769232</v>
      </c>
      <c r="U614" s="61">
        <f t="shared" ca="1" si="60"/>
        <v>0</v>
      </c>
    </row>
    <row r="615" spans="17:21" x14ac:dyDescent="0.2">
      <c r="Q615" s="61">
        <f t="shared" si="61"/>
        <v>0.61000000000000043</v>
      </c>
      <c r="R615" s="61">
        <f t="shared" ca="1" si="57"/>
        <v>0.19230769230769232</v>
      </c>
      <c r="S615" s="61">
        <f t="shared" ca="1" si="58"/>
        <v>1.3513513513513514E-2</v>
      </c>
      <c r="T615" s="61">
        <f t="shared" ca="1" si="59"/>
        <v>0.19230769230769232</v>
      </c>
      <c r="U615" s="61">
        <f t="shared" ca="1" si="60"/>
        <v>0</v>
      </c>
    </row>
    <row r="616" spans="17:21" x14ac:dyDescent="0.2">
      <c r="Q616" s="61">
        <f t="shared" si="61"/>
        <v>0.61100000000000043</v>
      </c>
      <c r="R616" s="61">
        <f t="shared" ca="1" si="57"/>
        <v>0.19230769230769232</v>
      </c>
      <c r="S616" s="61">
        <f t="shared" ca="1" si="58"/>
        <v>1.3513513513513514E-2</v>
      </c>
      <c r="T616" s="61">
        <f t="shared" ca="1" si="59"/>
        <v>0.19230769230769232</v>
      </c>
      <c r="U616" s="61">
        <f t="shared" ca="1" si="60"/>
        <v>0</v>
      </c>
    </row>
    <row r="617" spans="17:21" x14ac:dyDescent="0.2">
      <c r="Q617" s="61">
        <f t="shared" si="61"/>
        <v>0.61200000000000043</v>
      </c>
      <c r="R617" s="61">
        <f t="shared" ca="1" si="57"/>
        <v>0.19230769230769232</v>
      </c>
      <c r="S617" s="61">
        <f t="shared" ca="1" si="58"/>
        <v>1.3513513513513514E-2</v>
      </c>
      <c r="T617" s="61">
        <f t="shared" ca="1" si="59"/>
        <v>0.19230769230769232</v>
      </c>
      <c r="U617" s="61">
        <f t="shared" ca="1" si="60"/>
        <v>0</v>
      </c>
    </row>
    <row r="618" spans="17:21" x14ac:dyDescent="0.2">
      <c r="Q618" s="61">
        <f t="shared" si="61"/>
        <v>0.61300000000000043</v>
      </c>
      <c r="R618" s="61">
        <f t="shared" ca="1" si="57"/>
        <v>0.19230769230769232</v>
      </c>
      <c r="S618" s="61">
        <f t="shared" ca="1" si="58"/>
        <v>1.3513513513513514E-2</v>
      </c>
      <c r="T618" s="61">
        <f t="shared" ca="1" si="59"/>
        <v>0.19230769230769232</v>
      </c>
      <c r="U618" s="61">
        <f t="shared" ca="1" si="60"/>
        <v>0</v>
      </c>
    </row>
    <row r="619" spans="17:21" x14ac:dyDescent="0.2">
      <c r="Q619" s="61">
        <f t="shared" si="61"/>
        <v>0.61400000000000043</v>
      </c>
      <c r="R619" s="61">
        <f t="shared" ca="1" si="57"/>
        <v>0.19230769230769232</v>
      </c>
      <c r="S619" s="61">
        <f t="shared" ca="1" si="58"/>
        <v>1.3513513513513514E-2</v>
      </c>
      <c r="T619" s="61">
        <f t="shared" ca="1" si="59"/>
        <v>0.19230769230769232</v>
      </c>
      <c r="U619" s="61">
        <f t="shared" ca="1" si="60"/>
        <v>0</v>
      </c>
    </row>
    <row r="620" spans="17:21" x14ac:dyDescent="0.2">
      <c r="Q620" s="61">
        <f t="shared" si="61"/>
        <v>0.61500000000000044</v>
      </c>
      <c r="R620" s="61">
        <f t="shared" ca="1" si="57"/>
        <v>0.19230769230769232</v>
      </c>
      <c r="S620" s="61">
        <f t="shared" ca="1" si="58"/>
        <v>1.3513513513513514E-2</v>
      </c>
      <c r="T620" s="61">
        <f t="shared" ca="1" si="59"/>
        <v>0.19230769230769232</v>
      </c>
      <c r="U620" s="61">
        <f t="shared" ca="1" si="60"/>
        <v>0</v>
      </c>
    </row>
    <row r="621" spans="17:21" x14ac:dyDescent="0.2">
      <c r="Q621" s="61">
        <f t="shared" si="61"/>
        <v>0.61600000000000044</v>
      </c>
      <c r="R621" s="61">
        <f t="shared" ca="1" si="57"/>
        <v>0.19230769230769232</v>
      </c>
      <c r="S621" s="61">
        <f t="shared" ca="1" si="58"/>
        <v>1.3513513513513514E-2</v>
      </c>
      <c r="T621" s="61">
        <f t="shared" ca="1" si="59"/>
        <v>0.19230769230769232</v>
      </c>
      <c r="U621" s="61">
        <f t="shared" ca="1" si="60"/>
        <v>0</v>
      </c>
    </row>
    <row r="622" spans="17:21" x14ac:dyDescent="0.2">
      <c r="Q622" s="61">
        <f t="shared" si="61"/>
        <v>0.61700000000000044</v>
      </c>
      <c r="R622" s="61">
        <f t="shared" ca="1" si="57"/>
        <v>0.19230769230769232</v>
      </c>
      <c r="S622" s="61">
        <f t="shared" ca="1" si="58"/>
        <v>1.3513513513513514E-2</v>
      </c>
      <c r="T622" s="61">
        <f t="shared" ca="1" si="59"/>
        <v>0.19230769230769232</v>
      </c>
      <c r="U622" s="61">
        <f t="shared" ca="1" si="60"/>
        <v>0</v>
      </c>
    </row>
    <row r="623" spans="17:21" x14ac:dyDescent="0.2">
      <c r="Q623" s="61">
        <f t="shared" si="61"/>
        <v>0.61800000000000044</v>
      </c>
      <c r="R623" s="61">
        <f t="shared" ca="1" si="57"/>
        <v>0.19230769230769232</v>
      </c>
      <c r="S623" s="61">
        <f t="shared" ca="1" si="58"/>
        <v>1.3513513513513514E-2</v>
      </c>
      <c r="T623" s="61">
        <f t="shared" ca="1" si="59"/>
        <v>0.19230769230769232</v>
      </c>
      <c r="U623" s="61">
        <f t="shared" ca="1" si="60"/>
        <v>0</v>
      </c>
    </row>
    <row r="624" spans="17:21" x14ac:dyDescent="0.2">
      <c r="Q624" s="61">
        <f t="shared" si="61"/>
        <v>0.61900000000000044</v>
      </c>
      <c r="R624" s="61">
        <f t="shared" ca="1" si="57"/>
        <v>0.19230769230769232</v>
      </c>
      <c r="S624" s="61">
        <f t="shared" ca="1" si="58"/>
        <v>1.3513513513513514E-2</v>
      </c>
      <c r="T624" s="61">
        <f t="shared" ca="1" si="59"/>
        <v>0.19230769230769232</v>
      </c>
      <c r="U624" s="61">
        <f t="shared" ca="1" si="60"/>
        <v>0</v>
      </c>
    </row>
    <row r="625" spans="17:21" x14ac:dyDescent="0.2">
      <c r="Q625" s="61">
        <f t="shared" si="61"/>
        <v>0.62000000000000044</v>
      </c>
      <c r="R625" s="61">
        <f t="shared" ca="1" si="57"/>
        <v>0.19230769230769232</v>
      </c>
      <c r="S625" s="61">
        <f t="shared" ca="1" si="58"/>
        <v>1.3513513513513514E-2</v>
      </c>
      <c r="T625" s="61">
        <f t="shared" ca="1" si="59"/>
        <v>0.19230769230769232</v>
      </c>
      <c r="U625" s="61">
        <f t="shared" ca="1" si="60"/>
        <v>0</v>
      </c>
    </row>
    <row r="626" spans="17:21" x14ac:dyDescent="0.2">
      <c r="Q626" s="61">
        <f t="shared" si="61"/>
        <v>0.62100000000000044</v>
      </c>
      <c r="R626" s="61">
        <f t="shared" ca="1" si="57"/>
        <v>0.19230769230769232</v>
      </c>
      <c r="S626" s="61">
        <f t="shared" ca="1" si="58"/>
        <v>1.3513513513513514E-2</v>
      </c>
      <c r="T626" s="61">
        <f t="shared" ca="1" si="59"/>
        <v>0.19230769230769232</v>
      </c>
      <c r="U626" s="61">
        <f t="shared" ca="1" si="60"/>
        <v>0</v>
      </c>
    </row>
    <row r="627" spans="17:21" x14ac:dyDescent="0.2">
      <c r="Q627" s="61">
        <f t="shared" si="61"/>
        <v>0.62200000000000044</v>
      </c>
      <c r="R627" s="61">
        <f t="shared" ca="1" si="57"/>
        <v>0.19230769230769232</v>
      </c>
      <c r="S627" s="61">
        <f t="shared" ca="1" si="58"/>
        <v>1.3513513513513514E-2</v>
      </c>
      <c r="T627" s="61">
        <f t="shared" ca="1" si="59"/>
        <v>0.19230769230769232</v>
      </c>
      <c r="U627" s="61">
        <f t="shared" ca="1" si="60"/>
        <v>0</v>
      </c>
    </row>
    <row r="628" spans="17:21" x14ac:dyDescent="0.2">
      <c r="Q628" s="61">
        <f t="shared" si="61"/>
        <v>0.62300000000000044</v>
      </c>
      <c r="R628" s="61">
        <f t="shared" ca="1" si="57"/>
        <v>0.19230769230769232</v>
      </c>
      <c r="S628" s="61">
        <f t="shared" ca="1" si="58"/>
        <v>1.3513513513513514E-2</v>
      </c>
      <c r="T628" s="61">
        <f t="shared" ca="1" si="59"/>
        <v>0.19230769230769232</v>
      </c>
      <c r="U628" s="61">
        <f t="shared" ca="1" si="60"/>
        <v>0</v>
      </c>
    </row>
    <row r="629" spans="17:21" x14ac:dyDescent="0.2">
      <c r="Q629" s="61">
        <f t="shared" si="61"/>
        <v>0.62400000000000044</v>
      </c>
      <c r="R629" s="61">
        <f t="shared" ca="1" si="57"/>
        <v>0.19230769230769232</v>
      </c>
      <c r="S629" s="61">
        <f t="shared" ca="1" si="58"/>
        <v>1.3513513513513514E-2</v>
      </c>
      <c r="T629" s="61">
        <f t="shared" ca="1" si="59"/>
        <v>0.19230769230769232</v>
      </c>
      <c r="U629" s="61">
        <f t="shared" ca="1" si="60"/>
        <v>0</v>
      </c>
    </row>
    <row r="630" spans="17:21" x14ac:dyDescent="0.2">
      <c r="Q630" s="61">
        <f t="shared" si="61"/>
        <v>0.62500000000000044</v>
      </c>
      <c r="R630" s="61">
        <f t="shared" ca="1" si="57"/>
        <v>0.19230769230769232</v>
      </c>
      <c r="S630" s="61">
        <f t="shared" ca="1" si="58"/>
        <v>1.3513513513513514E-2</v>
      </c>
      <c r="T630" s="61">
        <f t="shared" ca="1" si="59"/>
        <v>0.19230769230769232</v>
      </c>
      <c r="U630" s="61">
        <f t="shared" ca="1" si="60"/>
        <v>0</v>
      </c>
    </row>
    <row r="631" spans="17:21" x14ac:dyDescent="0.2">
      <c r="Q631" s="61">
        <f t="shared" si="61"/>
        <v>0.62600000000000044</v>
      </c>
      <c r="R631" s="61">
        <f t="shared" ca="1" si="57"/>
        <v>0.19230769230769232</v>
      </c>
      <c r="S631" s="61">
        <f t="shared" ca="1" si="58"/>
        <v>1.3513513513513514E-2</v>
      </c>
      <c r="T631" s="61">
        <f t="shared" ca="1" si="59"/>
        <v>0.19230769230769232</v>
      </c>
      <c r="U631" s="61">
        <f t="shared" ca="1" si="60"/>
        <v>0</v>
      </c>
    </row>
    <row r="632" spans="17:21" x14ac:dyDescent="0.2">
      <c r="Q632" s="61">
        <f t="shared" si="61"/>
        <v>0.62700000000000045</v>
      </c>
      <c r="R632" s="61">
        <f t="shared" ca="1" si="57"/>
        <v>0.19230769230769232</v>
      </c>
      <c r="S632" s="61">
        <f t="shared" ca="1" si="58"/>
        <v>1.3513513513513514E-2</v>
      </c>
      <c r="T632" s="61">
        <f t="shared" ca="1" si="59"/>
        <v>0.19230769230769232</v>
      </c>
      <c r="U632" s="61">
        <f t="shared" ca="1" si="60"/>
        <v>0</v>
      </c>
    </row>
    <row r="633" spans="17:21" x14ac:dyDescent="0.2">
      <c r="Q633" s="61">
        <f t="shared" si="61"/>
        <v>0.62800000000000045</v>
      </c>
      <c r="R633" s="61">
        <f t="shared" ca="1" si="57"/>
        <v>0.19230769230769232</v>
      </c>
      <c r="S633" s="61">
        <f t="shared" ca="1" si="58"/>
        <v>1.3513513513513514E-2</v>
      </c>
      <c r="T633" s="61">
        <f t="shared" ca="1" si="59"/>
        <v>0.19230769230769232</v>
      </c>
      <c r="U633" s="61">
        <f t="shared" ca="1" si="60"/>
        <v>0</v>
      </c>
    </row>
    <row r="634" spans="17:21" x14ac:dyDescent="0.2">
      <c r="Q634" s="61">
        <f t="shared" si="61"/>
        <v>0.62900000000000045</v>
      </c>
      <c r="R634" s="61">
        <f t="shared" ca="1" si="57"/>
        <v>0.19230769230769232</v>
      </c>
      <c r="S634" s="61">
        <f t="shared" ca="1" si="58"/>
        <v>1.3513513513513514E-2</v>
      </c>
      <c r="T634" s="61">
        <f t="shared" ca="1" si="59"/>
        <v>0.19230769230769232</v>
      </c>
      <c r="U634" s="61">
        <f t="shared" ca="1" si="60"/>
        <v>0</v>
      </c>
    </row>
    <row r="635" spans="17:21" x14ac:dyDescent="0.2">
      <c r="Q635" s="61">
        <f t="shared" si="61"/>
        <v>0.63000000000000045</v>
      </c>
      <c r="R635" s="61">
        <f t="shared" ca="1" si="57"/>
        <v>0.19230769230769232</v>
      </c>
      <c r="S635" s="61">
        <f t="shared" ca="1" si="58"/>
        <v>1.3513513513513514E-2</v>
      </c>
      <c r="T635" s="61">
        <f t="shared" ca="1" si="59"/>
        <v>0.19230769230769232</v>
      </c>
      <c r="U635" s="61">
        <f t="shared" ca="1" si="60"/>
        <v>0</v>
      </c>
    </row>
    <row r="636" spans="17:21" x14ac:dyDescent="0.2">
      <c r="Q636" s="61">
        <f t="shared" si="61"/>
        <v>0.63100000000000045</v>
      </c>
      <c r="R636" s="61">
        <f t="shared" ca="1" si="57"/>
        <v>0.19230769230769232</v>
      </c>
      <c r="S636" s="61">
        <f t="shared" ca="1" si="58"/>
        <v>1.3513513513513514E-2</v>
      </c>
      <c r="T636" s="61">
        <f t="shared" ca="1" si="59"/>
        <v>0.19230769230769232</v>
      </c>
      <c r="U636" s="61">
        <f t="shared" ca="1" si="60"/>
        <v>0</v>
      </c>
    </row>
    <row r="637" spans="17:21" x14ac:dyDescent="0.2">
      <c r="Q637" s="61">
        <f t="shared" si="61"/>
        <v>0.63200000000000045</v>
      </c>
      <c r="R637" s="61">
        <f t="shared" ca="1" si="57"/>
        <v>0.19230769230769232</v>
      </c>
      <c r="S637" s="61">
        <f t="shared" ca="1" si="58"/>
        <v>1.3513513513513514E-2</v>
      </c>
      <c r="T637" s="61">
        <f t="shared" ca="1" si="59"/>
        <v>0.19230769230769232</v>
      </c>
      <c r="U637" s="61">
        <f t="shared" ca="1" si="60"/>
        <v>0</v>
      </c>
    </row>
    <row r="638" spans="17:21" x14ac:dyDescent="0.2">
      <c r="Q638" s="61">
        <f t="shared" si="61"/>
        <v>0.63300000000000045</v>
      </c>
      <c r="R638" s="61">
        <f t="shared" ca="1" si="57"/>
        <v>0.19230769230769232</v>
      </c>
      <c r="S638" s="61">
        <f t="shared" ca="1" si="58"/>
        <v>1.3513513513513514E-2</v>
      </c>
      <c r="T638" s="61">
        <f t="shared" ca="1" si="59"/>
        <v>0.19230769230769232</v>
      </c>
      <c r="U638" s="61">
        <f t="shared" ca="1" si="60"/>
        <v>0</v>
      </c>
    </row>
    <row r="639" spans="17:21" x14ac:dyDescent="0.2">
      <c r="Q639" s="61">
        <f t="shared" si="61"/>
        <v>0.63400000000000045</v>
      </c>
      <c r="R639" s="61">
        <f t="shared" ca="1" si="57"/>
        <v>0.19230769230769232</v>
      </c>
      <c r="S639" s="61">
        <f t="shared" ca="1" si="58"/>
        <v>1.3513513513513514E-2</v>
      </c>
      <c r="T639" s="61">
        <f t="shared" ca="1" si="59"/>
        <v>0.19230769230769232</v>
      </c>
      <c r="U639" s="61">
        <f t="shared" ca="1" si="60"/>
        <v>0</v>
      </c>
    </row>
    <row r="640" spans="17:21" x14ac:dyDescent="0.2">
      <c r="Q640" s="61">
        <f t="shared" si="61"/>
        <v>0.63500000000000045</v>
      </c>
      <c r="R640" s="61">
        <f t="shared" ca="1" si="57"/>
        <v>0.19230769230769232</v>
      </c>
      <c r="S640" s="61">
        <f t="shared" ca="1" si="58"/>
        <v>1.3513513513513514E-2</v>
      </c>
      <c r="T640" s="61">
        <f t="shared" ca="1" si="59"/>
        <v>0.19230769230769232</v>
      </c>
      <c r="U640" s="61">
        <f t="shared" ca="1" si="60"/>
        <v>0</v>
      </c>
    </row>
    <row r="641" spans="17:21" x14ac:dyDescent="0.2">
      <c r="Q641" s="61">
        <f t="shared" si="61"/>
        <v>0.63600000000000045</v>
      </c>
      <c r="R641" s="61">
        <f t="shared" ca="1" si="57"/>
        <v>0.19230769230769232</v>
      </c>
      <c r="S641" s="61">
        <f t="shared" ca="1" si="58"/>
        <v>1.3513513513513514E-2</v>
      </c>
      <c r="T641" s="61">
        <f t="shared" ca="1" si="59"/>
        <v>0.19230769230769232</v>
      </c>
      <c r="U641" s="61">
        <f t="shared" ca="1" si="60"/>
        <v>0</v>
      </c>
    </row>
    <row r="642" spans="17:21" x14ac:dyDescent="0.2">
      <c r="Q642" s="61">
        <f t="shared" si="61"/>
        <v>0.63700000000000045</v>
      </c>
      <c r="R642" s="61">
        <f t="shared" ca="1" si="57"/>
        <v>0.19230769230769232</v>
      </c>
      <c r="S642" s="61">
        <f t="shared" ca="1" si="58"/>
        <v>1.3513513513513514E-2</v>
      </c>
      <c r="T642" s="61">
        <f t="shared" ca="1" si="59"/>
        <v>0.19230769230769232</v>
      </c>
      <c r="U642" s="61">
        <f t="shared" ca="1" si="60"/>
        <v>0</v>
      </c>
    </row>
    <row r="643" spans="17:21" x14ac:dyDescent="0.2">
      <c r="Q643" s="61">
        <f t="shared" si="61"/>
        <v>0.63800000000000046</v>
      </c>
      <c r="R643" s="61">
        <f t="shared" ca="1" si="57"/>
        <v>0.19230769230769232</v>
      </c>
      <c r="S643" s="61">
        <f t="shared" ca="1" si="58"/>
        <v>1.3513513513513514E-2</v>
      </c>
      <c r="T643" s="61">
        <f t="shared" ca="1" si="59"/>
        <v>0.19230769230769232</v>
      </c>
      <c r="U643" s="61">
        <f t="shared" ca="1" si="60"/>
        <v>0</v>
      </c>
    </row>
    <row r="644" spans="17:21" x14ac:dyDescent="0.2">
      <c r="Q644" s="61">
        <f t="shared" si="61"/>
        <v>0.63900000000000046</v>
      </c>
      <c r="R644" s="61">
        <f t="shared" ca="1" si="57"/>
        <v>0.19230769230769232</v>
      </c>
      <c r="S644" s="61">
        <f t="shared" ca="1" si="58"/>
        <v>1.3513513513513514E-2</v>
      </c>
      <c r="T644" s="61">
        <f t="shared" ca="1" si="59"/>
        <v>0.19230769230769232</v>
      </c>
      <c r="U644" s="61">
        <f t="shared" ca="1" si="60"/>
        <v>0</v>
      </c>
    </row>
    <row r="645" spans="17:21" x14ac:dyDescent="0.2">
      <c r="Q645" s="61">
        <f t="shared" si="61"/>
        <v>0.64000000000000046</v>
      </c>
      <c r="R645" s="61">
        <f t="shared" ca="1" si="57"/>
        <v>0.19230769230769232</v>
      </c>
      <c r="S645" s="61">
        <f t="shared" ca="1" si="58"/>
        <v>1.3513513513513514E-2</v>
      </c>
      <c r="T645" s="61">
        <f t="shared" ca="1" si="59"/>
        <v>0.19230769230769232</v>
      </c>
      <c r="U645" s="61">
        <f t="shared" ca="1" si="60"/>
        <v>0</v>
      </c>
    </row>
    <row r="646" spans="17:21" x14ac:dyDescent="0.2">
      <c r="Q646" s="61">
        <f t="shared" si="61"/>
        <v>0.64100000000000046</v>
      </c>
      <c r="R646" s="61">
        <f t="shared" ref="R646:R709" ca="1" si="62">COUNTIFS($F$6:$F$176,"CF",$I$6:$I$176,"&gt;="&amp;$Q646)/CF_D</f>
        <v>0.19230769230769232</v>
      </c>
      <c r="S646" s="61">
        <f t="shared" ref="S646:S709" ca="1" si="63">COUNTIFS($F$6:$F$176,"CONT",$I$6:$I$176,"&gt;="&amp;$Q646)/CFNT_D</f>
        <v>1.3513513513513514E-2</v>
      </c>
      <c r="T646" s="61">
        <f t="shared" ca="1" si="59"/>
        <v>0.19230769230769232</v>
      </c>
      <c r="U646" s="61">
        <f t="shared" ca="1" si="60"/>
        <v>0</v>
      </c>
    </row>
    <row r="647" spans="17:21" x14ac:dyDescent="0.2">
      <c r="Q647" s="61">
        <f t="shared" si="61"/>
        <v>0.64200000000000046</v>
      </c>
      <c r="R647" s="61">
        <f t="shared" ca="1" si="62"/>
        <v>0.19230769230769232</v>
      </c>
      <c r="S647" s="61">
        <f t="shared" ca="1" si="63"/>
        <v>1.3513513513513514E-2</v>
      </c>
      <c r="T647" s="61">
        <f t="shared" ref="T647:T710" ca="1" si="64">(R647+R648)/2</f>
        <v>0.19230769230769232</v>
      </c>
      <c r="U647" s="61">
        <f t="shared" ref="U647:U710" ca="1" si="65">-(S648-S647)</f>
        <v>0</v>
      </c>
    </row>
    <row r="648" spans="17:21" x14ac:dyDescent="0.2">
      <c r="Q648" s="61">
        <f t="shared" ref="Q648:Q711" si="66">Q647+0.001</f>
        <v>0.64300000000000046</v>
      </c>
      <c r="R648" s="61">
        <f t="shared" ca="1" si="62"/>
        <v>0.19230769230769232</v>
      </c>
      <c r="S648" s="61">
        <f t="shared" ca="1" si="63"/>
        <v>1.3513513513513514E-2</v>
      </c>
      <c r="T648" s="61">
        <f t="shared" ca="1" si="64"/>
        <v>0.19230769230769232</v>
      </c>
      <c r="U648" s="61">
        <f t="shared" ca="1" si="65"/>
        <v>0</v>
      </c>
    </row>
    <row r="649" spans="17:21" x14ac:dyDescent="0.2">
      <c r="Q649" s="61">
        <f t="shared" si="66"/>
        <v>0.64400000000000046</v>
      </c>
      <c r="R649" s="61">
        <f t="shared" ca="1" si="62"/>
        <v>0.19230769230769232</v>
      </c>
      <c r="S649" s="61">
        <f t="shared" ca="1" si="63"/>
        <v>1.3513513513513514E-2</v>
      </c>
      <c r="T649" s="61">
        <f t="shared" ca="1" si="64"/>
        <v>0.19230769230769232</v>
      </c>
      <c r="U649" s="61">
        <f t="shared" ca="1" si="65"/>
        <v>0</v>
      </c>
    </row>
    <row r="650" spans="17:21" x14ac:dyDescent="0.2">
      <c r="Q650" s="61">
        <f t="shared" si="66"/>
        <v>0.64500000000000046</v>
      </c>
      <c r="R650" s="61">
        <f t="shared" ca="1" si="62"/>
        <v>0.19230769230769232</v>
      </c>
      <c r="S650" s="61">
        <f t="shared" ca="1" si="63"/>
        <v>1.3513513513513514E-2</v>
      </c>
      <c r="T650" s="61">
        <f t="shared" ca="1" si="64"/>
        <v>0.19230769230769232</v>
      </c>
      <c r="U650" s="61">
        <f t="shared" ca="1" si="65"/>
        <v>0</v>
      </c>
    </row>
    <row r="651" spans="17:21" x14ac:dyDescent="0.2">
      <c r="Q651" s="61">
        <f t="shared" si="66"/>
        <v>0.64600000000000046</v>
      </c>
      <c r="R651" s="61">
        <f t="shared" ca="1" si="62"/>
        <v>0.19230769230769232</v>
      </c>
      <c r="S651" s="61">
        <f t="shared" ca="1" si="63"/>
        <v>1.3513513513513514E-2</v>
      </c>
      <c r="T651" s="61">
        <f t="shared" ca="1" si="64"/>
        <v>0.19230769230769232</v>
      </c>
      <c r="U651" s="61">
        <f t="shared" ca="1" si="65"/>
        <v>0</v>
      </c>
    </row>
    <row r="652" spans="17:21" x14ac:dyDescent="0.2">
      <c r="Q652" s="61">
        <f t="shared" si="66"/>
        <v>0.64700000000000046</v>
      </c>
      <c r="R652" s="61">
        <f t="shared" ca="1" si="62"/>
        <v>0.19230769230769232</v>
      </c>
      <c r="S652" s="61">
        <f t="shared" ca="1" si="63"/>
        <v>1.3513513513513514E-2</v>
      </c>
      <c r="T652" s="61">
        <f t="shared" ca="1" si="64"/>
        <v>0.19230769230769232</v>
      </c>
      <c r="U652" s="61">
        <f t="shared" ca="1" si="65"/>
        <v>0</v>
      </c>
    </row>
    <row r="653" spans="17:21" x14ac:dyDescent="0.2">
      <c r="Q653" s="61">
        <f t="shared" si="66"/>
        <v>0.64800000000000046</v>
      </c>
      <c r="R653" s="61">
        <f t="shared" ca="1" si="62"/>
        <v>0.19230769230769232</v>
      </c>
      <c r="S653" s="61">
        <f t="shared" ca="1" si="63"/>
        <v>1.3513513513513514E-2</v>
      </c>
      <c r="T653" s="61">
        <f t="shared" ca="1" si="64"/>
        <v>0.19230769230769232</v>
      </c>
      <c r="U653" s="61">
        <f t="shared" ca="1" si="65"/>
        <v>0</v>
      </c>
    </row>
    <row r="654" spans="17:21" x14ac:dyDescent="0.2">
      <c r="Q654" s="61">
        <f t="shared" si="66"/>
        <v>0.64900000000000047</v>
      </c>
      <c r="R654" s="61">
        <f t="shared" ca="1" si="62"/>
        <v>0.19230769230769232</v>
      </c>
      <c r="S654" s="61">
        <f t="shared" ca="1" si="63"/>
        <v>1.3513513513513514E-2</v>
      </c>
      <c r="T654" s="61">
        <f t="shared" ca="1" si="64"/>
        <v>0.19230769230769232</v>
      </c>
      <c r="U654" s="61">
        <f t="shared" ca="1" si="65"/>
        <v>0</v>
      </c>
    </row>
    <row r="655" spans="17:21" x14ac:dyDescent="0.2">
      <c r="Q655" s="61">
        <f t="shared" si="66"/>
        <v>0.65000000000000047</v>
      </c>
      <c r="R655" s="61">
        <f t="shared" ca="1" si="62"/>
        <v>0.19230769230769232</v>
      </c>
      <c r="S655" s="61">
        <f t="shared" ca="1" si="63"/>
        <v>1.3513513513513514E-2</v>
      </c>
      <c r="T655" s="61">
        <f t="shared" ca="1" si="64"/>
        <v>0.19230769230769232</v>
      </c>
      <c r="U655" s="61">
        <f t="shared" ca="1" si="65"/>
        <v>0</v>
      </c>
    </row>
    <row r="656" spans="17:21" x14ac:dyDescent="0.2">
      <c r="Q656" s="61">
        <f t="shared" si="66"/>
        <v>0.65100000000000047</v>
      </c>
      <c r="R656" s="61">
        <f t="shared" ca="1" si="62"/>
        <v>0.19230769230769232</v>
      </c>
      <c r="S656" s="61">
        <f t="shared" ca="1" si="63"/>
        <v>1.3513513513513514E-2</v>
      </c>
      <c r="T656" s="61">
        <f t="shared" ca="1" si="64"/>
        <v>0.19230769230769232</v>
      </c>
      <c r="U656" s="61">
        <f t="shared" ca="1" si="65"/>
        <v>0</v>
      </c>
    </row>
    <row r="657" spans="17:21" x14ac:dyDescent="0.2">
      <c r="Q657" s="61">
        <f t="shared" si="66"/>
        <v>0.65200000000000047</v>
      </c>
      <c r="R657" s="61">
        <f t="shared" ca="1" si="62"/>
        <v>0.19230769230769232</v>
      </c>
      <c r="S657" s="61">
        <f t="shared" ca="1" si="63"/>
        <v>1.3513513513513514E-2</v>
      </c>
      <c r="T657" s="61">
        <f t="shared" ca="1" si="64"/>
        <v>0.19230769230769232</v>
      </c>
      <c r="U657" s="61">
        <f t="shared" ca="1" si="65"/>
        <v>0</v>
      </c>
    </row>
    <row r="658" spans="17:21" x14ac:dyDescent="0.2">
      <c r="Q658" s="61">
        <f t="shared" si="66"/>
        <v>0.65300000000000047</v>
      </c>
      <c r="R658" s="61">
        <f t="shared" ca="1" si="62"/>
        <v>0.19230769230769232</v>
      </c>
      <c r="S658" s="61">
        <f t="shared" ca="1" si="63"/>
        <v>1.3513513513513514E-2</v>
      </c>
      <c r="T658" s="61">
        <f t="shared" ca="1" si="64"/>
        <v>0.19230769230769232</v>
      </c>
      <c r="U658" s="61">
        <f t="shared" ca="1" si="65"/>
        <v>0</v>
      </c>
    </row>
    <row r="659" spans="17:21" x14ac:dyDescent="0.2">
      <c r="Q659" s="61">
        <f t="shared" si="66"/>
        <v>0.65400000000000047</v>
      </c>
      <c r="R659" s="61">
        <f t="shared" ca="1" si="62"/>
        <v>0.19230769230769232</v>
      </c>
      <c r="S659" s="61">
        <f t="shared" ca="1" si="63"/>
        <v>1.3513513513513514E-2</v>
      </c>
      <c r="T659" s="61">
        <f t="shared" ca="1" si="64"/>
        <v>0.19230769230769232</v>
      </c>
      <c r="U659" s="61">
        <f t="shared" ca="1" si="65"/>
        <v>0</v>
      </c>
    </row>
    <row r="660" spans="17:21" x14ac:dyDescent="0.2">
      <c r="Q660" s="61">
        <f t="shared" si="66"/>
        <v>0.65500000000000047</v>
      </c>
      <c r="R660" s="61">
        <f t="shared" ca="1" si="62"/>
        <v>0.19230769230769232</v>
      </c>
      <c r="S660" s="61">
        <f t="shared" ca="1" si="63"/>
        <v>1.3513513513513514E-2</v>
      </c>
      <c r="T660" s="61">
        <f t="shared" ca="1" si="64"/>
        <v>0.19230769230769232</v>
      </c>
      <c r="U660" s="61">
        <f t="shared" ca="1" si="65"/>
        <v>0</v>
      </c>
    </row>
    <row r="661" spans="17:21" x14ac:dyDescent="0.2">
      <c r="Q661" s="61">
        <f t="shared" si="66"/>
        <v>0.65600000000000047</v>
      </c>
      <c r="R661" s="61">
        <f t="shared" ca="1" si="62"/>
        <v>0.19230769230769232</v>
      </c>
      <c r="S661" s="61">
        <f t="shared" ca="1" si="63"/>
        <v>1.3513513513513514E-2</v>
      </c>
      <c r="T661" s="61">
        <f t="shared" ca="1" si="64"/>
        <v>0.19230769230769232</v>
      </c>
      <c r="U661" s="61">
        <f t="shared" ca="1" si="65"/>
        <v>0</v>
      </c>
    </row>
    <row r="662" spans="17:21" x14ac:dyDescent="0.2">
      <c r="Q662" s="61">
        <f t="shared" si="66"/>
        <v>0.65700000000000047</v>
      </c>
      <c r="R662" s="61">
        <f t="shared" ca="1" si="62"/>
        <v>0.19230769230769232</v>
      </c>
      <c r="S662" s="61">
        <f t="shared" ca="1" si="63"/>
        <v>1.3513513513513514E-2</v>
      </c>
      <c r="T662" s="61">
        <f t="shared" ca="1" si="64"/>
        <v>0.19230769230769232</v>
      </c>
      <c r="U662" s="61">
        <f t="shared" ca="1" si="65"/>
        <v>0</v>
      </c>
    </row>
    <row r="663" spans="17:21" x14ac:dyDescent="0.2">
      <c r="Q663" s="61">
        <f t="shared" si="66"/>
        <v>0.65800000000000047</v>
      </c>
      <c r="R663" s="61">
        <f t="shared" ca="1" si="62"/>
        <v>0.19230769230769232</v>
      </c>
      <c r="S663" s="61">
        <f t="shared" ca="1" si="63"/>
        <v>1.3513513513513514E-2</v>
      </c>
      <c r="T663" s="61">
        <f t="shared" ca="1" si="64"/>
        <v>0.19230769230769232</v>
      </c>
      <c r="U663" s="61">
        <f t="shared" ca="1" si="65"/>
        <v>0</v>
      </c>
    </row>
    <row r="664" spans="17:21" x14ac:dyDescent="0.2">
      <c r="Q664" s="61">
        <f t="shared" si="66"/>
        <v>0.65900000000000047</v>
      </c>
      <c r="R664" s="61">
        <f t="shared" ca="1" si="62"/>
        <v>0.19230769230769232</v>
      </c>
      <c r="S664" s="61">
        <f t="shared" ca="1" si="63"/>
        <v>1.3513513513513514E-2</v>
      </c>
      <c r="T664" s="61">
        <f t="shared" ca="1" si="64"/>
        <v>0.19230769230769232</v>
      </c>
      <c r="U664" s="61">
        <f t="shared" ca="1" si="65"/>
        <v>0</v>
      </c>
    </row>
    <row r="665" spans="17:21" x14ac:dyDescent="0.2">
      <c r="Q665" s="61">
        <f t="shared" si="66"/>
        <v>0.66000000000000048</v>
      </c>
      <c r="R665" s="61">
        <f t="shared" ca="1" si="62"/>
        <v>0.19230769230769232</v>
      </c>
      <c r="S665" s="61">
        <f t="shared" ca="1" si="63"/>
        <v>1.3513513513513514E-2</v>
      </c>
      <c r="T665" s="61">
        <f t="shared" ca="1" si="64"/>
        <v>0.19230769230769232</v>
      </c>
      <c r="U665" s="61">
        <f t="shared" ca="1" si="65"/>
        <v>0</v>
      </c>
    </row>
    <row r="666" spans="17:21" x14ac:dyDescent="0.2">
      <c r="Q666" s="61">
        <f t="shared" si="66"/>
        <v>0.66100000000000048</v>
      </c>
      <c r="R666" s="61">
        <f t="shared" ca="1" si="62"/>
        <v>0.19230769230769232</v>
      </c>
      <c r="S666" s="61">
        <f t="shared" ca="1" si="63"/>
        <v>1.3513513513513514E-2</v>
      </c>
      <c r="T666" s="61">
        <f t="shared" ca="1" si="64"/>
        <v>0.19230769230769232</v>
      </c>
      <c r="U666" s="61">
        <f t="shared" ca="1" si="65"/>
        <v>0</v>
      </c>
    </row>
    <row r="667" spans="17:21" x14ac:dyDescent="0.2">
      <c r="Q667" s="61">
        <f t="shared" si="66"/>
        <v>0.66200000000000048</v>
      </c>
      <c r="R667" s="61">
        <f t="shared" ca="1" si="62"/>
        <v>0.19230769230769232</v>
      </c>
      <c r="S667" s="61">
        <f t="shared" ca="1" si="63"/>
        <v>1.3513513513513514E-2</v>
      </c>
      <c r="T667" s="61">
        <f t="shared" ca="1" si="64"/>
        <v>0.19230769230769232</v>
      </c>
      <c r="U667" s="61">
        <f t="shared" ca="1" si="65"/>
        <v>0</v>
      </c>
    </row>
    <row r="668" spans="17:21" x14ac:dyDescent="0.2">
      <c r="Q668" s="61">
        <f t="shared" si="66"/>
        <v>0.66300000000000048</v>
      </c>
      <c r="R668" s="61">
        <f t="shared" ca="1" si="62"/>
        <v>0.19230769230769232</v>
      </c>
      <c r="S668" s="61">
        <f t="shared" ca="1" si="63"/>
        <v>1.3513513513513514E-2</v>
      </c>
      <c r="T668" s="61">
        <f t="shared" ca="1" si="64"/>
        <v>0.19230769230769232</v>
      </c>
      <c r="U668" s="61">
        <f t="shared" ca="1" si="65"/>
        <v>0</v>
      </c>
    </row>
    <row r="669" spans="17:21" x14ac:dyDescent="0.2">
      <c r="Q669" s="61">
        <f t="shared" si="66"/>
        <v>0.66400000000000048</v>
      </c>
      <c r="R669" s="61">
        <f t="shared" ca="1" si="62"/>
        <v>0.19230769230769232</v>
      </c>
      <c r="S669" s="61">
        <f t="shared" ca="1" si="63"/>
        <v>1.3513513513513514E-2</v>
      </c>
      <c r="T669" s="61">
        <f t="shared" ca="1" si="64"/>
        <v>0.19230769230769232</v>
      </c>
      <c r="U669" s="61">
        <f t="shared" ca="1" si="65"/>
        <v>0</v>
      </c>
    </row>
    <row r="670" spans="17:21" x14ac:dyDescent="0.2">
      <c r="Q670" s="61">
        <f t="shared" si="66"/>
        <v>0.66500000000000048</v>
      </c>
      <c r="R670" s="61">
        <f t="shared" ca="1" si="62"/>
        <v>0.19230769230769232</v>
      </c>
      <c r="S670" s="61">
        <f t="shared" ca="1" si="63"/>
        <v>1.3513513513513514E-2</v>
      </c>
      <c r="T670" s="61">
        <f t="shared" ca="1" si="64"/>
        <v>0.19230769230769232</v>
      </c>
      <c r="U670" s="61">
        <f t="shared" ca="1" si="65"/>
        <v>0</v>
      </c>
    </row>
    <row r="671" spans="17:21" x14ac:dyDescent="0.2">
      <c r="Q671" s="61">
        <f t="shared" si="66"/>
        <v>0.66600000000000048</v>
      </c>
      <c r="R671" s="61">
        <f t="shared" ca="1" si="62"/>
        <v>0.19230769230769232</v>
      </c>
      <c r="S671" s="61">
        <f t="shared" ca="1" si="63"/>
        <v>1.3513513513513514E-2</v>
      </c>
      <c r="T671" s="61">
        <f t="shared" ca="1" si="64"/>
        <v>0.19230769230769232</v>
      </c>
      <c r="U671" s="61">
        <f t="shared" ca="1" si="65"/>
        <v>0</v>
      </c>
    </row>
    <row r="672" spans="17:21" x14ac:dyDescent="0.2">
      <c r="Q672" s="61">
        <f t="shared" si="66"/>
        <v>0.66700000000000048</v>
      </c>
      <c r="R672" s="61">
        <f t="shared" ca="1" si="62"/>
        <v>0.19230769230769232</v>
      </c>
      <c r="S672" s="61">
        <f t="shared" ca="1" si="63"/>
        <v>1.3513513513513514E-2</v>
      </c>
      <c r="T672" s="61">
        <f t="shared" ca="1" si="64"/>
        <v>0.19230769230769232</v>
      </c>
      <c r="U672" s="61">
        <f t="shared" ca="1" si="65"/>
        <v>0</v>
      </c>
    </row>
    <row r="673" spans="17:21" x14ac:dyDescent="0.2">
      <c r="Q673" s="61">
        <f t="shared" si="66"/>
        <v>0.66800000000000048</v>
      </c>
      <c r="R673" s="61">
        <f t="shared" ca="1" si="62"/>
        <v>0.19230769230769232</v>
      </c>
      <c r="S673" s="61">
        <f t="shared" ca="1" si="63"/>
        <v>1.3513513513513514E-2</v>
      </c>
      <c r="T673" s="61">
        <f t="shared" ca="1" si="64"/>
        <v>0.19230769230769232</v>
      </c>
      <c r="U673" s="61">
        <f t="shared" ca="1" si="65"/>
        <v>0</v>
      </c>
    </row>
    <row r="674" spans="17:21" x14ac:dyDescent="0.2">
      <c r="Q674" s="61">
        <f t="shared" si="66"/>
        <v>0.66900000000000048</v>
      </c>
      <c r="R674" s="61">
        <f t="shared" ca="1" si="62"/>
        <v>0.19230769230769232</v>
      </c>
      <c r="S674" s="61">
        <f t="shared" ca="1" si="63"/>
        <v>1.3513513513513514E-2</v>
      </c>
      <c r="T674" s="61">
        <f t="shared" ca="1" si="64"/>
        <v>0.19230769230769232</v>
      </c>
      <c r="U674" s="61">
        <f t="shared" ca="1" si="65"/>
        <v>0</v>
      </c>
    </row>
    <row r="675" spans="17:21" x14ac:dyDescent="0.2">
      <c r="Q675" s="61">
        <f t="shared" si="66"/>
        <v>0.67000000000000048</v>
      </c>
      <c r="R675" s="61">
        <f t="shared" ca="1" si="62"/>
        <v>0.19230769230769232</v>
      </c>
      <c r="S675" s="61">
        <f t="shared" ca="1" si="63"/>
        <v>1.3513513513513514E-2</v>
      </c>
      <c r="T675" s="61">
        <f t="shared" ca="1" si="64"/>
        <v>0.19230769230769232</v>
      </c>
      <c r="U675" s="61">
        <f t="shared" ca="1" si="65"/>
        <v>0</v>
      </c>
    </row>
    <row r="676" spans="17:21" x14ac:dyDescent="0.2">
      <c r="Q676" s="61">
        <f t="shared" si="66"/>
        <v>0.67100000000000048</v>
      </c>
      <c r="R676" s="61">
        <f t="shared" ca="1" si="62"/>
        <v>0.19230769230769232</v>
      </c>
      <c r="S676" s="61">
        <f t="shared" ca="1" si="63"/>
        <v>1.3513513513513514E-2</v>
      </c>
      <c r="T676" s="61">
        <f t="shared" ca="1" si="64"/>
        <v>0.19230769230769232</v>
      </c>
      <c r="U676" s="61">
        <f t="shared" ca="1" si="65"/>
        <v>0</v>
      </c>
    </row>
    <row r="677" spans="17:21" x14ac:dyDescent="0.2">
      <c r="Q677" s="61">
        <f t="shared" si="66"/>
        <v>0.67200000000000049</v>
      </c>
      <c r="R677" s="61">
        <f t="shared" ca="1" si="62"/>
        <v>0.19230769230769232</v>
      </c>
      <c r="S677" s="61">
        <f t="shared" ca="1" si="63"/>
        <v>1.3513513513513514E-2</v>
      </c>
      <c r="T677" s="61">
        <f t="shared" ca="1" si="64"/>
        <v>0.19230769230769232</v>
      </c>
      <c r="U677" s="61">
        <f t="shared" ca="1" si="65"/>
        <v>0</v>
      </c>
    </row>
    <row r="678" spans="17:21" x14ac:dyDescent="0.2">
      <c r="Q678" s="61">
        <f t="shared" si="66"/>
        <v>0.67300000000000049</v>
      </c>
      <c r="R678" s="61">
        <f t="shared" ca="1" si="62"/>
        <v>0.19230769230769232</v>
      </c>
      <c r="S678" s="61">
        <f t="shared" ca="1" si="63"/>
        <v>1.3513513513513514E-2</v>
      </c>
      <c r="T678" s="61">
        <f t="shared" ca="1" si="64"/>
        <v>0.19230769230769232</v>
      </c>
      <c r="U678" s="61">
        <f t="shared" ca="1" si="65"/>
        <v>0</v>
      </c>
    </row>
    <row r="679" spans="17:21" x14ac:dyDescent="0.2">
      <c r="Q679" s="61">
        <f t="shared" si="66"/>
        <v>0.67400000000000049</v>
      </c>
      <c r="R679" s="61">
        <f t="shared" ca="1" si="62"/>
        <v>0.19230769230769232</v>
      </c>
      <c r="S679" s="61">
        <f t="shared" ca="1" si="63"/>
        <v>1.3513513513513514E-2</v>
      </c>
      <c r="T679" s="61">
        <f t="shared" ca="1" si="64"/>
        <v>0.19230769230769232</v>
      </c>
      <c r="U679" s="61">
        <f t="shared" ca="1" si="65"/>
        <v>0</v>
      </c>
    </row>
    <row r="680" spans="17:21" x14ac:dyDescent="0.2">
      <c r="Q680" s="61">
        <f t="shared" si="66"/>
        <v>0.67500000000000049</v>
      </c>
      <c r="R680" s="61">
        <f t="shared" ca="1" si="62"/>
        <v>0.19230769230769232</v>
      </c>
      <c r="S680" s="61">
        <f t="shared" ca="1" si="63"/>
        <v>1.3513513513513514E-2</v>
      </c>
      <c r="T680" s="61">
        <f t="shared" ca="1" si="64"/>
        <v>0.19230769230769232</v>
      </c>
      <c r="U680" s="61">
        <f t="shared" ca="1" si="65"/>
        <v>0</v>
      </c>
    </row>
    <row r="681" spans="17:21" x14ac:dyDescent="0.2">
      <c r="Q681" s="61">
        <f t="shared" si="66"/>
        <v>0.67600000000000049</v>
      </c>
      <c r="R681" s="61">
        <f t="shared" ca="1" si="62"/>
        <v>0.19230769230769232</v>
      </c>
      <c r="S681" s="61">
        <f t="shared" ca="1" si="63"/>
        <v>1.3513513513513514E-2</v>
      </c>
      <c r="T681" s="61">
        <f t="shared" ca="1" si="64"/>
        <v>0.19230769230769232</v>
      </c>
      <c r="U681" s="61">
        <f t="shared" ca="1" si="65"/>
        <v>0</v>
      </c>
    </row>
    <row r="682" spans="17:21" x14ac:dyDescent="0.2">
      <c r="Q682" s="61">
        <f t="shared" si="66"/>
        <v>0.67700000000000049</v>
      </c>
      <c r="R682" s="61">
        <f t="shared" ca="1" si="62"/>
        <v>0.19230769230769232</v>
      </c>
      <c r="S682" s="61">
        <f t="shared" ca="1" si="63"/>
        <v>1.3513513513513514E-2</v>
      </c>
      <c r="T682" s="61">
        <f t="shared" ca="1" si="64"/>
        <v>0.19230769230769232</v>
      </c>
      <c r="U682" s="61">
        <f t="shared" ca="1" si="65"/>
        <v>0</v>
      </c>
    </row>
    <row r="683" spans="17:21" x14ac:dyDescent="0.2">
      <c r="Q683" s="61">
        <f t="shared" si="66"/>
        <v>0.67800000000000049</v>
      </c>
      <c r="R683" s="61">
        <f t="shared" ca="1" si="62"/>
        <v>0.19230769230769232</v>
      </c>
      <c r="S683" s="61">
        <f t="shared" ca="1" si="63"/>
        <v>1.3513513513513514E-2</v>
      </c>
      <c r="T683" s="61">
        <f t="shared" ca="1" si="64"/>
        <v>0.19230769230769232</v>
      </c>
      <c r="U683" s="61">
        <f t="shared" ca="1" si="65"/>
        <v>0</v>
      </c>
    </row>
    <row r="684" spans="17:21" x14ac:dyDescent="0.2">
      <c r="Q684" s="61">
        <f t="shared" si="66"/>
        <v>0.67900000000000049</v>
      </c>
      <c r="R684" s="61">
        <f t="shared" ca="1" si="62"/>
        <v>0.19230769230769232</v>
      </c>
      <c r="S684" s="61">
        <f t="shared" ca="1" si="63"/>
        <v>1.3513513513513514E-2</v>
      </c>
      <c r="T684" s="61">
        <f t="shared" ca="1" si="64"/>
        <v>0.19230769230769232</v>
      </c>
      <c r="U684" s="61">
        <f t="shared" ca="1" si="65"/>
        <v>0</v>
      </c>
    </row>
    <row r="685" spans="17:21" x14ac:dyDescent="0.2">
      <c r="Q685" s="61">
        <f t="shared" si="66"/>
        <v>0.68000000000000049</v>
      </c>
      <c r="R685" s="61">
        <f t="shared" ca="1" si="62"/>
        <v>0.19230769230769232</v>
      </c>
      <c r="S685" s="61">
        <f t="shared" ca="1" si="63"/>
        <v>1.3513513513513514E-2</v>
      </c>
      <c r="T685" s="61">
        <f t="shared" ca="1" si="64"/>
        <v>0.19230769230769232</v>
      </c>
      <c r="U685" s="61">
        <f t="shared" ca="1" si="65"/>
        <v>0</v>
      </c>
    </row>
    <row r="686" spans="17:21" x14ac:dyDescent="0.2">
      <c r="Q686" s="61">
        <f t="shared" si="66"/>
        <v>0.68100000000000049</v>
      </c>
      <c r="R686" s="61">
        <f t="shared" ca="1" si="62"/>
        <v>0.19230769230769232</v>
      </c>
      <c r="S686" s="61">
        <f t="shared" ca="1" si="63"/>
        <v>1.3513513513513514E-2</v>
      </c>
      <c r="T686" s="61">
        <f t="shared" ca="1" si="64"/>
        <v>0.19230769230769232</v>
      </c>
      <c r="U686" s="61">
        <f t="shared" ca="1" si="65"/>
        <v>0</v>
      </c>
    </row>
    <row r="687" spans="17:21" x14ac:dyDescent="0.2">
      <c r="Q687" s="61">
        <f t="shared" si="66"/>
        <v>0.68200000000000049</v>
      </c>
      <c r="R687" s="61">
        <f t="shared" ca="1" si="62"/>
        <v>0.19230769230769232</v>
      </c>
      <c r="S687" s="61">
        <f t="shared" ca="1" si="63"/>
        <v>1.3513513513513514E-2</v>
      </c>
      <c r="T687" s="61">
        <f t="shared" ca="1" si="64"/>
        <v>0.19230769230769232</v>
      </c>
      <c r="U687" s="61">
        <f t="shared" ca="1" si="65"/>
        <v>0</v>
      </c>
    </row>
    <row r="688" spans="17:21" x14ac:dyDescent="0.2">
      <c r="Q688" s="61">
        <f t="shared" si="66"/>
        <v>0.6830000000000005</v>
      </c>
      <c r="R688" s="61">
        <f t="shared" ca="1" si="62"/>
        <v>0.19230769230769232</v>
      </c>
      <c r="S688" s="61">
        <f t="shared" ca="1" si="63"/>
        <v>1.3513513513513514E-2</v>
      </c>
      <c r="T688" s="61">
        <f t="shared" ca="1" si="64"/>
        <v>0.19230769230769232</v>
      </c>
      <c r="U688" s="61">
        <f t="shared" ca="1" si="65"/>
        <v>0</v>
      </c>
    </row>
    <row r="689" spans="17:21" x14ac:dyDescent="0.2">
      <c r="Q689" s="61">
        <f t="shared" si="66"/>
        <v>0.6840000000000005</v>
      </c>
      <c r="R689" s="61">
        <f t="shared" ca="1" si="62"/>
        <v>0.19230769230769232</v>
      </c>
      <c r="S689" s="61">
        <f t="shared" ca="1" si="63"/>
        <v>1.3513513513513514E-2</v>
      </c>
      <c r="T689" s="61">
        <f t="shared" ca="1" si="64"/>
        <v>0.19230769230769232</v>
      </c>
      <c r="U689" s="61">
        <f t="shared" ca="1" si="65"/>
        <v>0</v>
      </c>
    </row>
    <row r="690" spans="17:21" x14ac:dyDescent="0.2">
      <c r="Q690" s="61">
        <f t="shared" si="66"/>
        <v>0.6850000000000005</v>
      </c>
      <c r="R690" s="61">
        <f t="shared" ca="1" si="62"/>
        <v>0.19230769230769232</v>
      </c>
      <c r="S690" s="61">
        <f t="shared" ca="1" si="63"/>
        <v>1.3513513513513514E-2</v>
      </c>
      <c r="T690" s="61">
        <f t="shared" ca="1" si="64"/>
        <v>0.19230769230769232</v>
      </c>
      <c r="U690" s="61">
        <f t="shared" ca="1" si="65"/>
        <v>0</v>
      </c>
    </row>
    <row r="691" spans="17:21" x14ac:dyDescent="0.2">
      <c r="Q691" s="61">
        <f t="shared" si="66"/>
        <v>0.6860000000000005</v>
      </c>
      <c r="R691" s="61">
        <f t="shared" ca="1" si="62"/>
        <v>0.19230769230769232</v>
      </c>
      <c r="S691" s="61">
        <f t="shared" ca="1" si="63"/>
        <v>1.3513513513513514E-2</v>
      </c>
      <c r="T691" s="61">
        <f t="shared" ca="1" si="64"/>
        <v>0.19230769230769232</v>
      </c>
      <c r="U691" s="61">
        <f t="shared" ca="1" si="65"/>
        <v>0</v>
      </c>
    </row>
    <row r="692" spans="17:21" x14ac:dyDescent="0.2">
      <c r="Q692" s="61">
        <f t="shared" si="66"/>
        <v>0.6870000000000005</v>
      </c>
      <c r="R692" s="61">
        <f t="shared" ca="1" si="62"/>
        <v>0.19230769230769232</v>
      </c>
      <c r="S692" s="61">
        <f t="shared" ca="1" si="63"/>
        <v>1.3513513513513514E-2</v>
      </c>
      <c r="T692" s="61">
        <f t="shared" ca="1" si="64"/>
        <v>0.19230769230769232</v>
      </c>
      <c r="U692" s="61">
        <f t="shared" ca="1" si="65"/>
        <v>0</v>
      </c>
    </row>
    <row r="693" spans="17:21" x14ac:dyDescent="0.2">
      <c r="Q693" s="61">
        <f t="shared" si="66"/>
        <v>0.6880000000000005</v>
      </c>
      <c r="R693" s="61">
        <f t="shared" ca="1" si="62"/>
        <v>0.19230769230769232</v>
      </c>
      <c r="S693" s="61">
        <f t="shared" ca="1" si="63"/>
        <v>1.3513513513513514E-2</v>
      </c>
      <c r="T693" s="61">
        <f t="shared" ca="1" si="64"/>
        <v>0.19230769230769232</v>
      </c>
      <c r="U693" s="61">
        <f t="shared" ca="1" si="65"/>
        <v>0</v>
      </c>
    </row>
    <row r="694" spans="17:21" x14ac:dyDescent="0.2">
      <c r="Q694" s="61">
        <f t="shared" si="66"/>
        <v>0.6890000000000005</v>
      </c>
      <c r="R694" s="61">
        <f t="shared" ca="1" si="62"/>
        <v>0.19230769230769232</v>
      </c>
      <c r="S694" s="61">
        <f t="shared" ca="1" si="63"/>
        <v>1.3513513513513514E-2</v>
      </c>
      <c r="T694" s="61">
        <f t="shared" ca="1" si="64"/>
        <v>0.19230769230769232</v>
      </c>
      <c r="U694" s="61">
        <f t="shared" ca="1" si="65"/>
        <v>0</v>
      </c>
    </row>
    <row r="695" spans="17:21" x14ac:dyDescent="0.2">
      <c r="Q695" s="61">
        <f t="shared" si="66"/>
        <v>0.6900000000000005</v>
      </c>
      <c r="R695" s="61">
        <f t="shared" ca="1" si="62"/>
        <v>0.19230769230769232</v>
      </c>
      <c r="S695" s="61">
        <f t="shared" ca="1" si="63"/>
        <v>1.3513513513513514E-2</v>
      </c>
      <c r="T695" s="61">
        <f t="shared" ca="1" si="64"/>
        <v>0.19230769230769232</v>
      </c>
      <c r="U695" s="61">
        <f t="shared" ca="1" si="65"/>
        <v>0</v>
      </c>
    </row>
    <row r="696" spans="17:21" x14ac:dyDescent="0.2">
      <c r="Q696" s="61">
        <f t="shared" si="66"/>
        <v>0.6910000000000005</v>
      </c>
      <c r="R696" s="61">
        <f t="shared" ca="1" si="62"/>
        <v>0.19230769230769232</v>
      </c>
      <c r="S696" s="61">
        <f t="shared" ca="1" si="63"/>
        <v>1.3513513513513514E-2</v>
      </c>
      <c r="T696" s="61">
        <f t="shared" ca="1" si="64"/>
        <v>0.19230769230769232</v>
      </c>
      <c r="U696" s="61">
        <f t="shared" ca="1" si="65"/>
        <v>0</v>
      </c>
    </row>
    <row r="697" spans="17:21" x14ac:dyDescent="0.2">
      <c r="Q697" s="61">
        <f t="shared" si="66"/>
        <v>0.6920000000000005</v>
      </c>
      <c r="R697" s="61">
        <f t="shared" ca="1" si="62"/>
        <v>0.19230769230769232</v>
      </c>
      <c r="S697" s="61">
        <f t="shared" ca="1" si="63"/>
        <v>1.3513513513513514E-2</v>
      </c>
      <c r="T697" s="61">
        <f t="shared" ca="1" si="64"/>
        <v>0.19230769230769232</v>
      </c>
      <c r="U697" s="61">
        <f t="shared" ca="1" si="65"/>
        <v>0</v>
      </c>
    </row>
    <row r="698" spans="17:21" x14ac:dyDescent="0.2">
      <c r="Q698" s="61">
        <f t="shared" si="66"/>
        <v>0.6930000000000005</v>
      </c>
      <c r="R698" s="61">
        <f t="shared" ca="1" si="62"/>
        <v>0.19230769230769232</v>
      </c>
      <c r="S698" s="61">
        <f t="shared" ca="1" si="63"/>
        <v>1.3513513513513514E-2</v>
      </c>
      <c r="T698" s="61">
        <f t="shared" ca="1" si="64"/>
        <v>0.19230769230769232</v>
      </c>
      <c r="U698" s="61">
        <f t="shared" ca="1" si="65"/>
        <v>0</v>
      </c>
    </row>
    <row r="699" spans="17:21" x14ac:dyDescent="0.2">
      <c r="Q699" s="61">
        <f t="shared" si="66"/>
        <v>0.69400000000000051</v>
      </c>
      <c r="R699" s="61">
        <f t="shared" ca="1" si="62"/>
        <v>0.19230769230769232</v>
      </c>
      <c r="S699" s="61">
        <f t="shared" ca="1" si="63"/>
        <v>1.3513513513513514E-2</v>
      </c>
      <c r="T699" s="61">
        <f t="shared" ca="1" si="64"/>
        <v>0.19230769230769232</v>
      </c>
      <c r="U699" s="61">
        <f t="shared" ca="1" si="65"/>
        <v>0</v>
      </c>
    </row>
    <row r="700" spans="17:21" x14ac:dyDescent="0.2">
      <c r="Q700" s="61">
        <f t="shared" si="66"/>
        <v>0.69500000000000051</v>
      </c>
      <c r="R700" s="61">
        <f t="shared" ca="1" si="62"/>
        <v>0.19230769230769232</v>
      </c>
      <c r="S700" s="61">
        <f t="shared" ca="1" si="63"/>
        <v>1.3513513513513514E-2</v>
      </c>
      <c r="T700" s="61">
        <f t="shared" ca="1" si="64"/>
        <v>0.19230769230769232</v>
      </c>
      <c r="U700" s="61">
        <f t="shared" ca="1" si="65"/>
        <v>0</v>
      </c>
    </row>
    <row r="701" spans="17:21" x14ac:dyDescent="0.2">
      <c r="Q701" s="61">
        <f t="shared" si="66"/>
        <v>0.69600000000000051</v>
      </c>
      <c r="R701" s="61">
        <f t="shared" ca="1" si="62"/>
        <v>0.19230769230769232</v>
      </c>
      <c r="S701" s="61">
        <f t="shared" ca="1" si="63"/>
        <v>1.3513513513513514E-2</v>
      </c>
      <c r="T701" s="61">
        <f t="shared" ca="1" si="64"/>
        <v>0.19230769230769232</v>
      </c>
      <c r="U701" s="61">
        <f t="shared" ca="1" si="65"/>
        <v>0</v>
      </c>
    </row>
    <row r="702" spans="17:21" x14ac:dyDescent="0.2">
      <c r="Q702" s="61">
        <f t="shared" si="66"/>
        <v>0.69700000000000051</v>
      </c>
      <c r="R702" s="61">
        <f t="shared" ca="1" si="62"/>
        <v>0.19230769230769232</v>
      </c>
      <c r="S702" s="61">
        <f t="shared" ca="1" si="63"/>
        <v>1.3513513513513514E-2</v>
      </c>
      <c r="T702" s="61">
        <f t="shared" ca="1" si="64"/>
        <v>0.19230769230769232</v>
      </c>
      <c r="U702" s="61">
        <f t="shared" ca="1" si="65"/>
        <v>0</v>
      </c>
    </row>
    <row r="703" spans="17:21" x14ac:dyDescent="0.2">
      <c r="Q703" s="61">
        <f t="shared" si="66"/>
        <v>0.69800000000000051</v>
      </c>
      <c r="R703" s="61">
        <f t="shared" ca="1" si="62"/>
        <v>0.19230769230769232</v>
      </c>
      <c r="S703" s="61">
        <f t="shared" ca="1" si="63"/>
        <v>1.3513513513513514E-2</v>
      </c>
      <c r="T703" s="61">
        <f t="shared" ca="1" si="64"/>
        <v>0.19230769230769232</v>
      </c>
      <c r="U703" s="61">
        <f t="shared" ca="1" si="65"/>
        <v>0</v>
      </c>
    </row>
    <row r="704" spans="17:21" x14ac:dyDescent="0.2">
      <c r="Q704" s="61">
        <f t="shared" si="66"/>
        <v>0.69900000000000051</v>
      </c>
      <c r="R704" s="61">
        <f t="shared" ca="1" si="62"/>
        <v>0.19230769230769232</v>
      </c>
      <c r="S704" s="61">
        <f t="shared" ca="1" si="63"/>
        <v>1.3513513513513514E-2</v>
      </c>
      <c r="T704" s="61">
        <f t="shared" ca="1" si="64"/>
        <v>0.19230769230769232</v>
      </c>
      <c r="U704" s="61">
        <f t="shared" ca="1" si="65"/>
        <v>0</v>
      </c>
    </row>
    <row r="705" spans="17:21" x14ac:dyDescent="0.2">
      <c r="Q705" s="61">
        <f t="shared" si="66"/>
        <v>0.70000000000000051</v>
      </c>
      <c r="R705" s="61">
        <f t="shared" ca="1" si="62"/>
        <v>0.19230769230769232</v>
      </c>
      <c r="S705" s="61">
        <f t="shared" ca="1" si="63"/>
        <v>1.3513513513513514E-2</v>
      </c>
      <c r="T705" s="61">
        <f t="shared" ca="1" si="64"/>
        <v>0.19230769230769232</v>
      </c>
      <c r="U705" s="61">
        <f t="shared" ca="1" si="65"/>
        <v>0</v>
      </c>
    </row>
    <row r="706" spans="17:21" x14ac:dyDescent="0.2">
      <c r="Q706" s="61">
        <f t="shared" si="66"/>
        <v>0.70100000000000051</v>
      </c>
      <c r="R706" s="61">
        <f t="shared" ca="1" si="62"/>
        <v>0.19230769230769232</v>
      </c>
      <c r="S706" s="61">
        <f t="shared" ca="1" si="63"/>
        <v>1.3513513513513514E-2</v>
      </c>
      <c r="T706" s="61">
        <f t="shared" ca="1" si="64"/>
        <v>0.19230769230769232</v>
      </c>
      <c r="U706" s="61">
        <f t="shared" ca="1" si="65"/>
        <v>0</v>
      </c>
    </row>
    <row r="707" spans="17:21" x14ac:dyDescent="0.2">
      <c r="Q707" s="61">
        <f t="shared" si="66"/>
        <v>0.70200000000000051</v>
      </c>
      <c r="R707" s="61">
        <f t="shared" ca="1" si="62"/>
        <v>0.19230769230769232</v>
      </c>
      <c r="S707" s="61">
        <f t="shared" ca="1" si="63"/>
        <v>1.3513513513513514E-2</v>
      </c>
      <c r="T707" s="61">
        <f t="shared" ca="1" si="64"/>
        <v>0.19230769230769232</v>
      </c>
      <c r="U707" s="61">
        <f t="shared" ca="1" si="65"/>
        <v>0</v>
      </c>
    </row>
    <row r="708" spans="17:21" x14ac:dyDescent="0.2">
      <c r="Q708" s="61">
        <f t="shared" si="66"/>
        <v>0.70300000000000051</v>
      </c>
      <c r="R708" s="61">
        <f t="shared" ca="1" si="62"/>
        <v>0.19230769230769232</v>
      </c>
      <c r="S708" s="61">
        <f t="shared" ca="1" si="63"/>
        <v>1.3513513513513514E-2</v>
      </c>
      <c r="T708" s="61">
        <f t="shared" ca="1" si="64"/>
        <v>0.19230769230769232</v>
      </c>
      <c r="U708" s="61">
        <f t="shared" ca="1" si="65"/>
        <v>0</v>
      </c>
    </row>
    <row r="709" spans="17:21" x14ac:dyDescent="0.2">
      <c r="Q709" s="61">
        <f t="shared" si="66"/>
        <v>0.70400000000000051</v>
      </c>
      <c r="R709" s="61">
        <f t="shared" ca="1" si="62"/>
        <v>0.19230769230769232</v>
      </c>
      <c r="S709" s="61">
        <f t="shared" ca="1" si="63"/>
        <v>1.3513513513513514E-2</v>
      </c>
      <c r="T709" s="61">
        <f t="shared" ca="1" si="64"/>
        <v>0.19230769230769232</v>
      </c>
      <c r="U709" s="61">
        <f t="shared" ca="1" si="65"/>
        <v>0</v>
      </c>
    </row>
    <row r="710" spans="17:21" x14ac:dyDescent="0.2">
      <c r="Q710" s="61">
        <f t="shared" si="66"/>
        <v>0.70500000000000052</v>
      </c>
      <c r="R710" s="61">
        <f t="shared" ref="R710:R773" ca="1" si="67">COUNTIFS($F$6:$F$176,"CF",$I$6:$I$176,"&gt;="&amp;$Q710)/CF_D</f>
        <v>0.19230769230769232</v>
      </c>
      <c r="S710" s="61">
        <f t="shared" ref="S710:S773" ca="1" si="68">COUNTIFS($F$6:$F$176,"CONT",$I$6:$I$176,"&gt;="&amp;$Q710)/CFNT_D</f>
        <v>1.3513513513513514E-2</v>
      </c>
      <c r="T710" s="61">
        <f t="shared" ca="1" si="64"/>
        <v>0.19230769230769232</v>
      </c>
      <c r="U710" s="61">
        <f t="shared" ca="1" si="65"/>
        <v>0</v>
      </c>
    </row>
    <row r="711" spans="17:21" x14ac:dyDescent="0.2">
      <c r="Q711" s="61">
        <f t="shared" si="66"/>
        <v>0.70600000000000052</v>
      </c>
      <c r="R711" s="61">
        <f t="shared" ca="1" si="67"/>
        <v>0.19230769230769232</v>
      </c>
      <c r="S711" s="61">
        <f t="shared" ca="1" si="68"/>
        <v>1.3513513513513514E-2</v>
      </c>
      <c r="T711" s="61">
        <f t="shared" ref="T711:T774" ca="1" si="69">(R711+R712)/2</f>
        <v>0.19230769230769232</v>
      </c>
      <c r="U711" s="61">
        <f t="shared" ref="U711:U774" ca="1" si="70">-(S712-S711)</f>
        <v>0</v>
      </c>
    </row>
    <row r="712" spans="17:21" x14ac:dyDescent="0.2">
      <c r="Q712" s="61">
        <f t="shared" ref="Q712:Q775" si="71">Q711+0.001</f>
        <v>0.70700000000000052</v>
      </c>
      <c r="R712" s="61">
        <f t="shared" ca="1" si="67"/>
        <v>0.19230769230769232</v>
      </c>
      <c r="S712" s="61">
        <f t="shared" ca="1" si="68"/>
        <v>1.3513513513513514E-2</v>
      </c>
      <c r="T712" s="61">
        <f t="shared" ca="1" si="69"/>
        <v>0.19230769230769232</v>
      </c>
      <c r="U712" s="61">
        <f t="shared" ca="1" si="70"/>
        <v>0</v>
      </c>
    </row>
    <row r="713" spans="17:21" x14ac:dyDescent="0.2">
      <c r="Q713" s="61">
        <f t="shared" si="71"/>
        <v>0.70800000000000052</v>
      </c>
      <c r="R713" s="61">
        <f t="shared" ca="1" si="67"/>
        <v>0.19230769230769232</v>
      </c>
      <c r="S713" s="61">
        <f t="shared" ca="1" si="68"/>
        <v>1.3513513513513514E-2</v>
      </c>
      <c r="T713" s="61">
        <f t="shared" ca="1" si="69"/>
        <v>0.19230769230769232</v>
      </c>
      <c r="U713" s="61">
        <f t="shared" ca="1" si="70"/>
        <v>0</v>
      </c>
    </row>
    <row r="714" spans="17:21" x14ac:dyDescent="0.2">
      <c r="Q714" s="61">
        <f t="shared" si="71"/>
        <v>0.70900000000000052</v>
      </c>
      <c r="R714" s="61">
        <f t="shared" ca="1" si="67"/>
        <v>0.19230769230769232</v>
      </c>
      <c r="S714" s="61">
        <f t="shared" ca="1" si="68"/>
        <v>1.3513513513513514E-2</v>
      </c>
      <c r="T714" s="61">
        <f t="shared" ca="1" si="69"/>
        <v>0.19230769230769232</v>
      </c>
      <c r="U714" s="61">
        <f t="shared" ca="1" si="70"/>
        <v>0</v>
      </c>
    </row>
    <row r="715" spans="17:21" x14ac:dyDescent="0.2">
      <c r="Q715" s="61">
        <f t="shared" si="71"/>
        <v>0.71000000000000052</v>
      </c>
      <c r="R715" s="61">
        <f t="shared" ca="1" si="67"/>
        <v>0.19230769230769232</v>
      </c>
      <c r="S715" s="61">
        <f t="shared" ca="1" si="68"/>
        <v>1.3513513513513514E-2</v>
      </c>
      <c r="T715" s="61">
        <f t="shared" ca="1" si="69"/>
        <v>0.19230769230769232</v>
      </c>
      <c r="U715" s="61">
        <f t="shared" ca="1" si="70"/>
        <v>0</v>
      </c>
    </row>
    <row r="716" spans="17:21" x14ac:dyDescent="0.2">
      <c r="Q716" s="61">
        <f t="shared" si="71"/>
        <v>0.71100000000000052</v>
      </c>
      <c r="R716" s="61">
        <f t="shared" ca="1" si="67"/>
        <v>0.19230769230769232</v>
      </c>
      <c r="S716" s="61">
        <f t="shared" ca="1" si="68"/>
        <v>1.3513513513513514E-2</v>
      </c>
      <c r="T716" s="61">
        <f t="shared" ca="1" si="69"/>
        <v>0.19230769230769232</v>
      </c>
      <c r="U716" s="61">
        <f t="shared" ca="1" si="70"/>
        <v>0</v>
      </c>
    </row>
    <row r="717" spans="17:21" x14ac:dyDescent="0.2">
      <c r="Q717" s="61">
        <f t="shared" si="71"/>
        <v>0.71200000000000052</v>
      </c>
      <c r="R717" s="61">
        <f t="shared" ca="1" si="67"/>
        <v>0.19230769230769232</v>
      </c>
      <c r="S717" s="61">
        <f t="shared" ca="1" si="68"/>
        <v>1.3513513513513514E-2</v>
      </c>
      <c r="T717" s="61">
        <f t="shared" ca="1" si="69"/>
        <v>0.19230769230769232</v>
      </c>
      <c r="U717" s="61">
        <f t="shared" ca="1" si="70"/>
        <v>0</v>
      </c>
    </row>
    <row r="718" spans="17:21" x14ac:dyDescent="0.2">
      <c r="Q718" s="61">
        <f t="shared" si="71"/>
        <v>0.71300000000000052</v>
      </c>
      <c r="R718" s="61">
        <f t="shared" ca="1" si="67"/>
        <v>0.19230769230769232</v>
      </c>
      <c r="S718" s="61">
        <f t="shared" ca="1" si="68"/>
        <v>1.3513513513513514E-2</v>
      </c>
      <c r="T718" s="61">
        <f t="shared" ca="1" si="69"/>
        <v>0.19230769230769232</v>
      </c>
      <c r="U718" s="61">
        <f t="shared" ca="1" si="70"/>
        <v>0</v>
      </c>
    </row>
    <row r="719" spans="17:21" x14ac:dyDescent="0.2">
      <c r="Q719" s="61">
        <f t="shared" si="71"/>
        <v>0.71400000000000052</v>
      </c>
      <c r="R719" s="61">
        <f t="shared" ca="1" si="67"/>
        <v>0.19230769230769232</v>
      </c>
      <c r="S719" s="61">
        <f t="shared" ca="1" si="68"/>
        <v>1.3513513513513514E-2</v>
      </c>
      <c r="T719" s="61">
        <f t="shared" ca="1" si="69"/>
        <v>0.19230769230769232</v>
      </c>
      <c r="U719" s="61">
        <f t="shared" ca="1" si="70"/>
        <v>0</v>
      </c>
    </row>
    <row r="720" spans="17:21" x14ac:dyDescent="0.2">
      <c r="Q720" s="61">
        <f t="shared" si="71"/>
        <v>0.71500000000000052</v>
      </c>
      <c r="R720" s="61">
        <f t="shared" ca="1" si="67"/>
        <v>0.19230769230769232</v>
      </c>
      <c r="S720" s="61">
        <f t="shared" ca="1" si="68"/>
        <v>1.3513513513513514E-2</v>
      </c>
      <c r="T720" s="61">
        <f t="shared" ca="1" si="69"/>
        <v>0.19230769230769232</v>
      </c>
      <c r="U720" s="61">
        <f t="shared" ca="1" si="70"/>
        <v>0</v>
      </c>
    </row>
    <row r="721" spans="17:21" x14ac:dyDescent="0.2">
      <c r="Q721" s="61">
        <f t="shared" si="71"/>
        <v>0.71600000000000052</v>
      </c>
      <c r="R721" s="61">
        <f t="shared" ca="1" si="67"/>
        <v>0.19230769230769232</v>
      </c>
      <c r="S721" s="61">
        <f t="shared" ca="1" si="68"/>
        <v>1.3513513513513514E-2</v>
      </c>
      <c r="T721" s="61">
        <f t="shared" ca="1" si="69"/>
        <v>0.19230769230769232</v>
      </c>
      <c r="U721" s="61">
        <f t="shared" ca="1" si="70"/>
        <v>0</v>
      </c>
    </row>
    <row r="722" spans="17:21" x14ac:dyDescent="0.2">
      <c r="Q722" s="61">
        <f t="shared" si="71"/>
        <v>0.71700000000000053</v>
      </c>
      <c r="R722" s="61">
        <f t="shared" ca="1" si="67"/>
        <v>0.19230769230769232</v>
      </c>
      <c r="S722" s="61">
        <f t="shared" ca="1" si="68"/>
        <v>1.3513513513513514E-2</v>
      </c>
      <c r="T722" s="61">
        <f t="shared" ca="1" si="69"/>
        <v>0.17307692307692307</v>
      </c>
      <c r="U722" s="61">
        <f t="shared" ca="1" si="70"/>
        <v>0</v>
      </c>
    </row>
    <row r="723" spans="17:21" x14ac:dyDescent="0.2">
      <c r="Q723" s="61">
        <f t="shared" si="71"/>
        <v>0.71800000000000053</v>
      </c>
      <c r="R723" s="61">
        <f t="shared" ca="1" si="67"/>
        <v>0.15384615384615385</v>
      </c>
      <c r="S723" s="61">
        <f t="shared" ca="1" si="68"/>
        <v>1.3513513513513514E-2</v>
      </c>
      <c r="T723" s="61">
        <f t="shared" ca="1" si="69"/>
        <v>0.15384615384615385</v>
      </c>
      <c r="U723" s="61">
        <f t="shared" ca="1" si="70"/>
        <v>0</v>
      </c>
    </row>
    <row r="724" spans="17:21" x14ac:dyDescent="0.2">
      <c r="Q724" s="61">
        <f t="shared" si="71"/>
        <v>0.71900000000000053</v>
      </c>
      <c r="R724" s="61">
        <f t="shared" ca="1" si="67"/>
        <v>0.15384615384615385</v>
      </c>
      <c r="S724" s="61">
        <f t="shared" ca="1" si="68"/>
        <v>1.3513513513513514E-2</v>
      </c>
      <c r="T724" s="61">
        <f t="shared" ca="1" si="69"/>
        <v>0.15384615384615385</v>
      </c>
      <c r="U724" s="61">
        <f t="shared" ca="1" si="70"/>
        <v>0</v>
      </c>
    </row>
    <row r="725" spans="17:21" x14ac:dyDescent="0.2">
      <c r="Q725" s="61">
        <f t="shared" si="71"/>
        <v>0.72000000000000053</v>
      </c>
      <c r="R725" s="61">
        <f t="shared" ca="1" si="67"/>
        <v>0.15384615384615385</v>
      </c>
      <c r="S725" s="61">
        <f t="shared" ca="1" si="68"/>
        <v>1.3513513513513514E-2</v>
      </c>
      <c r="T725" s="61">
        <f t="shared" ca="1" si="69"/>
        <v>0.15384615384615385</v>
      </c>
      <c r="U725" s="61">
        <f t="shared" ca="1" si="70"/>
        <v>0</v>
      </c>
    </row>
    <row r="726" spans="17:21" x14ac:dyDescent="0.2">
      <c r="Q726" s="61">
        <f t="shared" si="71"/>
        <v>0.72100000000000053</v>
      </c>
      <c r="R726" s="61">
        <f t="shared" ca="1" si="67"/>
        <v>0.15384615384615385</v>
      </c>
      <c r="S726" s="61">
        <f t="shared" ca="1" si="68"/>
        <v>1.3513513513513514E-2</v>
      </c>
      <c r="T726" s="61">
        <f t="shared" ca="1" si="69"/>
        <v>0.15384615384615385</v>
      </c>
      <c r="U726" s="61">
        <f t="shared" ca="1" si="70"/>
        <v>0</v>
      </c>
    </row>
    <row r="727" spans="17:21" x14ac:dyDescent="0.2">
      <c r="Q727" s="61">
        <f t="shared" si="71"/>
        <v>0.72200000000000053</v>
      </c>
      <c r="R727" s="61">
        <f t="shared" ca="1" si="67"/>
        <v>0.15384615384615385</v>
      </c>
      <c r="S727" s="61">
        <f t="shared" ca="1" si="68"/>
        <v>1.3513513513513514E-2</v>
      </c>
      <c r="T727" s="61">
        <f t="shared" ca="1" si="69"/>
        <v>0.15384615384615385</v>
      </c>
      <c r="U727" s="61">
        <f t="shared" ca="1" si="70"/>
        <v>0</v>
      </c>
    </row>
    <row r="728" spans="17:21" x14ac:dyDescent="0.2">
      <c r="Q728" s="61">
        <f t="shared" si="71"/>
        <v>0.72300000000000053</v>
      </c>
      <c r="R728" s="61">
        <f t="shared" ca="1" si="67"/>
        <v>0.15384615384615385</v>
      </c>
      <c r="S728" s="61">
        <f t="shared" ca="1" si="68"/>
        <v>1.3513513513513514E-2</v>
      </c>
      <c r="T728" s="61">
        <f t="shared" ca="1" si="69"/>
        <v>0.15384615384615385</v>
      </c>
      <c r="U728" s="61">
        <f t="shared" ca="1" si="70"/>
        <v>0</v>
      </c>
    </row>
    <row r="729" spans="17:21" x14ac:dyDescent="0.2">
      <c r="Q729" s="61">
        <f t="shared" si="71"/>
        <v>0.72400000000000053</v>
      </c>
      <c r="R729" s="61">
        <f t="shared" ca="1" si="67"/>
        <v>0.15384615384615385</v>
      </c>
      <c r="S729" s="61">
        <f t="shared" ca="1" si="68"/>
        <v>1.3513513513513514E-2</v>
      </c>
      <c r="T729" s="61">
        <f t="shared" ca="1" si="69"/>
        <v>0.13461538461538464</v>
      </c>
      <c r="U729" s="61">
        <f t="shared" ca="1" si="70"/>
        <v>0</v>
      </c>
    </row>
    <row r="730" spans="17:21" x14ac:dyDescent="0.2">
      <c r="Q730" s="61">
        <f t="shared" si="71"/>
        <v>0.72500000000000053</v>
      </c>
      <c r="R730" s="61">
        <f t="shared" ca="1" si="67"/>
        <v>0.11538461538461539</v>
      </c>
      <c r="S730" s="61">
        <f t="shared" ca="1" si="68"/>
        <v>1.3513513513513514E-2</v>
      </c>
      <c r="T730" s="61">
        <f t="shared" ca="1" si="69"/>
        <v>0.11538461538461539</v>
      </c>
      <c r="U730" s="61">
        <f t="shared" ca="1" si="70"/>
        <v>0</v>
      </c>
    </row>
    <row r="731" spans="17:21" x14ac:dyDescent="0.2">
      <c r="Q731" s="61">
        <f t="shared" si="71"/>
        <v>0.72600000000000053</v>
      </c>
      <c r="R731" s="61">
        <f t="shared" ca="1" si="67"/>
        <v>0.11538461538461539</v>
      </c>
      <c r="S731" s="61">
        <f t="shared" ca="1" si="68"/>
        <v>1.3513513513513514E-2</v>
      </c>
      <c r="T731" s="61">
        <f t="shared" ca="1" si="69"/>
        <v>0.11538461538461539</v>
      </c>
      <c r="U731" s="61">
        <f t="shared" ca="1" si="70"/>
        <v>0</v>
      </c>
    </row>
    <row r="732" spans="17:21" x14ac:dyDescent="0.2">
      <c r="Q732" s="61">
        <f t="shared" si="71"/>
        <v>0.72700000000000053</v>
      </c>
      <c r="R732" s="61">
        <f t="shared" ca="1" si="67"/>
        <v>0.11538461538461539</v>
      </c>
      <c r="S732" s="61">
        <f t="shared" ca="1" si="68"/>
        <v>1.3513513513513514E-2</v>
      </c>
      <c r="T732" s="61">
        <f t="shared" ca="1" si="69"/>
        <v>0.11538461538461539</v>
      </c>
      <c r="U732" s="61">
        <f t="shared" ca="1" si="70"/>
        <v>0</v>
      </c>
    </row>
    <row r="733" spans="17:21" x14ac:dyDescent="0.2">
      <c r="Q733" s="61">
        <f t="shared" si="71"/>
        <v>0.72800000000000054</v>
      </c>
      <c r="R733" s="61">
        <f t="shared" ca="1" si="67"/>
        <v>0.11538461538461539</v>
      </c>
      <c r="S733" s="61">
        <f t="shared" ca="1" si="68"/>
        <v>1.3513513513513514E-2</v>
      </c>
      <c r="T733" s="61">
        <f t="shared" ca="1" si="69"/>
        <v>0.11538461538461539</v>
      </c>
      <c r="U733" s="61">
        <f t="shared" ca="1" si="70"/>
        <v>0</v>
      </c>
    </row>
    <row r="734" spans="17:21" x14ac:dyDescent="0.2">
      <c r="Q734" s="61">
        <f t="shared" si="71"/>
        <v>0.72900000000000054</v>
      </c>
      <c r="R734" s="61">
        <f t="shared" ca="1" si="67"/>
        <v>0.11538461538461539</v>
      </c>
      <c r="S734" s="61">
        <f t="shared" ca="1" si="68"/>
        <v>1.3513513513513514E-2</v>
      </c>
      <c r="T734" s="61">
        <f t="shared" ca="1" si="69"/>
        <v>0.11538461538461539</v>
      </c>
      <c r="U734" s="61">
        <f t="shared" ca="1" si="70"/>
        <v>0</v>
      </c>
    </row>
    <row r="735" spans="17:21" x14ac:dyDescent="0.2">
      <c r="Q735" s="61">
        <f t="shared" si="71"/>
        <v>0.73000000000000054</v>
      </c>
      <c r="R735" s="61">
        <f t="shared" ca="1" si="67"/>
        <v>0.11538461538461539</v>
      </c>
      <c r="S735" s="61">
        <f t="shared" ca="1" si="68"/>
        <v>1.3513513513513514E-2</v>
      </c>
      <c r="T735" s="61">
        <f t="shared" ca="1" si="69"/>
        <v>0.11538461538461539</v>
      </c>
      <c r="U735" s="61">
        <f t="shared" ca="1" si="70"/>
        <v>0</v>
      </c>
    </row>
    <row r="736" spans="17:21" x14ac:dyDescent="0.2">
      <c r="Q736" s="61">
        <f t="shared" si="71"/>
        <v>0.73100000000000054</v>
      </c>
      <c r="R736" s="61">
        <f t="shared" ca="1" si="67"/>
        <v>0.11538461538461539</v>
      </c>
      <c r="S736" s="61">
        <f t="shared" ca="1" si="68"/>
        <v>1.3513513513513514E-2</v>
      </c>
      <c r="T736" s="61">
        <f t="shared" ca="1" si="69"/>
        <v>0.11538461538461539</v>
      </c>
      <c r="U736" s="61">
        <f t="shared" ca="1" si="70"/>
        <v>0</v>
      </c>
    </row>
    <row r="737" spans="17:21" x14ac:dyDescent="0.2">
      <c r="Q737" s="61">
        <f t="shared" si="71"/>
        <v>0.73200000000000054</v>
      </c>
      <c r="R737" s="61">
        <f t="shared" ca="1" si="67"/>
        <v>0.11538461538461539</v>
      </c>
      <c r="S737" s="61">
        <f t="shared" ca="1" si="68"/>
        <v>1.3513513513513514E-2</v>
      </c>
      <c r="T737" s="61">
        <f t="shared" ca="1" si="69"/>
        <v>0.11538461538461539</v>
      </c>
      <c r="U737" s="61">
        <f t="shared" ca="1" si="70"/>
        <v>0</v>
      </c>
    </row>
    <row r="738" spans="17:21" x14ac:dyDescent="0.2">
      <c r="Q738" s="61">
        <f t="shared" si="71"/>
        <v>0.73300000000000054</v>
      </c>
      <c r="R738" s="61">
        <f t="shared" ca="1" si="67"/>
        <v>0.11538461538461539</v>
      </c>
      <c r="S738" s="61">
        <f t="shared" ca="1" si="68"/>
        <v>1.3513513513513514E-2</v>
      </c>
      <c r="T738" s="61">
        <f t="shared" ca="1" si="69"/>
        <v>0.11538461538461539</v>
      </c>
      <c r="U738" s="61">
        <f t="shared" ca="1" si="70"/>
        <v>0</v>
      </c>
    </row>
    <row r="739" spans="17:21" x14ac:dyDescent="0.2">
      <c r="Q739" s="61">
        <f t="shared" si="71"/>
        <v>0.73400000000000054</v>
      </c>
      <c r="R739" s="61">
        <f t="shared" ca="1" si="67"/>
        <v>0.11538461538461539</v>
      </c>
      <c r="S739" s="61">
        <f t="shared" ca="1" si="68"/>
        <v>1.3513513513513514E-2</v>
      </c>
      <c r="T739" s="61">
        <f t="shared" ca="1" si="69"/>
        <v>0.11538461538461539</v>
      </c>
      <c r="U739" s="61">
        <f t="shared" ca="1" si="70"/>
        <v>0</v>
      </c>
    </row>
    <row r="740" spans="17:21" x14ac:dyDescent="0.2">
      <c r="Q740" s="61">
        <f t="shared" si="71"/>
        <v>0.73500000000000054</v>
      </c>
      <c r="R740" s="61">
        <f t="shared" ca="1" si="67"/>
        <v>0.11538461538461539</v>
      </c>
      <c r="S740" s="61">
        <f t="shared" ca="1" si="68"/>
        <v>1.3513513513513514E-2</v>
      </c>
      <c r="T740" s="61">
        <f t="shared" ca="1" si="69"/>
        <v>0.11538461538461539</v>
      </c>
      <c r="U740" s="61">
        <f t="shared" ca="1" si="70"/>
        <v>0</v>
      </c>
    </row>
    <row r="741" spans="17:21" x14ac:dyDescent="0.2">
      <c r="Q741" s="61">
        <f t="shared" si="71"/>
        <v>0.73600000000000054</v>
      </c>
      <c r="R741" s="61">
        <f t="shared" ca="1" si="67"/>
        <v>0.11538461538461539</v>
      </c>
      <c r="S741" s="61">
        <f t="shared" ca="1" si="68"/>
        <v>1.3513513513513514E-2</v>
      </c>
      <c r="T741" s="61">
        <f t="shared" ca="1" si="69"/>
        <v>0.11538461538461539</v>
      </c>
      <c r="U741" s="61">
        <f t="shared" ca="1" si="70"/>
        <v>0</v>
      </c>
    </row>
    <row r="742" spans="17:21" x14ac:dyDescent="0.2">
      <c r="Q742" s="61">
        <f t="shared" si="71"/>
        <v>0.73700000000000054</v>
      </c>
      <c r="R742" s="61">
        <f t="shared" ca="1" si="67"/>
        <v>0.11538461538461539</v>
      </c>
      <c r="S742" s="61">
        <f t="shared" ca="1" si="68"/>
        <v>1.3513513513513514E-2</v>
      </c>
      <c r="T742" s="61">
        <f t="shared" ca="1" si="69"/>
        <v>0.11538461538461539</v>
      </c>
      <c r="U742" s="61">
        <f t="shared" ca="1" si="70"/>
        <v>0</v>
      </c>
    </row>
    <row r="743" spans="17:21" x14ac:dyDescent="0.2">
      <c r="Q743" s="61">
        <f t="shared" si="71"/>
        <v>0.73800000000000054</v>
      </c>
      <c r="R743" s="61">
        <f t="shared" ca="1" si="67"/>
        <v>0.11538461538461539</v>
      </c>
      <c r="S743" s="61">
        <f t="shared" ca="1" si="68"/>
        <v>1.3513513513513514E-2</v>
      </c>
      <c r="T743" s="61">
        <f t="shared" ca="1" si="69"/>
        <v>7.6923076923076927E-2</v>
      </c>
      <c r="U743" s="61">
        <f t="shared" ca="1" si="70"/>
        <v>1.3513513513513514E-2</v>
      </c>
    </row>
    <row r="744" spans="17:21" x14ac:dyDescent="0.2">
      <c r="Q744" s="61">
        <f t="shared" si="71"/>
        <v>0.73900000000000055</v>
      </c>
      <c r="R744" s="61">
        <f t="shared" ca="1" si="67"/>
        <v>3.8461538461538464E-2</v>
      </c>
      <c r="S744" s="61">
        <f t="shared" ca="1" si="68"/>
        <v>0</v>
      </c>
      <c r="T744" s="61">
        <f t="shared" ca="1" si="69"/>
        <v>3.8461538461538464E-2</v>
      </c>
      <c r="U744" s="61">
        <f t="shared" ca="1" si="70"/>
        <v>0</v>
      </c>
    </row>
    <row r="745" spans="17:21" x14ac:dyDescent="0.2">
      <c r="Q745" s="61">
        <f t="shared" si="71"/>
        <v>0.74000000000000055</v>
      </c>
      <c r="R745" s="61">
        <f t="shared" ca="1" si="67"/>
        <v>3.8461538461538464E-2</v>
      </c>
      <c r="S745" s="61">
        <f t="shared" ca="1" si="68"/>
        <v>0</v>
      </c>
      <c r="T745" s="61">
        <f t="shared" ca="1" si="69"/>
        <v>3.8461538461538464E-2</v>
      </c>
      <c r="U745" s="61">
        <f t="shared" ca="1" si="70"/>
        <v>0</v>
      </c>
    </row>
    <row r="746" spans="17:21" x14ac:dyDescent="0.2">
      <c r="Q746" s="61">
        <f t="shared" si="71"/>
        <v>0.74100000000000055</v>
      </c>
      <c r="R746" s="61">
        <f t="shared" ca="1" si="67"/>
        <v>3.8461538461538464E-2</v>
      </c>
      <c r="S746" s="61">
        <f t="shared" ca="1" si="68"/>
        <v>0</v>
      </c>
      <c r="T746" s="61">
        <f t="shared" ca="1" si="69"/>
        <v>3.8461538461538464E-2</v>
      </c>
      <c r="U746" s="61">
        <f t="shared" ca="1" si="70"/>
        <v>0</v>
      </c>
    </row>
    <row r="747" spans="17:21" x14ac:dyDescent="0.2">
      <c r="Q747" s="61">
        <f t="shared" si="71"/>
        <v>0.74200000000000055</v>
      </c>
      <c r="R747" s="61">
        <f t="shared" ca="1" si="67"/>
        <v>3.8461538461538464E-2</v>
      </c>
      <c r="S747" s="61">
        <f t="shared" ca="1" si="68"/>
        <v>0</v>
      </c>
      <c r="T747" s="61">
        <f t="shared" ca="1" si="69"/>
        <v>3.8461538461538464E-2</v>
      </c>
      <c r="U747" s="61">
        <f t="shared" ca="1" si="70"/>
        <v>0</v>
      </c>
    </row>
    <row r="748" spans="17:21" x14ac:dyDescent="0.2">
      <c r="Q748" s="61">
        <f t="shared" si="71"/>
        <v>0.74300000000000055</v>
      </c>
      <c r="R748" s="61">
        <f t="shared" ca="1" si="67"/>
        <v>3.8461538461538464E-2</v>
      </c>
      <c r="S748" s="61">
        <f t="shared" ca="1" si="68"/>
        <v>0</v>
      </c>
      <c r="T748" s="61">
        <f t="shared" ca="1" si="69"/>
        <v>3.8461538461538464E-2</v>
      </c>
      <c r="U748" s="61">
        <f t="shared" ca="1" si="70"/>
        <v>0</v>
      </c>
    </row>
    <row r="749" spans="17:21" x14ac:dyDescent="0.2">
      <c r="Q749" s="61">
        <f t="shared" si="71"/>
        <v>0.74400000000000055</v>
      </c>
      <c r="R749" s="61">
        <f t="shared" ca="1" si="67"/>
        <v>3.8461538461538464E-2</v>
      </c>
      <c r="S749" s="61">
        <f t="shared" ca="1" si="68"/>
        <v>0</v>
      </c>
      <c r="T749" s="61">
        <f t="shared" ca="1" si="69"/>
        <v>1.9230769230769232E-2</v>
      </c>
      <c r="U749" s="61">
        <f t="shared" ca="1" si="70"/>
        <v>0</v>
      </c>
    </row>
    <row r="750" spans="17:21" x14ac:dyDescent="0.2">
      <c r="Q750" s="61">
        <f t="shared" si="71"/>
        <v>0.74500000000000055</v>
      </c>
      <c r="R750" s="61">
        <f t="shared" ca="1" si="67"/>
        <v>0</v>
      </c>
      <c r="S750" s="61">
        <f t="shared" ca="1" si="68"/>
        <v>0</v>
      </c>
      <c r="T750" s="61">
        <f t="shared" ca="1" si="69"/>
        <v>0</v>
      </c>
      <c r="U750" s="61">
        <f t="shared" ca="1" si="70"/>
        <v>0</v>
      </c>
    </row>
    <row r="751" spans="17:21" x14ac:dyDescent="0.2">
      <c r="Q751" s="61">
        <f t="shared" si="71"/>
        <v>0.74600000000000055</v>
      </c>
      <c r="R751" s="61">
        <f t="shared" ca="1" si="67"/>
        <v>0</v>
      </c>
      <c r="S751" s="61">
        <f t="shared" ca="1" si="68"/>
        <v>0</v>
      </c>
      <c r="T751" s="61">
        <f t="shared" ca="1" si="69"/>
        <v>0</v>
      </c>
      <c r="U751" s="61">
        <f t="shared" ca="1" si="70"/>
        <v>0</v>
      </c>
    </row>
    <row r="752" spans="17:21" x14ac:dyDescent="0.2">
      <c r="Q752" s="61">
        <f t="shared" si="71"/>
        <v>0.74700000000000055</v>
      </c>
      <c r="R752" s="61">
        <f t="shared" ca="1" si="67"/>
        <v>0</v>
      </c>
      <c r="S752" s="61">
        <f t="shared" ca="1" si="68"/>
        <v>0</v>
      </c>
      <c r="T752" s="61">
        <f t="shared" ca="1" si="69"/>
        <v>0</v>
      </c>
      <c r="U752" s="61">
        <f t="shared" ca="1" si="70"/>
        <v>0</v>
      </c>
    </row>
    <row r="753" spans="17:21" x14ac:dyDescent="0.2">
      <c r="Q753" s="61">
        <f t="shared" si="71"/>
        <v>0.74800000000000055</v>
      </c>
      <c r="R753" s="61">
        <f t="shared" ca="1" si="67"/>
        <v>0</v>
      </c>
      <c r="S753" s="61">
        <f t="shared" ca="1" si="68"/>
        <v>0</v>
      </c>
      <c r="T753" s="61">
        <f t="shared" ca="1" si="69"/>
        <v>0</v>
      </c>
      <c r="U753" s="61">
        <f t="shared" ca="1" si="70"/>
        <v>0</v>
      </c>
    </row>
    <row r="754" spans="17:21" x14ac:dyDescent="0.2">
      <c r="Q754" s="61">
        <f t="shared" si="71"/>
        <v>0.74900000000000055</v>
      </c>
      <c r="R754" s="61">
        <f t="shared" ca="1" si="67"/>
        <v>0</v>
      </c>
      <c r="S754" s="61">
        <f t="shared" ca="1" si="68"/>
        <v>0</v>
      </c>
      <c r="T754" s="61">
        <f t="shared" ca="1" si="69"/>
        <v>0</v>
      </c>
      <c r="U754" s="61">
        <f t="shared" ca="1" si="70"/>
        <v>0</v>
      </c>
    </row>
    <row r="755" spans="17:21" x14ac:dyDescent="0.2">
      <c r="Q755" s="61">
        <f t="shared" si="71"/>
        <v>0.75000000000000056</v>
      </c>
      <c r="R755" s="61">
        <f t="shared" ca="1" si="67"/>
        <v>0</v>
      </c>
      <c r="S755" s="61">
        <f t="shared" ca="1" si="68"/>
        <v>0</v>
      </c>
      <c r="T755" s="61">
        <f t="shared" ca="1" si="69"/>
        <v>0</v>
      </c>
      <c r="U755" s="61">
        <f t="shared" ca="1" si="70"/>
        <v>0</v>
      </c>
    </row>
    <row r="756" spans="17:21" x14ac:dyDescent="0.2">
      <c r="Q756" s="61">
        <f t="shared" si="71"/>
        <v>0.75100000000000056</v>
      </c>
      <c r="R756" s="61">
        <f t="shared" ca="1" si="67"/>
        <v>0</v>
      </c>
      <c r="S756" s="61">
        <f t="shared" ca="1" si="68"/>
        <v>0</v>
      </c>
      <c r="T756" s="61">
        <f t="shared" ca="1" si="69"/>
        <v>0</v>
      </c>
      <c r="U756" s="61">
        <f t="shared" ca="1" si="70"/>
        <v>0</v>
      </c>
    </row>
    <row r="757" spans="17:21" x14ac:dyDescent="0.2">
      <c r="Q757" s="61">
        <f t="shared" si="71"/>
        <v>0.75200000000000056</v>
      </c>
      <c r="R757" s="61">
        <f t="shared" ca="1" si="67"/>
        <v>0</v>
      </c>
      <c r="S757" s="61">
        <f t="shared" ca="1" si="68"/>
        <v>0</v>
      </c>
      <c r="T757" s="61">
        <f t="shared" ca="1" si="69"/>
        <v>0</v>
      </c>
      <c r="U757" s="61">
        <f t="shared" ca="1" si="70"/>
        <v>0</v>
      </c>
    </row>
    <row r="758" spans="17:21" x14ac:dyDescent="0.2">
      <c r="Q758" s="61">
        <f t="shared" si="71"/>
        <v>0.75300000000000056</v>
      </c>
      <c r="R758" s="61">
        <f t="shared" ca="1" si="67"/>
        <v>0</v>
      </c>
      <c r="S758" s="61">
        <f t="shared" ca="1" si="68"/>
        <v>0</v>
      </c>
      <c r="T758" s="61">
        <f t="shared" ca="1" si="69"/>
        <v>0</v>
      </c>
      <c r="U758" s="61">
        <f t="shared" ca="1" si="70"/>
        <v>0</v>
      </c>
    </row>
    <row r="759" spans="17:21" x14ac:dyDescent="0.2">
      <c r="Q759" s="61">
        <f t="shared" si="71"/>
        <v>0.75400000000000056</v>
      </c>
      <c r="R759" s="61">
        <f t="shared" ca="1" si="67"/>
        <v>0</v>
      </c>
      <c r="S759" s="61">
        <f t="shared" ca="1" si="68"/>
        <v>0</v>
      </c>
      <c r="T759" s="61">
        <f t="shared" ca="1" si="69"/>
        <v>0</v>
      </c>
      <c r="U759" s="61">
        <f t="shared" ca="1" si="70"/>
        <v>0</v>
      </c>
    </row>
    <row r="760" spans="17:21" x14ac:dyDescent="0.2">
      <c r="Q760" s="61">
        <f t="shared" si="71"/>
        <v>0.75500000000000056</v>
      </c>
      <c r="R760" s="61">
        <f t="shared" ca="1" si="67"/>
        <v>0</v>
      </c>
      <c r="S760" s="61">
        <f t="shared" ca="1" si="68"/>
        <v>0</v>
      </c>
      <c r="T760" s="61">
        <f t="shared" ca="1" si="69"/>
        <v>0</v>
      </c>
      <c r="U760" s="61">
        <f t="shared" ca="1" si="70"/>
        <v>0</v>
      </c>
    </row>
    <row r="761" spans="17:21" x14ac:dyDescent="0.2">
      <c r="Q761" s="61">
        <f t="shared" si="71"/>
        <v>0.75600000000000056</v>
      </c>
      <c r="R761" s="61">
        <f t="shared" ca="1" si="67"/>
        <v>0</v>
      </c>
      <c r="S761" s="61">
        <f t="shared" ca="1" si="68"/>
        <v>0</v>
      </c>
      <c r="T761" s="61">
        <f t="shared" ca="1" si="69"/>
        <v>0</v>
      </c>
      <c r="U761" s="61">
        <f t="shared" ca="1" si="70"/>
        <v>0</v>
      </c>
    </row>
    <row r="762" spans="17:21" x14ac:dyDescent="0.2">
      <c r="Q762" s="61">
        <f t="shared" si="71"/>
        <v>0.75700000000000056</v>
      </c>
      <c r="R762" s="61">
        <f t="shared" ca="1" si="67"/>
        <v>0</v>
      </c>
      <c r="S762" s="61">
        <f t="shared" ca="1" si="68"/>
        <v>0</v>
      </c>
      <c r="T762" s="61">
        <f t="shared" ca="1" si="69"/>
        <v>0</v>
      </c>
      <c r="U762" s="61">
        <f t="shared" ca="1" si="70"/>
        <v>0</v>
      </c>
    </row>
    <row r="763" spans="17:21" x14ac:dyDescent="0.2">
      <c r="Q763" s="61">
        <f t="shared" si="71"/>
        <v>0.75800000000000056</v>
      </c>
      <c r="R763" s="61">
        <f t="shared" ca="1" si="67"/>
        <v>0</v>
      </c>
      <c r="S763" s="61">
        <f t="shared" ca="1" si="68"/>
        <v>0</v>
      </c>
      <c r="T763" s="61">
        <f t="shared" ca="1" si="69"/>
        <v>0</v>
      </c>
      <c r="U763" s="61">
        <f t="shared" ca="1" si="70"/>
        <v>0</v>
      </c>
    </row>
    <row r="764" spans="17:21" x14ac:dyDescent="0.2">
      <c r="Q764" s="61">
        <f t="shared" si="71"/>
        <v>0.75900000000000056</v>
      </c>
      <c r="R764" s="61">
        <f t="shared" ca="1" si="67"/>
        <v>0</v>
      </c>
      <c r="S764" s="61">
        <f t="shared" ca="1" si="68"/>
        <v>0</v>
      </c>
      <c r="T764" s="61">
        <f t="shared" ca="1" si="69"/>
        <v>0</v>
      </c>
      <c r="U764" s="61">
        <f t="shared" ca="1" si="70"/>
        <v>0</v>
      </c>
    </row>
    <row r="765" spans="17:21" x14ac:dyDescent="0.2">
      <c r="Q765" s="61">
        <f t="shared" si="71"/>
        <v>0.76000000000000056</v>
      </c>
      <c r="R765" s="61">
        <f t="shared" ca="1" si="67"/>
        <v>0</v>
      </c>
      <c r="S765" s="61">
        <f t="shared" ca="1" si="68"/>
        <v>0</v>
      </c>
      <c r="T765" s="61">
        <f t="shared" ca="1" si="69"/>
        <v>0</v>
      </c>
      <c r="U765" s="61">
        <f t="shared" ca="1" si="70"/>
        <v>0</v>
      </c>
    </row>
    <row r="766" spans="17:21" x14ac:dyDescent="0.2">
      <c r="Q766" s="61">
        <f t="shared" si="71"/>
        <v>0.76100000000000056</v>
      </c>
      <c r="R766" s="61">
        <f t="shared" ca="1" si="67"/>
        <v>0</v>
      </c>
      <c r="S766" s="61">
        <f t="shared" ca="1" si="68"/>
        <v>0</v>
      </c>
      <c r="T766" s="61">
        <f t="shared" ca="1" si="69"/>
        <v>0</v>
      </c>
      <c r="U766" s="61">
        <f t="shared" ca="1" si="70"/>
        <v>0</v>
      </c>
    </row>
    <row r="767" spans="17:21" x14ac:dyDescent="0.2">
      <c r="Q767" s="61">
        <f t="shared" si="71"/>
        <v>0.76200000000000057</v>
      </c>
      <c r="R767" s="61">
        <f t="shared" ca="1" si="67"/>
        <v>0</v>
      </c>
      <c r="S767" s="61">
        <f t="shared" ca="1" si="68"/>
        <v>0</v>
      </c>
      <c r="T767" s="61">
        <f t="shared" ca="1" si="69"/>
        <v>0</v>
      </c>
      <c r="U767" s="61">
        <f t="shared" ca="1" si="70"/>
        <v>0</v>
      </c>
    </row>
    <row r="768" spans="17:21" x14ac:dyDescent="0.2">
      <c r="Q768" s="61">
        <f t="shared" si="71"/>
        <v>0.76300000000000057</v>
      </c>
      <c r="R768" s="61">
        <f t="shared" ca="1" si="67"/>
        <v>0</v>
      </c>
      <c r="S768" s="61">
        <f t="shared" ca="1" si="68"/>
        <v>0</v>
      </c>
      <c r="T768" s="61">
        <f t="shared" ca="1" si="69"/>
        <v>0</v>
      </c>
      <c r="U768" s="61">
        <f t="shared" ca="1" si="70"/>
        <v>0</v>
      </c>
    </row>
    <row r="769" spans="17:21" x14ac:dyDescent="0.2">
      <c r="Q769" s="61">
        <f t="shared" si="71"/>
        <v>0.76400000000000057</v>
      </c>
      <c r="R769" s="61">
        <f t="shared" ca="1" si="67"/>
        <v>0</v>
      </c>
      <c r="S769" s="61">
        <f t="shared" ca="1" si="68"/>
        <v>0</v>
      </c>
      <c r="T769" s="61">
        <f t="shared" ca="1" si="69"/>
        <v>0</v>
      </c>
      <c r="U769" s="61">
        <f t="shared" ca="1" si="70"/>
        <v>0</v>
      </c>
    </row>
    <row r="770" spans="17:21" x14ac:dyDescent="0.2">
      <c r="Q770" s="61">
        <f t="shared" si="71"/>
        <v>0.76500000000000057</v>
      </c>
      <c r="R770" s="61">
        <f t="shared" ca="1" si="67"/>
        <v>0</v>
      </c>
      <c r="S770" s="61">
        <f t="shared" ca="1" si="68"/>
        <v>0</v>
      </c>
      <c r="T770" s="61">
        <f t="shared" ca="1" si="69"/>
        <v>0</v>
      </c>
      <c r="U770" s="61">
        <f t="shared" ca="1" si="70"/>
        <v>0</v>
      </c>
    </row>
    <row r="771" spans="17:21" x14ac:dyDescent="0.2">
      <c r="Q771" s="61">
        <f t="shared" si="71"/>
        <v>0.76600000000000057</v>
      </c>
      <c r="R771" s="61">
        <f t="shared" ca="1" si="67"/>
        <v>0</v>
      </c>
      <c r="S771" s="61">
        <f t="shared" ca="1" si="68"/>
        <v>0</v>
      </c>
      <c r="T771" s="61">
        <f t="shared" ca="1" si="69"/>
        <v>0</v>
      </c>
      <c r="U771" s="61">
        <f t="shared" ca="1" si="70"/>
        <v>0</v>
      </c>
    </row>
    <row r="772" spans="17:21" x14ac:dyDescent="0.2">
      <c r="Q772" s="61">
        <f t="shared" si="71"/>
        <v>0.76700000000000057</v>
      </c>
      <c r="R772" s="61">
        <f t="shared" ca="1" si="67"/>
        <v>0</v>
      </c>
      <c r="S772" s="61">
        <f t="shared" ca="1" si="68"/>
        <v>0</v>
      </c>
      <c r="T772" s="61">
        <f t="shared" ca="1" si="69"/>
        <v>0</v>
      </c>
      <c r="U772" s="61">
        <f t="shared" ca="1" si="70"/>
        <v>0</v>
      </c>
    </row>
    <row r="773" spans="17:21" x14ac:dyDescent="0.2">
      <c r="Q773" s="61">
        <f t="shared" si="71"/>
        <v>0.76800000000000057</v>
      </c>
      <c r="R773" s="61">
        <f t="shared" ca="1" si="67"/>
        <v>0</v>
      </c>
      <c r="S773" s="61">
        <f t="shared" ca="1" si="68"/>
        <v>0</v>
      </c>
      <c r="T773" s="61">
        <f t="shared" ca="1" si="69"/>
        <v>0</v>
      </c>
      <c r="U773" s="61">
        <f t="shared" ca="1" si="70"/>
        <v>0</v>
      </c>
    </row>
    <row r="774" spans="17:21" x14ac:dyDescent="0.2">
      <c r="Q774" s="61">
        <f t="shared" si="71"/>
        <v>0.76900000000000057</v>
      </c>
      <c r="R774" s="61">
        <f t="shared" ref="R774:R837" ca="1" si="72">COUNTIFS($F$6:$F$176,"CF",$I$6:$I$176,"&gt;="&amp;$Q774)/CF_D</f>
        <v>0</v>
      </c>
      <c r="S774" s="61">
        <f t="shared" ref="S774:S837" ca="1" si="73">COUNTIFS($F$6:$F$176,"CONT",$I$6:$I$176,"&gt;="&amp;$Q774)/CFNT_D</f>
        <v>0</v>
      </c>
      <c r="T774" s="61">
        <f t="shared" ca="1" si="69"/>
        <v>0</v>
      </c>
      <c r="U774" s="61">
        <f t="shared" ca="1" si="70"/>
        <v>0</v>
      </c>
    </row>
    <row r="775" spans="17:21" x14ac:dyDescent="0.2">
      <c r="Q775" s="61">
        <f t="shared" si="71"/>
        <v>0.77000000000000057</v>
      </c>
      <c r="R775" s="61">
        <f t="shared" ca="1" si="72"/>
        <v>0</v>
      </c>
      <c r="S775" s="61">
        <f t="shared" ca="1" si="73"/>
        <v>0</v>
      </c>
      <c r="T775" s="61">
        <f t="shared" ref="T775:T838" ca="1" si="74">(R775+R776)/2</f>
        <v>0</v>
      </c>
      <c r="U775" s="61">
        <f t="shared" ref="U775:U838" ca="1" si="75">-(S776-S775)</f>
        <v>0</v>
      </c>
    </row>
    <row r="776" spans="17:21" x14ac:dyDescent="0.2">
      <c r="Q776" s="61">
        <f t="shared" ref="Q776:Q839" si="76">Q775+0.001</f>
        <v>0.77100000000000057</v>
      </c>
      <c r="R776" s="61">
        <f t="shared" ca="1" si="72"/>
        <v>0</v>
      </c>
      <c r="S776" s="61">
        <f t="shared" ca="1" si="73"/>
        <v>0</v>
      </c>
      <c r="T776" s="61">
        <f t="shared" ca="1" si="74"/>
        <v>0</v>
      </c>
      <c r="U776" s="61">
        <f t="shared" ca="1" si="75"/>
        <v>0</v>
      </c>
    </row>
    <row r="777" spans="17:21" x14ac:dyDescent="0.2">
      <c r="Q777" s="61">
        <f t="shared" si="76"/>
        <v>0.77200000000000057</v>
      </c>
      <c r="R777" s="61">
        <f t="shared" ca="1" si="72"/>
        <v>0</v>
      </c>
      <c r="S777" s="61">
        <f t="shared" ca="1" si="73"/>
        <v>0</v>
      </c>
      <c r="T777" s="61">
        <f t="shared" ca="1" si="74"/>
        <v>0</v>
      </c>
      <c r="U777" s="61">
        <f t="shared" ca="1" si="75"/>
        <v>0</v>
      </c>
    </row>
    <row r="778" spans="17:21" x14ac:dyDescent="0.2">
      <c r="Q778" s="61">
        <f t="shared" si="76"/>
        <v>0.77300000000000058</v>
      </c>
      <c r="R778" s="61">
        <f t="shared" ca="1" si="72"/>
        <v>0</v>
      </c>
      <c r="S778" s="61">
        <f t="shared" ca="1" si="73"/>
        <v>0</v>
      </c>
      <c r="T778" s="61">
        <f t="shared" ca="1" si="74"/>
        <v>0</v>
      </c>
      <c r="U778" s="61">
        <f t="shared" ca="1" si="75"/>
        <v>0</v>
      </c>
    </row>
    <row r="779" spans="17:21" x14ac:dyDescent="0.2">
      <c r="Q779" s="61">
        <f t="shared" si="76"/>
        <v>0.77400000000000058</v>
      </c>
      <c r="R779" s="61">
        <f t="shared" ca="1" si="72"/>
        <v>0</v>
      </c>
      <c r="S779" s="61">
        <f t="shared" ca="1" si="73"/>
        <v>0</v>
      </c>
      <c r="T779" s="61">
        <f t="shared" ca="1" si="74"/>
        <v>0</v>
      </c>
      <c r="U779" s="61">
        <f t="shared" ca="1" si="75"/>
        <v>0</v>
      </c>
    </row>
    <row r="780" spans="17:21" x14ac:dyDescent="0.2">
      <c r="Q780" s="61">
        <f t="shared" si="76"/>
        <v>0.77500000000000058</v>
      </c>
      <c r="R780" s="61">
        <f t="shared" ca="1" si="72"/>
        <v>0</v>
      </c>
      <c r="S780" s="61">
        <f t="shared" ca="1" si="73"/>
        <v>0</v>
      </c>
      <c r="T780" s="61">
        <f t="shared" ca="1" si="74"/>
        <v>0</v>
      </c>
      <c r="U780" s="61">
        <f t="shared" ca="1" si="75"/>
        <v>0</v>
      </c>
    </row>
    <row r="781" spans="17:21" x14ac:dyDescent="0.2">
      <c r="Q781" s="61">
        <f t="shared" si="76"/>
        <v>0.77600000000000058</v>
      </c>
      <c r="R781" s="61">
        <f t="shared" ca="1" si="72"/>
        <v>0</v>
      </c>
      <c r="S781" s="61">
        <f t="shared" ca="1" si="73"/>
        <v>0</v>
      </c>
      <c r="T781" s="61">
        <f t="shared" ca="1" si="74"/>
        <v>0</v>
      </c>
      <c r="U781" s="61">
        <f t="shared" ca="1" si="75"/>
        <v>0</v>
      </c>
    </row>
    <row r="782" spans="17:21" x14ac:dyDescent="0.2">
      <c r="Q782" s="61">
        <f t="shared" si="76"/>
        <v>0.77700000000000058</v>
      </c>
      <c r="R782" s="61">
        <f t="shared" ca="1" si="72"/>
        <v>0</v>
      </c>
      <c r="S782" s="61">
        <f t="shared" ca="1" si="73"/>
        <v>0</v>
      </c>
      <c r="T782" s="61">
        <f t="shared" ca="1" si="74"/>
        <v>0</v>
      </c>
      <c r="U782" s="61">
        <f t="shared" ca="1" si="75"/>
        <v>0</v>
      </c>
    </row>
    <row r="783" spans="17:21" x14ac:dyDescent="0.2">
      <c r="Q783" s="61">
        <f t="shared" si="76"/>
        <v>0.77800000000000058</v>
      </c>
      <c r="R783" s="61">
        <f t="shared" ca="1" si="72"/>
        <v>0</v>
      </c>
      <c r="S783" s="61">
        <f t="shared" ca="1" si="73"/>
        <v>0</v>
      </c>
      <c r="T783" s="61">
        <f t="shared" ca="1" si="74"/>
        <v>0</v>
      </c>
      <c r="U783" s="61">
        <f t="shared" ca="1" si="75"/>
        <v>0</v>
      </c>
    </row>
    <row r="784" spans="17:21" x14ac:dyDescent="0.2">
      <c r="Q784" s="61">
        <f t="shared" si="76"/>
        <v>0.77900000000000058</v>
      </c>
      <c r="R784" s="61">
        <f t="shared" ca="1" si="72"/>
        <v>0</v>
      </c>
      <c r="S784" s="61">
        <f t="shared" ca="1" si="73"/>
        <v>0</v>
      </c>
      <c r="T784" s="61">
        <f t="shared" ca="1" si="74"/>
        <v>0</v>
      </c>
      <c r="U784" s="61">
        <f t="shared" ca="1" si="75"/>
        <v>0</v>
      </c>
    </row>
    <row r="785" spans="17:21" x14ac:dyDescent="0.2">
      <c r="Q785" s="61">
        <f t="shared" si="76"/>
        <v>0.78000000000000058</v>
      </c>
      <c r="R785" s="61">
        <f t="shared" ca="1" si="72"/>
        <v>0</v>
      </c>
      <c r="S785" s="61">
        <f t="shared" ca="1" si="73"/>
        <v>0</v>
      </c>
      <c r="T785" s="61">
        <f t="shared" ca="1" si="74"/>
        <v>0</v>
      </c>
      <c r="U785" s="61">
        <f t="shared" ca="1" si="75"/>
        <v>0</v>
      </c>
    </row>
    <row r="786" spans="17:21" x14ac:dyDescent="0.2">
      <c r="Q786" s="61">
        <f t="shared" si="76"/>
        <v>0.78100000000000058</v>
      </c>
      <c r="R786" s="61">
        <f t="shared" ca="1" si="72"/>
        <v>0</v>
      </c>
      <c r="S786" s="61">
        <f t="shared" ca="1" si="73"/>
        <v>0</v>
      </c>
      <c r="T786" s="61">
        <f t="shared" ca="1" si="74"/>
        <v>0</v>
      </c>
      <c r="U786" s="61">
        <f t="shared" ca="1" si="75"/>
        <v>0</v>
      </c>
    </row>
    <row r="787" spans="17:21" x14ac:dyDescent="0.2">
      <c r="Q787" s="61">
        <f t="shared" si="76"/>
        <v>0.78200000000000058</v>
      </c>
      <c r="R787" s="61">
        <f t="shared" ca="1" si="72"/>
        <v>0</v>
      </c>
      <c r="S787" s="61">
        <f t="shared" ca="1" si="73"/>
        <v>0</v>
      </c>
      <c r="T787" s="61">
        <f t="shared" ca="1" si="74"/>
        <v>0</v>
      </c>
      <c r="U787" s="61">
        <f t="shared" ca="1" si="75"/>
        <v>0</v>
      </c>
    </row>
    <row r="788" spans="17:21" x14ac:dyDescent="0.2">
      <c r="Q788" s="61">
        <f t="shared" si="76"/>
        <v>0.78300000000000058</v>
      </c>
      <c r="R788" s="61">
        <f t="shared" ca="1" si="72"/>
        <v>0</v>
      </c>
      <c r="S788" s="61">
        <f t="shared" ca="1" si="73"/>
        <v>0</v>
      </c>
      <c r="T788" s="61">
        <f t="shared" ca="1" si="74"/>
        <v>0</v>
      </c>
      <c r="U788" s="61">
        <f t="shared" ca="1" si="75"/>
        <v>0</v>
      </c>
    </row>
    <row r="789" spans="17:21" x14ac:dyDescent="0.2">
      <c r="Q789" s="61">
        <f t="shared" si="76"/>
        <v>0.78400000000000059</v>
      </c>
      <c r="R789" s="61">
        <f t="shared" ca="1" si="72"/>
        <v>0</v>
      </c>
      <c r="S789" s="61">
        <f t="shared" ca="1" si="73"/>
        <v>0</v>
      </c>
      <c r="T789" s="61">
        <f t="shared" ca="1" si="74"/>
        <v>0</v>
      </c>
      <c r="U789" s="61">
        <f t="shared" ca="1" si="75"/>
        <v>0</v>
      </c>
    </row>
    <row r="790" spans="17:21" x14ac:dyDescent="0.2">
      <c r="Q790" s="61">
        <f t="shared" si="76"/>
        <v>0.78500000000000059</v>
      </c>
      <c r="R790" s="61">
        <f t="shared" ca="1" si="72"/>
        <v>0</v>
      </c>
      <c r="S790" s="61">
        <f t="shared" ca="1" si="73"/>
        <v>0</v>
      </c>
      <c r="T790" s="61">
        <f t="shared" ca="1" si="74"/>
        <v>0</v>
      </c>
      <c r="U790" s="61">
        <f t="shared" ca="1" si="75"/>
        <v>0</v>
      </c>
    </row>
    <row r="791" spans="17:21" x14ac:dyDescent="0.2">
      <c r="Q791" s="61">
        <f t="shared" si="76"/>
        <v>0.78600000000000059</v>
      </c>
      <c r="R791" s="61">
        <f t="shared" ca="1" si="72"/>
        <v>0</v>
      </c>
      <c r="S791" s="61">
        <f t="shared" ca="1" si="73"/>
        <v>0</v>
      </c>
      <c r="T791" s="61">
        <f t="shared" ca="1" si="74"/>
        <v>0</v>
      </c>
      <c r="U791" s="61">
        <f t="shared" ca="1" si="75"/>
        <v>0</v>
      </c>
    </row>
    <row r="792" spans="17:21" x14ac:dyDescent="0.2">
      <c r="Q792" s="61">
        <f t="shared" si="76"/>
        <v>0.78700000000000059</v>
      </c>
      <c r="R792" s="61">
        <f t="shared" ca="1" si="72"/>
        <v>0</v>
      </c>
      <c r="S792" s="61">
        <f t="shared" ca="1" si="73"/>
        <v>0</v>
      </c>
      <c r="T792" s="61">
        <f t="shared" ca="1" si="74"/>
        <v>0</v>
      </c>
      <c r="U792" s="61">
        <f t="shared" ca="1" si="75"/>
        <v>0</v>
      </c>
    </row>
    <row r="793" spans="17:21" x14ac:dyDescent="0.2">
      <c r="Q793" s="61">
        <f t="shared" si="76"/>
        <v>0.78800000000000059</v>
      </c>
      <c r="R793" s="61">
        <f t="shared" ca="1" si="72"/>
        <v>0</v>
      </c>
      <c r="S793" s="61">
        <f t="shared" ca="1" si="73"/>
        <v>0</v>
      </c>
      <c r="T793" s="61">
        <f t="shared" ca="1" si="74"/>
        <v>0</v>
      </c>
      <c r="U793" s="61">
        <f t="shared" ca="1" si="75"/>
        <v>0</v>
      </c>
    </row>
    <row r="794" spans="17:21" x14ac:dyDescent="0.2">
      <c r="Q794" s="61">
        <f t="shared" si="76"/>
        <v>0.78900000000000059</v>
      </c>
      <c r="R794" s="61">
        <f t="shared" ca="1" si="72"/>
        <v>0</v>
      </c>
      <c r="S794" s="61">
        <f t="shared" ca="1" si="73"/>
        <v>0</v>
      </c>
      <c r="T794" s="61">
        <f t="shared" ca="1" si="74"/>
        <v>0</v>
      </c>
      <c r="U794" s="61">
        <f t="shared" ca="1" si="75"/>
        <v>0</v>
      </c>
    </row>
    <row r="795" spans="17:21" x14ac:dyDescent="0.2">
      <c r="Q795" s="61">
        <f t="shared" si="76"/>
        <v>0.79000000000000059</v>
      </c>
      <c r="R795" s="61">
        <f t="shared" ca="1" si="72"/>
        <v>0</v>
      </c>
      <c r="S795" s="61">
        <f t="shared" ca="1" si="73"/>
        <v>0</v>
      </c>
      <c r="T795" s="61">
        <f t="shared" ca="1" si="74"/>
        <v>0</v>
      </c>
      <c r="U795" s="61">
        <f t="shared" ca="1" si="75"/>
        <v>0</v>
      </c>
    </row>
    <row r="796" spans="17:21" x14ac:dyDescent="0.2">
      <c r="Q796" s="61">
        <f t="shared" si="76"/>
        <v>0.79100000000000059</v>
      </c>
      <c r="R796" s="61">
        <f t="shared" ca="1" si="72"/>
        <v>0</v>
      </c>
      <c r="S796" s="61">
        <f t="shared" ca="1" si="73"/>
        <v>0</v>
      </c>
      <c r="T796" s="61">
        <f t="shared" ca="1" si="74"/>
        <v>0</v>
      </c>
      <c r="U796" s="61">
        <f t="shared" ca="1" si="75"/>
        <v>0</v>
      </c>
    </row>
    <row r="797" spans="17:21" x14ac:dyDescent="0.2">
      <c r="Q797" s="61">
        <f t="shared" si="76"/>
        <v>0.79200000000000059</v>
      </c>
      <c r="R797" s="61">
        <f t="shared" ca="1" si="72"/>
        <v>0</v>
      </c>
      <c r="S797" s="61">
        <f t="shared" ca="1" si="73"/>
        <v>0</v>
      </c>
      <c r="T797" s="61">
        <f t="shared" ca="1" si="74"/>
        <v>0</v>
      </c>
      <c r="U797" s="61">
        <f t="shared" ca="1" si="75"/>
        <v>0</v>
      </c>
    </row>
    <row r="798" spans="17:21" x14ac:dyDescent="0.2">
      <c r="Q798" s="61">
        <f t="shared" si="76"/>
        <v>0.79300000000000059</v>
      </c>
      <c r="R798" s="61">
        <f t="shared" ca="1" si="72"/>
        <v>0</v>
      </c>
      <c r="S798" s="61">
        <f t="shared" ca="1" si="73"/>
        <v>0</v>
      </c>
      <c r="T798" s="61">
        <f t="shared" ca="1" si="74"/>
        <v>0</v>
      </c>
      <c r="U798" s="61">
        <f t="shared" ca="1" si="75"/>
        <v>0</v>
      </c>
    </row>
    <row r="799" spans="17:21" x14ac:dyDescent="0.2">
      <c r="Q799" s="61">
        <f t="shared" si="76"/>
        <v>0.79400000000000059</v>
      </c>
      <c r="R799" s="61">
        <f t="shared" ca="1" si="72"/>
        <v>0</v>
      </c>
      <c r="S799" s="61">
        <f t="shared" ca="1" si="73"/>
        <v>0</v>
      </c>
      <c r="T799" s="61">
        <f t="shared" ca="1" si="74"/>
        <v>0</v>
      </c>
      <c r="U799" s="61">
        <f t="shared" ca="1" si="75"/>
        <v>0</v>
      </c>
    </row>
    <row r="800" spans="17:21" x14ac:dyDescent="0.2">
      <c r="Q800" s="61">
        <f t="shared" si="76"/>
        <v>0.7950000000000006</v>
      </c>
      <c r="R800" s="61">
        <f t="shared" ca="1" si="72"/>
        <v>0</v>
      </c>
      <c r="S800" s="61">
        <f t="shared" ca="1" si="73"/>
        <v>0</v>
      </c>
      <c r="T800" s="61">
        <f t="shared" ca="1" si="74"/>
        <v>0</v>
      </c>
      <c r="U800" s="61">
        <f t="shared" ca="1" si="75"/>
        <v>0</v>
      </c>
    </row>
    <row r="801" spans="17:21" x14ac:dyDescent="0.2">
      <c r="Q801" s="61">
        <f t="shared" si="76"/>
        <v>0.7960000000000006</v>
      </c>
      <c r="R801" s="61">
        <f t="shared" ca="1" si="72"/>
        <v>0</v>
      </c>
      <c r="S801" s="61">
        <f t="shared" ca="1" si="73"/>
        <v>0</v>
      </c>
      <c r="T801" s="61">
        <f t="shared" ca="1" si="74"/>
        <v>0</v>
      </c>
      <c r="U801" s="61">
        <f t="shared" ca="1" si="75"/>
        <v>0</v>
      </c>
    </row>
    <row r="802" spans="17:21" x14ac:dyDescent="0.2">
      <c r="Q802" s="61">
        <f t="shared" si="76"/>
        <v>0.7970000000000006</v>
      </c>
      <c r="R802" s="61">
        <f t="shared" ca="1" si="72"/>
        <v>0</v>
      </c>
      <c r="S802" s="61">
        <f t="shared" ca="1" si="73"/>
        <v>0</v>
      </c>
      <c r="T802" s="61">
        <f t="shared" ca="1" si="74"/>
        <v>0</v>
      </c>
      <c r="U802" s="61">
        <f t="shared" ca="1" si="75"/>
        <v>0</v>
      </c>
    </row>
    <row r="803" spans="17:21" x14ac:dyDescent="0.2">
      <c r="Q803" s="61">
        <f t="shared" si="76"/>
        <v>0.7980000000000006</v>
      </c>
      <c r="R803" s="61">
        <f t="shared" ca="1" si="72"/>
        <v>0</v>
      </c>
      <c r="S803" s="61">
        <f t="shared" ca="1" si="73"/>
        <v>0</v>
      </c>
      <c r="T803" s="61">
        <f t="shared" ca="1" si="74"/>
        <v>0</v>
      </c>
      <c r="U803" s="61">
        <f t="shared" ca="1" si="75"/>
        <v>0</v>
      </c>
    </row>
    <row r="804" spans="17:21" x14ac:dyDescent="0.2">
      <c r="Q804" s="61">
        <f t="shared" si="76"/>
        <v>0.7990000000000006</v>
      </c>
      <c r="R804" s="61">
        <f t="shared" ca="1" si="72"/>
        <v>0</v>
      </c>
      <c r="S804" s="61">
        <f t="shared" ca="1" si="73"/>
        <v>0</v>
      </c>
      <c r="T804" s="61">
        <f t="shared" ca="1" si="74"/>
        <v>0</v>
      </c>
      <c r="U804" s="61">
        <f t="shared" ca="1" si="75"/>
        <v>0</v>
      </c>
    </row>
    <row r="805" spans="17:21" x14ac:dyDescent="0.2">
      <c r="Q805" s="61">
        <f t="shared" si="76"/>
        <v>0.8000000000000006</v>
      </c>
      <c r="R805" s="61">
        <f t="shared" ca="1" si="72"/>
        <v>0</v>
      </c>
      <c r="S805" s="61">
        <f t="shared" ca="1" si="73"/>
        <v>0</v>
      </c>
      <c r="T805" s="61">
        <f t="shared" ca="1" si="74"/>
        <v>0</v>
      </c>
      <c r="U805" s="61">
        <f t="shared" ca="1" si="75"/>
        <v>0</v>
      </c>
    </row>
    <row r="806" spans="17:21" x14ac:dyDescent="0.2">
      <c r="Q806" s="61">
        <f t="shared" si="76"/>
        <v>0.8010000000000006</v>
      </c>
      <c r="R806" s="61">
        <f t="shared" ca="1" si="72"/>
        <v>0</v>
      </c>
      <c r="S806" s="61">
        <f t="shared" ca="1" si="73"/>
        <v>0</v>
      </c>
      <c r="T806" s="61">
        <f t="shared" ca="1" si="74"/>
        <v>0</v>
      </c>
      <c r="U806" s="61">
        <f t="shared" ca="1" si="75"/>
        <v>0</v>
      </c>
    </row>
    <row r="807" spans="17:21" x14ac:dyDescent="0.2">
      <c r="Q807" s="61">
        <f t="shared" si="76"/>
        <v>0.8020000000000006</v>
      </c>
      <c r="R807" s="61">
        <f t="shared" ca="1" si="72"/>
        <v>0</v>
      </c>
      <c r="S807" s="61">
        <f t="shared" ca="1" si="73"/>
        <v>0</v>
      </c>
      <c r="T807" s="61">
        <f t="shared" ca="1" si="74"/>
        <v>0</v>
      </c>
      <c r="U807" s="61">
        <f t="shared" ca="1" si="75"/>
        <v>0</v>
      </c>
    </row>
    <row r="808" spans="17:21" x14ac:dyDescent="0.2">
      <c r="Q808" s="61">
        <f t="shared" si="76"/>
        <v>0.8030000000000006</v>
      </c>
      <c r="R808" s="61">
        <f t="shared" ca="1" si="72"/>
        <v>0</v>
      </c>
      <c r="S808" s="61">
        <f t="shared" ca="1" si="73"/>
        <v>0</v>
      </c>
      <c r="T808" s="61">
        <f t="shared" ca="1" si="74"/>
        <v>0</v>
      </c>
      <c r="U808" s="61">
        <f t="shared" ca="1" si="75"/>
        <v>0</v>
      </c>
    </row>
    <row r="809" spans="17:21" x14ac:dyDescent="0.2">
      <c r="Q809" s="61">
        <f t="shared" si="76"/>
        <v>0.8040000000000006</v>
      </c>
      <c r="R809" s="61">
        <f t="shared" ca="1" si="72"/>
        <v>0</v>
      </c>
      <c r="S809" s="61">
        <f t="shared" ca="1" si="73"/>
        <v>0</v>
      </c>
      <c r="T809" s="61">
        <f t="shared" ca="1" si="74"/>
        <v>0</v>
      </c>
      <c r="U809" s="61">
        <f t="shared" ca="1" si="75"/>
        <v>0</v>
      </c>
    </row>
    <row r="810" spans="17:21" x14ac:dyDescent="0.2">
      <c r="Q810" s="61">
        <f t="shared" si="76"/>
        <v>0.8050000000000006</v>
      </c>
      <c r="R810" s="61">
        <f t="shared" ca="1" si="72"/>
        <v>0</v>
      </c>
      <c r="S810" s="61">
        <f t="shared" ca="1" si="73"/>
        <v>0</v>
      </c>
      <c r="T810" s="61">
        <f t="shared" ca="1" si="74"/>
        <v>0</v>
      </c>
      <c r="U810" s="61">
        <f t="shared" ca="1" si="75"/>
        <v>0</v>
      </c>
    </row>
    <row r="811" spans="17:21" x14ac:dyDescent="0.2">
      <c r="Q811" s="61">
        <f t="shared" si="76"/>
        <v>0.8060000000000006</v>
      </c>
      <c r="R811" s="61">
        <f t="shared" ca="1" si="72"/>
        <v>0</v>
      </c>
      <c r="S811" s="61">
        <f t="shared" ca="1" si="73"/>
        <v>0</v>
      </c>
      <c r="T811" s="61">
        <f t="shared" ca="1" si="74"/>
        <v>0</v>
      </c>
      <c r="U811" s="61">
        <f t="shared" ca="1" si="75"/>
        <v>0</v>
      </c>
    </row>
    <row r="812" spans="17:21" x14ac:dyDescent="0.2">
      <c r="Q812" s="61">
        <f t="shared" si="76"/>
        <v>0.80700000000000061</v>
      </c>
      <c r="R812" s="61">
        <f t="shared" ca="1" si="72"/>
        <v>0</v>
      </c>
      <c r="S812" s="61">
        <f t="shared" ca="1" si="73"/>
        <v>0</v>
      </c>
      <c r="T812" s="61">
        <f t="shared" ca="1" si="74"/>
        <v>0</v>
      </c>
      <c r="U812" s="61">
        <f t="shared" ca="1" si="75"/>
        <v>0</v>
      </c>
    </row>
    <row r="813" spans="17:21" x14ac:dyDescent="0.2">
      <c r="Q813" s="61">
        <f t="shared" si="76"/>
        <v>0.80800000000000061</v>
      </c>
      <c r="R813" s="61">
        <f t="shared" ca="1" si="72"/>
        <v>0</v>
      </c>
      <c r="S813" s="61">
        <f t="shared" ca="1" si="73"/>
        <v>0</v>
      </c>
      <c r="T813" s="61">
        <f t="shared" ca="1" si="74"/>
        <v>0</v>
      </c>
      <c r="U813" s="61">
        <f t="shared" ca="1" si="75"/>
        <v>0</v>
      </c>
    </row>
    <row r="814" spans="17:21" x14ac:dyDescent="0.2">
      <c r="Q814" s="61">
        <f t="shared" si="76"/>
        <v>0.80900000000000061</v>
      </c>
      <c r="R814" s="61">
        <f t="shared" ca="1" si="72"/>
        <v>0</v>
      </c>
      <c r="S814" s="61">
        <f t="shared" ca="1" si="73"/>
        <v>0</v>
      </c>
      <c r="T814" s="61">
        <f t="shared" ca="1" si="74"/>
        <v>0</v>
      </c>
      <c r="U814" s="61">
        <f t="shared" ca="1" si="75"/>
        <v>0</v>
      </c>
    </row>
    <row r="815" spans="17:21" x14ac:dyDescent="0.2">
      <c r="Q815" s="61">
        <f t="shared" si="76"/>
        <v>0.81000000000000061</v>
      </c>
      <c r="R815" s="61">
        <f t="shared" ca="1" si="72"/>
        <v>0</v>
      </c>
      <c r="S815" s="61">
        <f t="shared" ca="1" si="73"/>
        <v>0</v>
      </c>
      <c r="T815" s="61">
        <f t="shared" ca="1" si="74"/>
        <v>0</v>
      </c>
      <c r="U815" s="61">
        <f t="shared" ca="1" si="75"/>
        <v>0</v>
      </c>
    </row>
    <row r="816" spans="17:21" x14ac:dyDescent="0.2">
      <c r="Q816" s="61">
        <f t="shared" si="76"/>
        <v>0.81100000000000061</v>
      </c>
      <c r="R816" s="61">
        <f t="shared" ca="1" si="72"/>
        <v>0</v>
      </c>
      <c r="S816" s="61">
        <f t="shared" ca="1" si="73"/>
        <v>0</v>
      </c>
      <c r="T816" s="61">
        <f t="shared" ca="1" si="74"/>
        <v>0</v>
      </c>
      <c r="U816" s="61">
        <f t="shared" ca="1" si="75"/>
        <v>0</v>
      </c>
    </row>
    <row r="817" spans="17:21" x14ac:dyDescent="0.2">
      <c r="Q817" s="61">
        <f t="shared" si="76"/>
        <v>0.81200000000000061</v>
      </c>
      <c r="R817" s="61">
        <f t="shared" ca="1" si="72"/>
        <v>0</v>
      </c>
      <c r="S817" s="61">
        <f t="shared" ca="1" si="73"/>
        <v>0</v>
      </c>
      <c r="T817" s="61">
        <f t="shared" ca="1" si="74"/>
        <v>0</v>
      </c>
      <c r="U817" s="61">
        <f t="shared" ca="1" si="75"/>
        <v>0</v>
      </c>
    </row>
    <row r="818" spans="17:21" x14ac:dyDescent="0.2">
      <c r="Q818" s="61">
        <f t="shared" si="76"/>
        <v>0.81300000000000061</v>
      </c>
      <c r="R818" s="61">
        <f t="shared" ca="1" si="72"/>
        <v>0</v>
      </c>
      <c r="S818" s="61">
        <f t="shared" ca="1" si="73"/>
        <v>0</v>
      </c>
      <c r="T818" s="61">
        <f t="shared" ca="1" si="74"/>
        <v>0</v>
      </c>
      <c r="U818" s="61">
        <f t="shared" ca="1" si="75"/>
        <v>0</v>
      </c>
    </row>
    <row r="819" spans="17:21" x14ac:dyDescent="0.2">
      <c r="Q819" s="61">
        <f t="shared" si="76"/>
        <v>0.81400000000000061</v>
      </c>
      <c r="R819" s="61">
        <f t="shared" ca="1" si="72"/>
        <v>0</v>
      </c>
      <c r="S819" s="61">
        <f t="shared" ca="1" si="73"/>
        <v>0</v>
      </c>
      <c r="T819" s="61">
        <f t="shared" ca="1" si="74"/>
        <v>0</v>
      </c>
      <c r="U819" s="61">
        <f t="shared" ca="1" si="75"/>
        <v>0</v>
      </c>
    </row>
    <row r="820" spans="17:21" x14ac:dyDescent="0.2">
      <c r="Q820" s="61">
        <f t="shared" si="76"/>
        <v>0.81500000000000061</v>
      </c>
      <c r="R820" s="61">
        <f t="shared" ca="1" si="72"/>
        <v>0</v>
      </c>
      <c r="S820" s="61">
        <f t="shared" ca="1" si="73"/>
        <v>0</v>
      </c>
      <c r="T820" s="61">
        <f t="shared" ca="1" si="74"/>
        <v>0</v>
      </c>
      <c r="U820" s="61">
        <f t="shared" ca="1" si="75"/>
        <v>0</v>
      </c>
    </row>
    <row r="821" spans="17:21" x14ac:dyDescent="0.2">
      <c r="Q821" s="61">
        <f t="shared" si="76"/>
        <v>0.81600000000000061</v>
      </c>
      <c r="R821" s="61">
        <f t="shared" ca="1" si="72"/>
        <v>0</v>
      </c>
      <c r="S821" s="61">
        <f t="shared" ca="1" si="73"/>
        <v>0</v>
      </c>
      <c r="T821" s="61">
        <f t="shared" ca="1" si="74"/>
        <v>0</v>
      </c>
      <c r="U821" s="61">
        <f t="shared" ca="1" si="75"/>
        <v>0</v>
      </c>
    </row>
    <row r="822" spans="17:21" x14ac:dyDescent="0.2">
      <c r="Q822" s="61">
        <f t="shared" si="76"/>
        <v>0.81700000000000061</v>
      </c>
      <c r="R822" s="61">
        <f t="shared" ca="1" si="72"/>
        <v>0</v>
      </c>
      <c r="S822" s="61">
        <f t="shared" ca="1" si="73"/>
        <v>0</v>
      </c>
      <c r="T822" s="61">
        <f t="shared" ca="1" si="74"/>
        <v>0</v>
      </c>
      <c r="U822" s="61">
        <f t="shared" ca="1" si="75"/>
        <v>0</v>
      </c>
    </row>
    <row r="823" spans="17:21" x14ac:dyDescent="0.2">
      <c r="Q823" s="61">
        <f t="shared" si="76"/>
        <v>0.81800000000000062</v>
      </c>
      <c r="R823" s="61">
        <f t="shared" ca="1" si="72"/>
        <v>0</v>
      </c>
      <c r="S823" s="61">
        <f t="shared" ca="1" si="73"/>
        <v>0</v>
      </c>
      <c r="T823" s="61">
        <f t="shared" ca="1" si="74"/>
        <v>0</v>
      </c>
      <c r="U823" s="61">
        <f t="shared" ca="1" si="75"/>
        <v>0</v>
      </c>
    </row>
    <row r="824" spans="17:21" x14ac:dyDescent="0.2">
      <c r="Q824" s="61">
        <f t="shared" si="76"/>
        <v>0.81900000000000062</v>
      </c>
      <c r="R824" s="61">
        <f t="shared" ca="1" si="72"/>
        <v>0</v>
      </c>
      <c r="S824" s="61">
        <f t="shared" ca="1" si="73"/>
        <v>0</v>
      </c>
      <c r="T824" s="61">
        <f t="shared" ca="1" si="74"/>
        <v>0</v>
      </c>
      <c r="U824" s="61">
        <f t="shared" ca="1" si="75"/>
        <v>0</v>
      </c>
    </row>
    <row r="825" spans="17:21" x14ac:dyDescent="0.2">
      <c r="Q825" s="61">
        <f t="shared" si="76"/>
        <v>0.82000000000000062</v>
      </c>
      <c r="R825" s="61">
        <f t="shared" ca="1" si="72"/>
        <v>0</v>
      </c>
      <c r="S825" s="61">
        <f t="shared" ca="1" si="73"/>
        <v>0</v>
      </c>
      <c r="T825" s="61">
        <f t="shared" ca="1" si="74"/>
        <v>0</v>
      </c>
      <c r="U825" s="61">
        <f t="shared" ca="1" si="75"/>
        <v>0</v>
      </c>
    </row>
    <row r="826" spans="17:21" x14ac:dyDescent="0.2">
      <c r="Q826" s="61">
        <f t="shared" si="76"/>
        <v>0.82100000000000062</v>
      </c>
      <c r="R826" s="61">
        <f t="shared" ca="1" si="72"/>
        <v>0</v>
      </c>
      <c r="S826" s="61">
        <f t="shared" ca="1" si="73"/>
        <v>0</v>
      </c>
      <c r="T826" s="61">
        <f t="shared" ca="1" si="74"/>
        <v>0</v>
      </c>
      <c r="U826" s="61">
        <f t="shared" ca="1" si="75"/>
        <v>0</v>
      </c>
    </row>
    <row r="827" spans="17:21" x14ac:dyDescent="0.2">
      <c r="Q827" s="61">
        <f t="shared" si="76"/>
        <v>0.82200000000000062</v>
      </c>
      <c r="R827" s="61">
        <f t="shared" ca="1" si="72"/>
        <v>0</v>
      </c>
      <c r="S827" s="61">
        <f t="shared" ca="1" si="73"/>
        <v>0</v>
      </c>
      <c r="T827" s="61">
        <f t="shared" ca="1" si="74"/>
        <v>0</v>
      </c>
      <c r="U827" s="61">
        <f t="shared" ca="1" si="75"/>
        <v>0</v>
      </c>
    </row>
    <row r="828" spans="17:21" x14ac:dyDescent="0.2">
      <c r="Q828" s="61">
        <f t="shared" si="76"/>
        <v>0.82300000000000062</v>
      </c>
      <c r="R828" s="61">
        <f t="shared" ca="1" si="72"/>
        <v>0</v>
      </c>
      <c r="S828" s="61">
        <f t="shared" ca="1" si="73"/>
        <v>0</v>
      </c>
      <c r="T828" s="61">
        <f t="shared" ca="1" si="74"/>
        <v>0</v>
      </c>
      <c r="U828" s="61">
        <f t="shared" ca="1" si="75"/>
        <v>0</v>
      </c>
    </row>
    <row r="829" spans="17:21" x14ac:dyDescent="0.2">
      <c r="Q829" s="61">
        <f t="shared" si="76"/>
        <v>0.82400000000000062</v>
      </c>
      <c r="R829" s="61">
        <f t="shared" ca="1" si="72"/>
        <v>0</v>
      </c>
      <c r="S829" s="61">
        <f t="shared" ca="1" si="73"/>
        <v>0</v>
      </c>
      <c r="T829" s="61">
        <f t="shared" ca="1" si="74"/>
        <v>0</v>
      </c>
      <c r="U829" s="61">
        <f t="shared" ca="1" si="75"/>
        <v>0</v>
      </c>
    </row>
    <row r="830" spans="17:21" x14ac:dyDescent="0.2">
      <c r="Q830" s="61">
        <f t="shared" si="76"/>
        <v>0.82500000000000062</v>
      </c>
      <c r="R830" s="61">
        <f t="shared" ca="1" si="72"/>
        <v>0</v>
      </c>
      <c r="S830" s="61">
        <f t="shared" ca="1" si="73"/>
        <v>0</v>
      </c>
      <c r="T830" s="61">
        <f t="shared" ca="1" si="74"/>
        <v>0</v>
      </c>
      <c r="U830" s="61">
        <f t="shared" ca="1" si="75"/>
        <v>0</v>
      </c>
    </row>
    <row r="831" spans="17:21" x14ac:dyDescent="0.2">
      <c r="Q831" s="61">
        <f t="shared" si="76"/>
        <v>0.82600000000000062</v>
      </c>
      <c r="R831" s="61">
        <f t="shared" ca="1" si="72"/>
        <v>0</v>
      </c>
      <c r="S831" s="61">
        <f t="shared" ca="1" si="73"/>
        <v>0</v>
      </c>
      <c r="T831" s="61">
        <f t="shared" ca="1" si="74"/>
        <v>0</v>
      </c>
      <c r="U831" s="61">
        <f t="shared" ca="1" si="75"/>
        <v>0</v>
      </c>
    </row>
    <row r="832" spans="17:21" x14ac:dyDescent="0.2">
      <c r="Q832" s="61">
        <f t="shared" si="76"/>
        <v>0.82700000000000062</v>
      </c>
      <c r="R832" s="61">
        <f t="shared" ca="1" si="72"/>
        <v>0</v>
      </c>
      <c r="S832" s="61">
        <f t="shared" ca="1" si="73"/>
        <v>0</v>
      </c>
      <c r="T832" s="61">
        <f t="shared" ca="1" si="74"/>
        <v>0</v>
      </c>
      <c r="U832" s="61">
        <f t="shared" ca="1" si="75"/>
        <v>0</v>
      </c>
    </row>
    <row r="833" spans="17:21" x14ac:dyDescent="0.2">
      <c r="Q833" s="61">
        <f t="shared" si="76"/>
        <v>0.82800000000000062</v>
      </c>
      <c r="R833" s="61">
        <f t="shared" ca="1" si="72"/>
        <v>0</v>
      </c>
      <c r="S833" s="61">
        <f t="shared" ca="1" si="73"/>
        <v>0</v>
      </c>
      <c r="T833" s="61">
        <f t="shared" ca="1" si="74"/>
        <v>0</v>
      </c>
      <c r="U833" s="61">
        <f t="shared" ca="1" si="75"/>
        <v>0</v>
      </c>
    </row>
    <row r="834" spans="17:21" x14ac:dyDescent="0.2">
      <c r="Q834" s="61">
        <f t="shared" si="76"/>
        <v>0.82900000000000063</v>
      </c>
      <c r="R834" s="61">
        <f t="shared" ca="1" si="72"/>
        <v>0</v>
      </c>
      <c r="S834" s="61">
        <f t="shared" ca="1" si="73"/>
        <v>0</v>
      </c>
      <c r="T834" s="61">
        <f t="shared" ca="1" si="74"/>
        <v>0</v>
      </c>
      <c r="U834" s="61">
        <f t="shared" ca="1" si="75"/>
        <v>0</v>
      </c>
    </row>
    <row r="835" spans="17:21" x14ac:dyDescent="0.2">
      <c r="Q835" s="61">
        <f t="shared" si="76"/>
        <v>0.83000000000000063</v>
      </c>
      <c r="R835" s="61">
        <f t="shared" ca="1" si="72"/>
        <v>0</v>
      </c>
      <c r="S835" s="61">
        <f t="shared" ca="1" si="73"/>
        <v>0</v>
      </c>
      <c r="T835" s="61">
        <f t="shared" ca="1" si="74"/>
        <v>0</v>
      </c>
      <c r="U835" s="61">
        <f t="shared" ca="1" si="75"/>
        <v>0</v>
      </c>
    </row>
    <row r="836" spans="17:21" x14ac:dyDescent="0.2">
      <c r="Q836" s="61">
        <f t="shared" si="76"/>
        <v>0.83100000000000063</v>
      </c>
      <c r="R836" s="61">
        <f t="shared" ca="1" si="72"/>
        <v>0</v>
      </c>
      <c r="S836" s="61">
        <f t="shared" ca="1" si="73"/>
        <v>0</v>
      </c>
      <c r="T836" s="61">
        <f t="shared" ca="1" si="74"/>
        <v>0</v>
      </c>
      <c r="U836" s="61">
        <f t="shared" ca="1" si="75"/>
        <v>0</v>
      </c>
    </row>
    <row r="837" spans="17:21" x14ac:dyDescent="0.2">
      <c r="Q837" s="61">
        <f t="shared" si="76"/>
        <v>0.83200000000000063</v>
      </c>
      <c r="R837" s="61">
        <f t="shared" ca="1" si="72"/>
        <v>0</v>
      </c>
      <c r="S837" s="61">
        <f t="shared" ca="1" si="73"/>
        <v>0</v>
      </c>
      <c r="T837" s="61">
        <f t="shared" ca="1" si="74"/>
        <v>0</v>
      </c>
      <c r="U837" s="61">
        <f t="shared" ca="1" si="75"/>
        <v>0</v>
      </c>
    </row>
    <row r="838" spans="17:21" x14ac:dyDescent="0.2">
      <c r="Q838" s="61">
        <f t="shared" si="76"/>
        <v>0.83300000000000063</v>
      </c>
      <c r="R838" s="61">
        <f t="shared" ref="R838:R901" ca="1" si="77">COUNTIFS($F$6:$F$176,"CF",$I$6:$I$176,"&gt;="&amp;$Q838)/CF_D</f>
        <v>0</v>
      </c>
      <c r="S838" s="61">
        <f t="shared" ref="S838:S901" ca="1" si="78">COUNTIFS($F$6:$F$176,"CONT",$I$6:$I$176,"&gt;="&amp;$Q838)/CFNT_D</f>
        <v>0</v>
      </c>
      <c r="T838" s="61">
        <f t="shared" ca="1" si="74"/>
        <v>0</v>
      </c>
      <c r="U838" s="61">
        <f t="shared" ca="1" si="75"/>
        <v>0</v>
      </c>
    </row>
    <row r="839" spans="17:21" x14ac:dyDescent="0.2">
      <c r="Q839" s="61">
        <f t="shared" si="76"/>
        <v>0.83400000000000063</v>
      </c>
      <c r="R839" s="61">
        <f t="shared" ca="1" si="77"/>
        <v>0</v>
      </c>
      <c r="S839" s="61">
        <f t="shared" ca="1" si="78"/>
        <v>0</v>
      </c>
      <c r="T839" s="61">
        <f t="shared" ref="T839:T902" ca="1" si="79">(R839+R840)/2</f>
        <v>0</v>
      </c>
      <c r="U839" s="61">
        <f t="shared" ref="U839:U902" ca="1" si="80">-(S840-S839)</f>
        <v>0</v>
      </c>
    </row>
    <row r="840" spans="17:21" x14ac:dyDescent="0.2">
      <c r="Q840" s="61">
        <f t="shared" ref="Q840:Q903" si="81">Q839+0.001</f>
        <v>0.83500000000000063</v>
      </c>
      <c r="R840" s="61">
        <f t="shared" ca="1" si="77"/>
        <v>0</v>
      </c>
      <c r="S840" s="61">
        <f t="shared" ca="1" si="78"/>
        <v>0</v>
      </c>
      <c r="T840" s="61">
        <f t="shared" ca="1" si="79"/>
        <v>0</v>
      </c>
      <c r="U840" s="61">
        <f t="shared" ca="1" si="80"/>
        <v>0</v>
      </c>
    </row>
    <row r="841" spans="17:21" x14ac:dyDescent="0.2">
      <c r="Q841" s="61">
        <f t="shared" si="81"/>
        <v>0.83600000000000063</v>
      </c>
      <c r="R841" s="61">
        <f t="shared" ca="1" si="77"/>
        <v>0</v>
      </c>
      <c r="S841" s="61">
        <f t="shared" ca="1" si="78"/>
        <v>0</v>
      </c>
      <c r="T841" s="61">
        <f t="shared" ca="1" si="79"/>
        <v>0</v>
      </c>
      <c r="U841" s="61">
        <f t="shared" ca="1" si="80"/>
        <v>0</v>
      </c>
    </row>
    <row r="842" spans="17:21" x14ac:dyDescent="0.2">
      <c r="Q842" s="61">
        <f t="shared" si="81"/>
        <v>0.83700000000000063</v>
      </c>
      <c r="R842" s="61">
        <f t="shared" ca="1" si="77"/>
        <v>0</v>
      </c>
      <c r="S842" s="61">
        <f t="shared" ca="1" si="78"/>
        <v>0</v>
      </c>
      <c r="T842" s="61">
        <f t="shared" ca="1" si="79"/>
        <v>0</v>
      </c>
      <c r="U842" s="61">
        <f t="shared" ca="1" si="80"/>
        <v>0</v>
      </c>
    </row>
    <row r="843" spans="17:21" x14ac:dyDescent="0.2">
      <c r="Q843" s="61">
        <f t="shared" si="81"/>
        <v>0.83800000000000063</v>
      </c>
      <c r="R843" s="61">
        <f t="shared" ca="1" si="77"/>
        <v>0</v>
      </c>
      <c r="S843" s="61">
        <f t="shared" ca="1" si="78"/>
        <v>0</v>
      </c>
      <c r="T843" s="61">
        <f t="shared" ca="1" si="79"/>
        <v>0</v>
      </c>
      <c r="U843" s="61">
        <f t="shared" ca="1" si="80"/>
        <v>0</v>
      </c>
    </row>
    <row r="844" spans="17:21" x14ac:dyDescent="0.2">
      <c r="Q844" s="61">
        <f t="shared" si="81"/>
        <v>0.83900000000000063</v>
      </c>
      <c r="R844" s="61">
        <f t="shared" ca="1" si="77"/>
        <v>0</v>
      </c>
      <c r="S844" s="61">
        <f t="shared" ca="1" si="78"/>
        <v>0</v>
      </c>
      <c r="T844" s="61">
        <f t="shared" ca="1" si="79"/>
        <v>0</v>
      </c>
      <c r="U844" s="61">
        <f t="shared" ca="1" si="80"/>
        <v>0</v>
      </c>
    </row>
    <row r="845" spans="17:21" x14ac:dyDescent="0.2">
      <c r="Q845" s="61">
        <f t="shared" si="81"/>
        <v>0.84000000000000064</v>
      </c>
      <c r="R845" s="61">
        <f t="shared" ca="1" si="77"/>
        <v>0</v>
      </c>
      <c r="S845" s="61">
        <f t="shared" ca="1" si="78"/>
        <v>0</v>
      </c>
      <c r="T845" s="61">
        <f t="shared" ca="1" si="79"/>
        <v>0</v>
      </c>
      <c r="U845" s="61">
        <f t="shared" ca="1" si="80"/>
        <v>0</v>
      </c>
    </row>
    <row r="846" spans="17:21" x14ac:dyDescent="0.2">
      <c r="Q846" s="61">
        <f t="shared" si="81"/>
        <v>0.84100000000000064</v>
      </c>
      <c r="R846" s="61">
        <f t="shared" ca="1" si="77"/>
        <v>0</v>
      </c>
      <c r="S846" s="61">
        <f t="shared" ca="1" si="78"/>
        <v>0</v>
      </c>
      <c r="T846" s="61">
        <f t="shared" ca="1" si="79"/>
        <v>0</v>
      </c>
      <c r="U846" s="61">
        <f t="shared" ca="1" si="80"/>
        <v>0</v>
      </c>
    </row>
    <row r="847" spans="17:21" x14ac:dyDescent="0.2">
      <c r="Q847" s="61">
        <f t="shared" si="81"/>
        <v>0.84200000000000064</v>
      </c>
      <c r="R847" s="61">
        <f t="shared" ca="1" si="77"/>
        <v>0</v>
      </c>
      <c r="S847" s="61">
        <f t="shared" ca="1" si="78"/>
        <v>0</v>
      </c>
      <c r="T847" s="61">
        <f t="shared" ca="1" si="79"/>
        <v>0</v>
      </c>
      <c r="U847" s="61">
        <f t="shared" ca="1" si="80"/>
        <v>0</v>
      </c>
    </row>
    <row r="848" spans="17:21" x14ac:dyDescent="0.2">
      <c r="Q848" s="61">
        <f t="shared" si="81"/>
        <v>0.84300000000000064</v>
      </c>
      <c r="R848" s="61">
        <f t="shared" ca="1" si="77"/>
        <v>0</v>
      </c>
      <c r="S848" s="61">
        <f t="shared" ca="1" si="78"/>
        <v>0</v>
      </c>
      <c r="T848" s="61">
        <f t="shared" ca="1" si="79"/>
        <v>0</v>
      </c>
      <c r="U848" s="61">
        <f t="shared" ca="1" si="80"/>
        <v>0</v>
      </c>
    </row>
    <row r="849" spans="17:21" x14ac:dyDescent="0.2">
      <c r="Q849" s="61">
        <f t="shared" si="81"/>
        <v>0.84400000000000064</v>
      </c>
      <c r="R849" s="61">
        <f t="shared" ca="1" si="77"/>
        <v>0</v>
      </c>
      <c r="S849" s="61">
        <f t="shared" ca="1" si="78"/>
        <v>0</v>
      </c>
      <c r="T849" s="61">
        <f t="shared" ca="1" si="79"/>
        <v>0</v>
      </c>
      <c r="U849" s="61">
        <f t="shared" ca="1" si="80"/>
        <v>0</v>
      </c>
    </row>
    <row r="850" spans="17:21" x14ac:dyDescent="0.2">
      <c r="Q850" s="61">
        <f t="shared" si="81"/>
        <v>0.84500000000000064</v>
      </c>
      <c r="R850" s="61">
        <f t="shared" ca="1" si="77"/>
        <v>0</v>
      </c>
      <c r="S850" s="61">
        <f t="shared" ca="1" si="78"/>
        <v>0</v>
      </c>
      <c r="T850" s="61">
        <f t="shared" ca="1" si="79"/>
        <v>0</v>
      </c>
      <c r="U850" s="61">
        <f t="shared" ca="1" si="80"/>
        <v>0</v>
      </c>
    </row>
    <row r="851" spans="17:21" x14ac:dyDescent="0.2">
      <c r="Q851" s="61">
        <f t="shared" si="81"/>
        <v>0.84600000000000064</v>
      </c>
      <c r="R851" s="61">
        <f t="shared" ca="1" si="77"/>
        <v>0</v>
      </c>
      <c r="S851" s="61">
        <f t="shared" ca="1" si="78"/>
        <v>0</v>
      </c>
      <c r="T851" s="61">
        <f t="shared" ca="1" si="79"/>
        <v>0</v>
      </c>
      <c r="U851" s="61">
        <f t="shared" ca="1" si="80"/>
        <v>0</v>
      </c>
    </row>
    <row r="852" spans="17:21" x14ac:dyDescent="0.2">
      <c r="Q852" s="61">
        <f t="shared" si="81"/>
        <v>0.84700000000000064</v>
      </c>
      <c r="R852" s="61">
        <f t="shared" ca="1" si="77"/>
        <v>0</v>
      </c>
      <c r="S852" s="61">
        <f t="shared" ca="1" si="78"/>
        <v>0</v>
      </c>
      <c r="T852" s="61">
        <f t="shared" ca="1" si="79"/>
        <v>0</v>
      </c>
      <c r="U852" s="61">
        <f t="shared" ca="1" si="80"/>
        <v>0</v>
      </c>
    </row>
    <row r="853" spans="17:21" x14ac:dyDescent="0.2">
      <c r="Q853" s="61">
        <f t="shared" si="81"/>
        <v>0.84800000000000064</v>
      </c>
      <c r="R853" s="61">
        <f t="shared" ca="1" si="77"/>
        <v>0</v>
      </c>
      <c r="S853" s="61">
        <f t="shared" ca="1" si="78"/>
        <v>0</v>
      </c>
      <c r="T853" s="61">
        <f t="shared" ca="1" si="79"/>
        <v>0</v>
      </c>
      <c r="U853" s="61">
        <f t="shared" ca="1" si="80"/>
        <v>0</v>
      </c>
    </row>
    <row r="854" spans="17:21" x14ac:dyDescent="0.2">
      <c r="Q854" s="61">
        <f t="shared" si="81"/>
        <v>0.84900000000000064</v>
      </c>
      <c r="R854" s="61">
        <f t="shared" ca="1" si="77"/>
        <v>0</v>
      </c>
      <c r="S854" s="61">
        <f t="shared" ca="1" si="78"/>
        <v>0</v>
      </c>
      <c r="T854" s="61">
        <f t="shared" ca="1" si="79"/>
        <v>0</v>
      </c>
      <c r="U854" s="61">
        <f t="shared" ca="1" si="80"/>
        <v>0</v>
      </c>
    </row>
    <row r="855" spans="17:21" x14ac:dyDescent="0.2">
      <c r="Q855" s="61">
        <f t="shared" si="81"/>
        <v>0.85000000000000064</v>
      </c>
      <c r="R855" s="61">
        <f t="shared" ca="1" si="77"/>
        <v>0</v>
      </c>
      <c r="S855" s="61">
        <f t="shared" ca="1" si="78"/>
        <v>0</v>
      </c>
      <c r="T855" s="61">
        <f t="shared" ca="1" si="79"/>
        <v>0</v>
      </c>
      <c r="U855" s="61">
        <f t="shared" ca="1" si="80"/>
        <v>0</v>
      </c>
    </row>
    <row r="856" spans="17:21" x14ac:dyDescent="0.2">
      <c r="Q856" s="61">
        <f t="shared" si="81"/>
        <v>0.85100000000000064</v>
      </c>
      <c r="R856" s="61">
        <f t="shared" ca="1" si="77"/>
        <v>0</v>
      </c>
      <c r="S856" s="61">
        <f t="shared" ca="1" si="78"/>
        <v>0</v>
      </c>
      <c r="T856" s="61">
        <f t="shared" ca="1" si="79"/>
        <v>0</v>
      </c>
      <c r="U856" s="61">
        <f t="shared" ca="1" si="80"/>
        <v>0</v>
      </c>
    </row>
    <row r="857" spans="17:21" x14ac:dyDescent="0.2">
      <c r="Q857" s="61">
        <f t="shared" si="81"/>
        <v>0.85200000000000065</v>
      </c>
      <c r="R857" s="61">
        <f t="shared" ca="1" si="77"/>
        <v>0</v>
      </c>
      <c r="S857" s="61">
        <f t="shared" ca="1" si="78"/>
        <v>0</v>
      </c>
      <c r="T857" s="61">
        <f t="shared" ca="1" si="79"/>
        <v>0</v>
      </c>
      <c r="U857" s="61">
        <f t="shared" ca="1" si="80"/>
        <v>0</v>
      </c>
    </row>
    <row r="858" spans="17:21" x14ac:dyDescent="0.2">
      <c r="Q858" s="61">
        <f t="shared" si="81"/>
        <v>0.85300000000000065</v>
      </c>
      <c r="R858" s="61">
        <f t="shared" ca="1" si="77"/>
        <v>0</v>
      </c>
      <c r="S858" s="61">
        <f t="shared" ca="1" si="78"/>
        <v>0</v>
      </c>
      <c r="T858" s="61">
        <f t="shared" ca="1" si="79"/>
        <v>0</v>
      </c>
      <c r="U858" s="61">
        <f t="shared" ca="1" si="80"/>
        <v>0</v>
      </c>
    </row>
    <row r="859" spans="17:21" x14ac:dyDescent="0.2">
      <c r="Q859" s="61">
        <f t="shared" si="81"/>
        <v>0.85400000000000065</v>
      </c>
      <c r="R859" s="61">
        <f t="shared" ca="1" si="77"/>
        <v>0</v>
      </c>
      <c r="S859" s="61">
        <f t="shared" ca="1" si="78"/>
        <v>0</v>
      </c>
      <c r="T859" s="61">
        <f t="shared" ca="1" si="79"/>
        <v>0</v>
      </c>
      <c r="U859" s="61">
        <f t="shared" ca="1" si="80"/>
        <v>0</v>
      </c>
    </row>
    <row r="860" spans="17:21" x14ac:dyDescent="0.2">
      <c r="Q860" s="61">
        <f t="shared" si="81"/>
        <v>0.85500000000000065</v>
      </c>
      <c r="R860" s="61">
        <f t="shared" ca="1" si="77"/>
        <v>0</v>
      </c>
      <c r="S860" s="61">
        <f t="shared" ca="1" si="78"/>
        <v>0</v>
      </c>
      <c r="T860" s="61">
        <f t="shared" ca="1" si="79"/>
        <v>0</v>
      </c>
      <c r="U860" s="61">
        <f t="shared" ca="1" si="80"/>
        <v>0</v>
      </c>
    </row>
    <row r="861" spans="17:21" x14ac:dyDescent="0.2">
      <c r="Q861" s="61">
        <f t="shared" si="81"/>
        <v>0.85600000000000065</v>
      </c>
      <c r="R861" s="61">
        <f t="shared" ca="1" si="77"/>
        <v>0</v>
      </c>
      <c r="S861" s="61">
        <f t="shared" ca="1" si="78"/>
        <v>0</v>
      </c>
      <c r="T861" s="61">
        <f t="shared" ca="1" si="79"/>
        <v>0</v>
      </c>
      <c r="U861" s="61">
        <f t="shared" ca="1" si="80"/>
        <v>0</v>
      </c>
    </row>
    <row r="862" spans="17:21" x14ac:dyDescent="0.2">
      <c r="Q862" s="61">
        <f t="shared" si="81"/>
        <v>0.85700000000000065</v>
      </c>
      <c r="R862" s="61">
        <f t="shared" ca="1" si="77"/>
        <v>0</v>
      </c>
      <c r="S862" s="61">
        <f t="shared" ca="1" si="78"/>
        <v>0</v>
      </c>
      <c r="T862" s="61">
        <f t="shared" ca="1" si="79"/>
        <v>0</v>
      </c>
      <c r="U862" s="61">
        <f t="shared" ca="1" si="80"/>
        <v>0</v>
      </c>
    </row>
    <row r="863" spans="17:21" x14ac:dyDescent="0.2">
      <c r="Q863" s="61">
        <f t="shared" si="81"/>
        <v>0.85800000000000065</v>
      </c>
      <c r="R863" s="61">
        <f t="shared" ca="1" si="77"/>
        <v>0</v>
      </c>
      <c r="S863" s="61">
        <f t="shared" ca="1" si="78"/>
        <v>0</v>
      </c>
      <c r="T863" s="61">
        <f t="shared" ca="1" si="79"/>
        <v>0</v>
      </c>
      <c r="U863" s="61">
        <f t="shared" ca="1" si="80"/>
        <v>0</v>
      </c>
    </row>
    <row r="864" spans="17:21" x14ac:dyDescent="0.2">
      <c r="Q864" s="61">
        <f t="shared" si="81"/>
        <v>0.85900000000000065</v>
      </c>
      <c r="R864" s="61">
        <f t="shared" ca="1" si="77"/>
        <v>0</v>
      </c>
      <c r="S864" s="61">
        <f t="shared" ca="1" si="78"/>
        <v>0</v>
      </c>
      <c r="T864" s="61">
        <f t="shared" ca="1" si="79"/>
        <v>0</v>
      </c>
      <c r="U864" s="61">
        <f t="shared" ca="1" si="80"/>
        <v>0</v>
      </c>
    </row>
    <row r="865" spans="17:21" x14ac:dyDescent="0.2">
      <c r="Q865" s="61">
        <f t="shared" si="81"/>
        <v>0.86000000000000065</v>
      </c>
      <c r="R865" s="61">
        <f t="shared" ca="1" si="77"/>
        <v>0</v>
      </c>
      <c r="S865" s="61">
        <f t="shared" ca="1" si="78"/>
        <v>0</v>
      </c>
      <c r="T865" s="61">
        <f t="shared" ca="1" si="79"/>
        <v>0</v>
      </c>
      <c r="U865" s="61">
        <f t="shared" ca="1" si="80"/>
        <v>0</v>
      </c>
    </row>
    <row r="866" spans="17:21" x14ac:dyDescent="0.2">
      <c r="Q866" s="61">
        <f t="shared" si="81"/>
        <v>0.86100000000000065</v>
      </c>
      <c r="R866" s="61">
        <f t="shared" ca="1" si="77"/>
        <v>0</v>
      </c>
      <c r="S866" s="61">
        <f t="shared" ca="1" si="78"/>
        <v>0</v>
      </c>
      <c r="T866" s="61">
        <f t="shared" ca="1" si="79"/>
        <v>0</v>
      </c>
      <c r="U866" s="61">
        <f t="shared" ca="1" si="80"/>
        <v>0</v>
      </c>
    </row>
    <row r="867" spans="17:21" x14ac:dyDescent="0.2">
      <c r="Q867" s="61">
        <f t="shared" si="81"/>
        <v>0.86200000000000065</v>
      </c>
      <c r="R867" s="61">
        <f t="shared" ca="1" si="77"/>
        <v>0</v>
      </c>
      <c r="S867" s="61">
        <f t="shared" ca="1" si="78"/>
        <v>0</v>
      </c>
      <c r="T867" s="61">
        <f t="shared" ca="1" si="79"/>
        <v>0</v>
      </c>
      <c r="U867" s="61">
        <f t="shared" ca="1" si="80"/>
        <v>0</v>
      </c>
    </row>
    <row r="868" spans="17:21" x14ac:dyDescent="0.2">
      <c r="Q868" s="61">
        <f t="shared" si="81"/>
        <v>0.86300000000000066</v>
      </c>
      <c r="R868" s="61">
        <f t="shared" ca="1" si="77"/>
        <v>0</v>
      </c>
      <c r="S868" s="61">
        <f t="shared" ca="1" si="78"/>
        <v>0</v>
      </c>
      <c r="T868" s="61">
        <f t="shared" ca="1" si="79"/>
        <v>0</v>
      </c>
      <c r="U868" s="61">
        <f t="shared" ca="1" si="80"/>
        <v>0</v>
      </c>
    </row>
    <row r="869" spans="17:21" x14ac:dyDescent="0.2">
      <c r="Q869" s="61">
        <f t="shared" si="81"/>
        <v>0.86400000000000066</v>
      </c>
      <c r="R869" s="61">
        <f t="shared" ca="1" si="77"/>
        <v>0</v>
      </c>
      <c r="S869" s="61">
        <f t="shared" ca="1" si="78"/>
        <v>0</v>
      </c>
      <c r="T869" s="61">
        <f t="shared" ca="1" si="79"/>
        <v>0</v>
      </c>
      <c r="U869" s="61">
        <f t="shared" ca="1" si="80"/>
        <v>0</v>
      </c>
    </row>
    <row r="870" spans="17:21" x14ac:dyDescent="0.2">
      <c r="Q870" s="61">
        <f t="shared" si="81"/>
        <v>0.86500000000000066</v>
      </c>
      <c r="R870" s="61">
        <f t="shared" ca="1" si="77"/>
        <v>0</v>
      </c>
      <c r="S870" s="61">
        <f t="shared" ca="1" si="78"/>
        <v>0</v>
      </c>
      <c r="T870" s="61">
        <f t="shared" ca="1" si="79"/>
        <v>0</v>
      </c>
      <c r="U870" s="61">
        <f t="shared" ca="1" si="80"/>
        <v>0</v>
      </c>
    </row>
    <row r="871" spans="17:21" x14ac:dyDescent="0.2">
      <c r="Q871" s="61">
        <f t="shared" si="81"/>
        <v>0.86600000000000066</v>
      </c>
      <c r="R871" s="61">
        <f t="shared" ca="1" si="77"/>
        <v>0</v>
      </c>
      <c r="S871" s="61">
        <f t="shared" ca="1" si="78"/>
        <v>0</v>
      </c>
      <c r="T871" s="61">
        <f t="shared" ca="1" si="79"/>
        <v>0</v>
      </c>
      <c r="U871" s="61">
        <f t="shared" ca="1" si="80"/>
        <v>0</v>
      </c>
    </row>
    <row r="872" spans="17:21" x14ac:dyDescent="0.2">
      <c r="Q872" s="61">
        <f t="shared" si="81"/>
        <v>0.86700000000000066</v>
      </c>
      <c r="R872" s="61">
        <f t="shared" ca="1" si="77"/>
        <v>0</v>
      </c>
      <c r="S872" s="61">
        <f t="shared" ca="1" si="78"/>
        <v>0</v>
      </c>
      <c r="T872" s="61">
        <f t="shared" ca="1" si="79"/>
        <v>0</v>
      </c>
      <c r="U872" s="61">
        <f t="shared" ca="1" si="80"/>
        <v>0</v>
      </c>
    </row>
    <row r="873" spans="17:21" x14ac:dyDescent="0.2">
      <c r="Q873" s="61">
        <f t="shared" si="81"/>
        <v>0.86800000000000066</v>
      </c>
      <c r="R873" s="61">
        <f t="shared" ca="1" si="77"/>
        <v>0</v>
      </c>
      <c r="S873" s="61">
        <f t="shared" ca="1" si="78"/>
        <v>0</v>
      </c>
      <c r="T873" s="61">
        <f t="shared" ca="1" si="79"/>
        <v>0</v>
      </c>
      <c r="U873" s="61">
        <f t="shared" ca="1" si="80"/>
        <v>0</v>
      </c>
    </row>
    <row r="874" spans="17:21" x14ac:dyDescent="0.2">
      <c r="Q874" s="61">
        <f t="shared" si="81"/>
        <v>0.86900000000000066</v>
      </c>
      <c r="R874" s="61">
        <f t="shared" ca="1" si="77"/>
        <v>0</v>
      </c>
      <c r="S874" s="61">
        <f t="shared" ca="1" si="78"/>
        <v>0</v>
      </c>
      <c r="T874" s="61">
        <f t="shared" ca="1" si="79"/>
        <v>0</v>
      </c>
      <c r="U874" s="61">
        <f t="shared" ca="1" si="80"/>
        <v>0</v>
      </c>
    </row>
    <row r="875" spans="17:21" x14ac:dyDescent="0.2">
      <c r="Q875" s="61">
        <f t="shared" si="81"/>
        <v>0.87000000000000066</v>
      </c>
      <c r="R875" s="61">
        <f t="shared" ca="1" si="77"/>
        <v>0</v>
      </c>
      <c r="S875" s="61">
        <f t="shared" ca="1" si="78"/>
        <v>0</v>
      </c>
      <c r="T875" s="61">
        <f t="shared" ca="1" si="79"/>
        <v>0</v>
      </c>
      <c r="U875" s="61">
        <f t="shared" ca="1" si="80"/>
        <v>0</v>
      </c>
    </row>
    <row r="876" spans="17:21" x14ac:dyDescent="0.2">
      <c r="Q876" s="61">
        <f t="shared" si="81"/>
        <v>0.87100000000000066</v>
      </c>
      <c r="R876" s="61">
        <f t="shared" ca="1" si="77"/>
        <v>0</v>
      </c>
      <c r="S876" s="61">
        <f t="shared" ca="1" si="78"/>
        <v>0</v>
      </c>
      <c r="T876" s="61">
        <f t="shared" ca="1" si="79"/>
        <v>0</v>
      </c>
      <c r="U876" s="61">
        <f t="shared" ca="1" si="80"/>
        <v>0</v>
      </c>
    </row>
    <row r="877" spans="17:21" x14ac:dyDescent="0.2">
      <c r="Q877" s="61">
        <f t="shared" si="81"/>
        <v>0.87200000000000066</v>
      </c>
      <c r="R877" s="61">
        <f t="shared" ca="1" si="77"/>
        <v>0</v>
      </c>
      <c r="S877" s="61">
        <f t="shared" ca="1" si="78"/>
        <v>0</v>
      </c>
      <c r="T877" s="61">
        <f t="shared" ca="1" si="79"/>
        <v>0</v>
      </c>
      <c r="U877" s="61">
        <f t="shared" ca="1" si="80"/>
        <v>0</v>
      </c>
    </row>
    <row r="878" spans="17:21" x14ac:dyDescent="0.2">
      <c r="Q878" s="61">
        <f t="shared" si="81"/>
        <v>0.87300000000000066</v>
      </c>
      <c r="R878" s="61">
        <f t="shared" ca="1" si="77"/>
        <v>0</v>
      </c>
      <c r="S878" s="61">
        <f t="shared" ca="1" si="78"/>
        <v>0</v>
      </c>
      <c r="T878" s="61">
        <f t="shared" ca="1" si="79"/>
        <v>0</v>
      </c>
      <c r="U878" s="61">
        <f t="shared" ca="1" si="80"/>
        <v>0</v>
      </c>
    </row>
    <row r="879" spans="17:21" x14ac:dyDescent="0.2">
      <c r="Q879" s="61">
        <f t="shared" si="81"/>
        <v>0.87400000000000067</v>
      </c>
      <c r="R879" s="61">
        <f t="shared" ca="1" si="77"/>
        <v>0</v>
      </c>
      <c r="S879" s="61">
        <f t="shared" ca="1" si="78"/>
        <v>0</v>
      </c>
      <c r="T879" s="61">
        <f t="shared" ca="1" si="79"/>
        <v>0</v>
      </c>
      <c r="U879" s="61">
        <f t="shared" ca="1" si="80"/>
        <v>0</v>
      </c>
    </row>
    <row r="880" spans="17:21" x14ac:dyDescent="0.2">
      <c r="Q880" s="61">
        <f t="shared" si="81"/>
        <v>0.87500000000000067</v>
      </c>
      <c r="R880" s="61">
        <f t="shared" ca="1" si="77"/>
        <v>0</v>
      </c>
      <c r="S880" s="61">
        <f t="shared" ca="1" si="78"/>
        <v>0</v>
      </c>
      <c r="T880" s="61">
        <f t="shared" ca="1" si="79"/>
        <v>0</v>
      </c>
      <c r="U880" s="61">
        <f t="shared" ca="1" si="80"/>
        <v>0</v>
      </c>
    </row>
    <row r="881" spans="17:21" x14ac:dyDescent="0.2">
      <c r="Q881" s="61">
        <f t="shared" si="81"/>
        <v>0.87600000000000067</v>
      </c>
      <c r="R881" s="61">
        <f t="shared" ca="1" si="77"/>
        <v>0</v>
      </c>
      <c r="S881" s="61">
        <f t="shared" ca="1" si="78"/>
        <v>0</v>
      </c>
      <c r="T881" s="61">
        <f t="shared" ca="1" si="79"/>
        <v>0</v>
      </c>
      <c r="U881" s="61">
        <f t="shared" ca="1" si="80"/>
        <v>0</v>
      </c>
    </row>
    <row r="882" spans="17:21" x14ac:dyDescent="0.2">
      <c r="Q882" s="61">
        <f t="shared" si="81"/>
        <v>0.87700000000000067</v>
      </c>
      <c r="R882" s="61">
        <f t="shared" ca="1" si="77"/>
        <v>0</v>
      </c>
      <c r="S882" s="61">
        <f t="shared" ca="1" si="78"/>
        <v>0</v>
      </c>
      <c r="T882" s="61">
        <f t="shared" ca="1" si="79"/>
        <v>0</v>
      </c>
      <c r="U882" s="61">
        <f t="shared" ca="1" si="80"/>
        <v>0</v>
      </c>
    </row>
    <row r="883" spans="17:21" x14ac:dyDescent="0.2">
      <c r="Q883" s="61">
        <f t="shared" si="81"/>
        <v>0.87800000000000067</v>
      </c>
      <c r="R883" s="61">
        <f t="shared" ca="1" si="77"/>
        <v>0</v>
      </c>
      <c r="S883" s="61">
        <f t="shared" ca="1" si="78"/>
        <v>0</v>
      </c>
      <c r="T883" s="61">
        <f t="shared" ca="1" si="79"/>
        <v>0</v>
      </c>
      <c r="U883" s="61">
        <f t="shared" ca="1" si="80"/>
        <v>0</v>
      </c>
    </row>
    <row r="884" spans="17:21" x14ac:dyDescent="0.2">
      <c r="Q884" s="61">
        <f t="shared" si="81"/>
        <v>0.87900000000000067</v>
      </c>
      <c r="R884" s="61">
        <f t="shared" ca="1" si="77"/>
        <v>0</v>
      </c>
      <c r="S884" s="61">
        <f t="shared" ca="1" si="78"/>
        <v>0</v>
      </c>
      <c r="T884" s="61">
        <f t="shared" ca="1" si="79"/>
        <v>0</v>
      </c>
      <c r="U884" s="61">
        <f t="shared" ca="1" si="80"/>
        <v>0</v>
      </c>
    </row>
    <row r="885" spans="17:21" x14ac:dyDescent="0.2">
      <c r="Q885" s="61">
        <f t="shared" si="81"/>
        <v>0.88000000000000067</v>
      </c>
      <c r="R885" s="61">
        <f t="shared" ca="1" si="77"/>
        <v>0</v>
      </c>
      <c r="S885" s="61">
        <f t="shared" ca="1" si="78"/>
        <v>0</v>
      </c>
      <c r="T885" s="61">
        <f t="shared" ca="1" si="79"/>
        <v>0</v>
      </c>
      <c r="U885" s="61">
        <f t="shared" ca="1" si="80"/>
        <v>0</v>
      </c>
    </row>
    <row r="886" spans="17:21" x14ac:dyDescent="0.2">
      <c r="Q886" s="61">
        <f t="shared" si="81"/>
        <v>0.88100000000000067</v>
      </c>
      <c r="R886" s="61">
        <f t="shared" ca="1" si="77"/>
        <v>0</v>
      </c>
      <c r="S886" s="61">
        <f t="shared" ca="1" si="78"/>
        <v>0</v>
      </c>
      <c r="T886" s="61">
        <f t="shared" ca="1" si="79"/>
        <v>0</v>
      </c>
      <c r="U886" s="61">
        <f t="shared" ca="1" si="80"/>
        <v>0</v>
      </c>
    </row>
    <row r="887" spans="17:21" x14ac:dyDescent="0.2">
      <c r="Q887" s="61">
        <f t="shared" si="81"/>
        <v>0.88200000000000067</v>
      </c>
      <c r="R887" s="61">
        <f t="shared" ca="1" si="77"/>
        <v>0</v>
      </c>
      <c r="S887" s="61">
        <f t="shared" ca="1" si="78"/>
        <v>0</v>
      </c>
      <c r="T887" s="61">
        <f t="shared" ca="1" si="79"/>
        <v>0</v>
      </c>
      <c r="U887" s="61">
        <f t="shared" ca="1" si="80"/>
        <v>0</v>
      </c>
    </row>
    <row r="888" spans="17:21" x14ac:dyDescent="0.2">
      <c r="Q888" s="61">
        <f t="shared" si="81"/>
        <v>0.88300000000000067</v>
      </c>
      <c r="R888" s="61">
        <f t="shared" ca="1" si="77"/>
        <v>0</v>
      </c>
      <c r="S888" s="61">
        <f t="shared" ca="1" si="78"/>
        <v>0</v>
      </c>
      <c r="T888" s="61">
        <f t="shared" ca="1" si="79"/>
        <v>0</v>
      </c>
      <c r="U888" s="61">
        <f t="shared" ca="1" si="80"/>
        <v>0</v>
      </c>
    </row>
    <row r="889" spans="17:21" x14ac:dyDescent="0.2">
      <c r="Q889" s="61">
        <f t="shared" si="81"/>
        <v>0.88400000000000067</v>
      </c>
      <c r="R889" s="61">
        <f t="shared" ca="1" si="77"/>
        <v>0</v>
      </c>
      <c r="S889" s="61">
        <f t="shared" ca="1" si="78"/>
        <v>0</v>
      </c>
      <c r="T889" s="61">
        <f t="shared" ca="1" si="79"/>
        <v>0</v>
      </c>
      <c r="U889" s="61">
        <f t="shared" ca="1" si="80"/>
        <v>0</v>
      </c>
    </row>
    <row r="890" spans="17:21" x14ac:dyDescent="0.2">
      <c r="Q890" s="61">
        <f t="shared" si="81"/>
        <v>0.88500000000000068</v>
      </c>
      <c r="R890" s="61">
        <f t="shared" ca="1" si="77"/>
        <v>0</v>
      </c>
      <c r="S890" s="61">
        <f t="shared" ca="1" si="78"/>
        <v>0</v>
      </c>
      <c r="T890" s="61">
        <f t="shared" ca="1" si="79"/>
        <v>0</v>
      </c>
      <c r="U890" s="61">
        <f t="shared" ca="1" si="80"/>
        <v>0</v>
      </c>
    </row>
    <row r="891" spans="17:21" x14ac:dyDescent="0.2">
      <c r="Q891" s="61">
        <f t="shared" si="81"/>
        <v>0.88600000000000068</v>
      </c>
      <c r="R891" s="61">
        <f t="shared" ca="1" si="77"/>
        <v>0</v>
      </c>
      <c r="S891" s="61">
        <f t="shared" ca="1" si="78"/>
        <v>0</v>
      </c>
      <c r="T891" s="61">
        <f t="shared" ca="1" si="79"/>
        <v>0</v>
      </c>
      <c r="U891" s="61">
        <f t="shared" ca="1" si="80"/>
        <v>0</v>
      </c>
    </row>
    <row r="892" spans="17:21" x14ac:dyDescent="0.2">
      <c r="Q892" s="61">
        <f t="shared" si="81"/>
        <v>0.88700000000000068</v>
      </c>
      <c r="R892" s="61">
        <f t="shared" ca="1" si="77"/>
        <v>0</v>
      </c>
      <c r="S892" s="61">
        <f t="shared" ca="1" si="78"/>
        <v>0</v>
      </c>
      <c r="T892" s="61">
        <f t="shared" ca="1" si="79"/>
        <v>0</v>
      </c>
      <c r="U892" s="61">
        <f t="shared" ca="1" si="80"/>
        <v>0</v>
      </c>
    </row>
    <row r="893" spans="17:21" x14ac:dyDescent="0.2">
      <c r="Q893" s="61">
        <f t="shared" si="81"/>
        <v>0.88800000000000068</v>
      </c>
      <c r="R893" s="61">
        <f t="shared" ca="1" si="77"/>
        <v>0</v>
      </c>
      <c r="S893" s="61">
        <f t="shared" ca="1" si="78"/>
        <v>0</v>
      </c>
      <c r="T893" s="61">
        <f t="shared" ca="1" si="79"/>
        <v>0</v>
      </c>
      <c r="U893" s="61">
        <f t="shared" ca="1" si="80"/>
        <v>0</v>
      </c>
    </row>
    <row r="894" spans="17:21" x14ac:dyDescent="0.2">
      <c r="Q894" s="61">
        <f t="shared" si="81"/>
        <v>0.88900000000000068</v>
      </c>
      <c r="R894" s="61">
        <f t="shared" ca="1" si="77"/>
        <v>0</v>
      </c>
      <c r="S894" s="61">
        <f t="shared" ca="1" si="78"/>
        <v>0</v>
      </c>
      <c r="T894" s="61">
        <f t="shared" ca="1" si="79"/>
        <v>0</v>
      </c>
      <c r="U894" s="61">
        <f t="shared" ca="1" si="80"/>
        <v>0</v>
      </c>
    </row>
    <row r="895" spans="17:21" x14ac:dyDescent="0.2">
      <c r="Q895" s="61">
        <f t="shared" si="81"/>
        <v>0.89000000000000068</v>
      </c>
      <c r="R895" s="61">
        <f t="shared" ca="1" si="77"/>
        <v>0</v>
      </c>
      <c r="S895" s="61">
        <f t="shared" ca="1" si="78"/>
        <v>0</v>
      </c>
      <c r="T895" s="61">
        <f t="shared" ca="1" si="79"/>
        <v>0</v>
      </c>
      <c r="U895" s="61">
        <f t="shared" ca="1" si="80"/>
        <v>0</v>
      </c>
    </row>
    <row r="896" spans="17:21" x14ac:dyDescent="0.2">
      <c r="Q896" s="61">
        <f t="shared" si="81"/>
        <v>0.89100000000000068</v>
      </c>
      <c r="R896" s="61">
        <f t="shared" ca="1" si="77"/>
        <v>0</v>
      </c>
      <c r="S896" s="61">
        <f t="shared" ca="1" si="78"/>
        <v>0</v>
      </c>
      <c r="T896" s="61">
        <f t="shared" ca="1" si="79"/>
        <v>0</v>
      </c>
      <c r="U896" s="61">
        <f t="shared" ca="1" si="80"/>
        <v>0</v>
      </c>
    </row>
    <row r="897" spans="17:21" x14ac:dyDescent="0.2">
      <c r="Q897" s="61">
        <f t="shared" si="81"/>
        <v>0.89200000000000068</v>
      </c>
      <c r="R897" s="61">
        <f t="shared" ca="1" si="77"/>
        <v>0</v>
      </c>
      <c r="S897" s="61">
        <f t="shared" ca="1" si="78"/>
        <v>0</v>
      </c>
      <c r="T897" s="61">
        <f t="shared" ca="1" si="79"/>
        <v>0</v>
      </c>
      <c r="U897" s="61">
        <f t="shared" ca="1" si="80"/>
        <v>0</v>
      </c>
    </row>
    <row r="898" spans="17:21" x14ac:dyDescent="0.2">
      <c r="Q898" s="61">
        <f t="shared" si="81"/>
        <v>0.89300000000000068</v>
      </c>
      <c r="R898" s="61">
        <f t="shared" ca="1" si="77"/>
        <v>0</v>
      </c>
      <c r="S898" s="61">
        <f t="shared" ca="1" si="78"/>
        <v>0</v>
      </c>
      <c r="T898" s="61">
        <f t="shared" ca="1" si="79"/>
        <v>0</v>
      </c>
      <c r="U898" s="61">
        <f t="shared" ca="1" si="80"/>
        <v>0</v>
      </c>
    </row>
    <row r="899" spans="17:21" x14ac:dyDescent="0.2">
      <c r="Q899" s="61">
        <f t="shared" si="81"/>
        <v>0.89400000000000068</v>
      </c>
      <c r="R899" s="61">
        <f t="shared" ca="1" si="77"/>
        <v>0</v>
      </c>
      <c r="S899" s="61">
        <f t="shared" ca="1" si="78"/>
        <v>0</v>
      </c>
      <c r="T899" s="61">
        <f t="shared" ca="1" si="79"/>
        <v>0</v>
      </c>
      <c r="U899" s="61">
        <f t="shared" ca="1" si="80"/>
        <v>0</v>
      </c>
    </row>
    <row r="900" spans="17:21" x14ac:dyDescent="0.2">
      <c r="Q900" s="61">
        <f t="shared" si="81"/>
        <v>0.89500000000000068</v>
      </c>
      <c r="R900" s="61">
        <f t="shared" ca="1" si="77"/>
        <v>0</v>
      </c>
      <c r="S900" s="61">
        <f t="shared" ca="1" si="78"/>
        <v>0</v>
      </c>
      <c r="T900" s="61">
        <f t="shared" ca="1" si="79"/>
        <v>0</v>
      </c>
      <c r="U900" s="61">
        <f t="shared" ca="1" si="80"/>
        <v>0</v>
      </c>
    </row>
    <row r="901" spans="17:21" x14ac:dyDescent="0.2">
      <c r="Q901" s="61">
        <f t="shared" si="81"/>
        <v>0.89600000000000068</v>
      </c>
      <c r="R901" s="61">
        <f t="shared" ca="1" si="77"/>
        <v>0</v>
      </c>
      <c r="S901" s="61">
        <f t="shared" ca="1" si="78"/>
        <v>0</v>
      </c>
      <c r="T901" s="61">
        <f t="shared" ca="1" si="79"/>
        <v>0</v>
      </c>
      <c r="U901" s="61">
        <f t="shared" ca="1" si="80"/>
        <v>0</v>
      </c>
    </row>
    <row r="902" spans="17:21" x14ac:dyDescent="0.2">
      <c r="Q902" s="61">
        <f t="shared" si="81"/>
        <v>0.89700000000000069</v>
      </c>
      <c r="R902" s="61">
        <f t="shared" ref="R902:R965" ca="1" si="82">COUNTIFS($F$6:$F$176,"CF",$I$6:$I$176,"&gt;="&amp;$Q902)/CF_D</f>
        <v>0</v>
      </c>
      <c r="S902" s="61">
        <f t="shared" ref="S902:S965" ca="1" si="83">COUNTIFS($F$6:$F$176,"CONT",$I$6:$I$176,"&gt;="&amp;$Q902)/CFNT_D</f>
        <v>0</v>
      </c>
      <c r="T902" s="61">
        <f t="shared" ca="1" si="79"/>
        <v>0</v>
      </c>
      <c r="U902" s="61">
        <f t="shared" ca="1" si="80"/>
        <v>0</v>
      </c>
    </row>
    <row r="903" spans="17:21" x14ac:dyDescent="0.2">
      <c r="Q903" s="61">
        <f t="shared" si="81"/>
        <v>0.89800000000000069</v>
      </c>
      <c r="R903" s="61">
        <f t="shared" ca="1" si="82"/>
        <v>0</v>
      </c>
      <c r="S903" s="61">
        <f t="shared" ca="1" si="83"/>
        <v>0</v>
      </c>
      <c r="T903" s="61">
        <f t="shared" ref="T903:T966" ca="1" si="84">(R903+R904)/2</f>
        <v>0</v>
      </c>
      <c r="U903" s="61">
        <f t="shared" ref="U903:U966" ca="1" si="85">-(S904-S903)</f>
        <v>0</v>
      </c>
    </row>
    <row r="904" spans="17:21" x14ac:dyDescent="0.2">
      <c r="Q904" s="61">
        <f t="shared" ref="Q904:Q967" si="86">Q903+0.001</f>
        <v>0.89900000000000069</v>
      </c>
      <c r="R904" s="61">
        <f t="shared" ca="1" si="82"/>
        <v>0</v>
      </c>
      <c r="S904" s="61">
        <f t="shared" ca="1" si="83"/>
        <v>0</v>
      </c>
      <c r="T904" s="61">
        <f t="shared" ca="1" si="84"/>
        <v>0</v>
      </c>
      <c r="U904" s="61">
        <f t="shared" ca="1" si="85"/>
        <v>0</v>
      </c>
    </row>
    <row r="905" spans="17:21" x14ac:dyDescent="0.2">
      <c r="Q905" s="61">
        <f t="shared" si="86"/>
        <v>0.90000000000000069</v>
      </c>
      <c r="R905" s="61">
        <f t="shared" ca="1" si="82"/>
        <v>0</v>
      </c>
      <c r="S905" s="61">
        <f t="shared" ca="1" si="83"/>
        <v>0</v>
      </c>
      <c r="T905" s="61">
        <f t="shared" ca="1" si="84"/>
        <v>0</v>
      </c>
      <c r="U905" s="61">
        <f t="shared" ca="1" si="85"/>
        <v>0</v>
      </c>
    </row>
    <row r="906" spans="17:21" x14ac:dyDescent="0.2">
      <c r="Q906" s="61">
        <f t="shared" si="86"/>
        <v>0.90100000000000069</v>
      </c>
      <c r="R906" s="61">
        <f t="shared" ca="1" si="82"/>
        <v>0</v>
      </c>
      <c r="S906" s="61">
        <f t="shared" ca="1" si="83"/>
        <v>0</v>
      </c>
      <c r="T906" s="61">
        <f t="shared" ca="1" si="84"/>
        <v>0</v>
      </c>
      <c r="U906" s="61">
        <f t="shared" ca="1" si="85"/>
        <v>0</v>
      </c>
    </row>
    <row r="907" spans="17:21" x14ac:dyDescent="0.2">
      <c r="Q907" s="61">
        <f t="shared" si="86"/>
        <v>0.90200000000000069</v>
      </c>
      <c r="R907" s="61">
        <f t="shared" ca="1" si="82"/>
        <v>0</v>
      </c>
      <c r="S907" s="61">
        <f t="shared" ca="1" si="83"/>
        <v>0</v>
      </c>
      <c r="T907" s="61">
        <f t="shared" ca="1" si="84"/>
        <v>0</v>
      </c>
      <c r="U907" s="61">
        <f t="shared" ca="1" si="85"/>
        <v>0</v>
      </c>
    </row>
    <row r="908" spans="17:21" x14ac:dyDescent="0.2">
      <c r="Q908" s="61">
        <f t="shared" si="86"/>
        <v>0.90300000000000069</v>
      </c>
      <c r="R908" s="61">
        <f t="shared" ca="1" si="82"/>
        <v>0</v>
      </c>
      <c r="S908" s="61">
        <f t="shared" ca="1" si="83"/>
        <v>0</v>
      </c>
      <c r="T908" s="61">
        <f t="shared" ca="1" si="84"/>
        <v>0</v>
      </c>
      <c r="U908" s="61">
        <f t="shared" ca="1" si="85"/>
        <v>0</v>
      </c>
    </row>
    <row r="909" spans="17:21" x14ac:dyDescent="0.2">
      <c r="Q909" s="61">
        <f t="shared" si="86"/>
        <v>0.90400000000000069</v>
      </c>
      <c r="R909" s="61">
        <f t="shared" ca="1" si="82"/>
        <v>0</v>
      </c>
      <c r="S909" s="61">
        <f t="shared" ca="1" si="83"/>
        <v>0</v>
      </c>
      <c r="T909" s="61">
        <f t="shared" ca="1" si="84"/>
        <v>0</v>
      </c>
      <c r="U909" s="61">
        <f t="shared" ca="1" si="85"/>
        <v>0</v>
      </c>
    </row>
    <row r="910" spans="17:21" x14ac:dyDescent="0.2">
      <c r="Q910" s="61">
        <f t="shared" si="86"/>
        <v>0.90500000000000069</v>
      </c>
      <c r="R910" s="61">
        <f t="shared" ca="1" si="82"/>
        <v>0</v>
      </c>
      <c r="S910" s="61">
        <f t="shared" ca="1" si="83"/>
        <v>0</v>
      </c>
      <c r="T910" s="61">
        <f t="shared" ca="1" si="84"/>
        <v>0</v>
      </c>
      <c r="U910" s="61">
        <f t="shared" ca="1" si="85"/>
        <v>0</v>
      </c>
    </row>
    <row r="911" spans="17:21" x14ac:dyDescent="0.2">
      <c r="Q911" s="61">
        <f t="shared" si="86"/>
        <v>0.90600000000000069</v>
      </c>
      <c r="R911" s="61">
        <f t="shared" ca="1" si="82"/>
        <v>0</v>
      </c>
      <c r="S911" s="61">
        <f t="shared" ca="1" si="83"/>
        <v>0</v>
      </c>
      <c r="T911" s="61">
        <f t="shared" ca="1" si="84"/>
        <v>0</v>
      </c>
      <c r="U911" s="61">
        <f t="shared" ca="1" si="85"/>
        <v>0</v>
      </c>
    </row>
    <row r="912" spans="17:21" x14ac:dyDescent="0.2">
      <c r="Q912" s="61">
        <f t="shared" si="86"/>
        <v>0.90700000000000069</v>
      </c>
      <c r="R912" s="61">
        <f t="shared" ca="1" si="82"/>
        <v>0</v>
      </c>
      <c r="S912" s="61">
        <f t="shared" ca="1" si="83"/>
        <v>0</v>
      </c>
      <c r="T912" s="61">
        <f t="shared" ca="1" si="84"/>
        <v>0</v>
      </c>
      <c r="U912" s="61">
        <f t="shared" ca="1" si="85"/>
        <v>0</v>
      </c>
    </row>
    <row r="913" spans="17:21" x14ac:dyDescent="0.2">
      <c r="Q913" s="61">
        <f t="shared" si="86"/>
        <v>0.9080000000000007</v>
      </c>
      <c r="R913" s="61">
        <f t="shared" ca="1" si="82"/>
        <v>0</v>
      </c>
      <c r="S913" s="61">
        <f t="shared" ca="1" si="83"/>
        <v>0</v>
      </c>
      <c r="T913" s="61">
        <f t="shared" ca="1" si="84"/>
        <v>0</v>
      </c>
      <c r="U913" s="61">
        <f t="shared" ca="1" si="85"/>
        <v>0</v>
      </c>
    </row>
    <row r="914" spans="17:21" x14ac:dyDescent="0.2">
      <c r="Q914" s="61">
        <f t="shared" si="86"/>
        <v>0.9090000000000007</v>
      </c>
      <c r="R914" s="61">
        <f t="shared" ca="1" si="82"/>
        <v>0</v>
      </c>
      <c r="S914" s="61">
        <f t="shared" ca="1" si="83"/>
        <v>0</v>
      </c>
      <c r="T914" s="61">
        <f t="shared" ca="1" si="84"/>
        <v>0</v>
      </c>
      <c r="U914" s="61">
        <f t="shared" ca="1" si="85"/>
        <v>0</v>
      </c>
    </row>
    <row r="915" spans="17:21" x14ac:dyDescent="0.2">
      <c r="Q915" s="61">
        <f t="shared" si="86"/>
        <v>0.9100000000000007</v>
      </c>
      <c r="R915" s="61">
        <f t="shared" ca="1" si="82"/>
        <v>0</v>
      </c>
      <c r="S915" s="61">
        <f t="shared" ca="1" si="83"/>
        <v>0</v>
      </c>
      <c r="T915" s="61">
        <f t="shared" ca="1" si="84"/>
        <v>0</v>
      </c>
      <c r="U915" s="61">
        <f t="shared" ca="1" si="85"/>
        <v>0</v>
      </c>
    </row>
    <row r="916" spans="17:21" x14ac:dyDescent="0.2">
      <c r="Q916" s="61">
        <f t="shared" si="86"/>
        <v>0.9110000000000007</v>
      </c>
      <c r="R916" s="61">
        <f t="shared" ca="1" si="82"/>
        <v>0</v>
      </c>
      <c r="S916" s="61">
        <f t="shared" ca="1" si="83"/>
        <v>0</v>
      </c>
      <c r="T916" s="61">
        <f t="shared" ca="1" si="84"/>
        <v>0</v>
      </c>
      <c r="U916" s="61">
        <f t="shared" ca="1" si="85"/>
        <v>0</v>
      </c>
    </row>
    <row r="917" spans="17:21" x14ac:dyDescent="0.2">
      <c r="Q917" s="61">
        <f t="shared" si="86"/>
        <v>0.9120000000000007</v>
      </c>
      <c r="R917" s="61">
        <f t="shared" ca="1" si="82"/>
        <v>0</v>
      </c>
      <c r="S917" s="61">
        <f t="shared" ca="1" si="83"/>
        <v>0</v>
      </c>
      <c r="T917" s="61">
        <f t="shared" ca="1" si="84"/>
        <v>0</v>
      </c>
      <c r="U917" s="61">
        <f t="shared" ca="1" si="85"/>
        <v>0</v>
      </c>
    </row>
    <row r="918" spans="17:21" x14ac:dyDescent="0.2">
      <c r="Q918" s="61">
        <f t="shared" si="86"/>
        <v>0.9130000000000007</v>
      </c>
      <c r="R918" s="61">
        <f t="shared" ca="1" si="82"/>
        <v>0</v>
      </c>
      <c r="S918" s="61">
        <f t="shared" ca="1" si="83"/>
        <v>0</v>
      </c>
      <c r="T918" s="61">
        <f t="shared" ca="1" si="84"/>
        <v>0</v>
      </c>
      <c r="U918" s="61">
        <f t="shared" ca="1" si="85"/>
        <v>0</v>
      </c>
    </row>
    <row r="919" spans="17:21" x14ac:dyDescent="0.2">
      <c r="Q919" s="61">
        <f t="shared" si="86"/>
        <v>0.9140000000000007</v>
      </c>
      <c r="R919" s="61">
        <f t="shared" ca="1" si="82"/>
        <v>0</v>
      </c>
      <c r="S919" s="61">
        <f t="shared" ca="1" si="83"/>
        <v>0</v>
      </c>
      <c r="T919" s="61">
        <f t="shared" ca="1" si="84"/>
        <v>0</v>
      </c>
      <c r="U919" s="61">
        <f t="shared" ca="1" si="85"/>
        <v>0</v>
      </c>
    </row>
    <row r="920" spans="17:21" x14ac:dyDescent="0.2">
      <c r="Q920" s="61">
        <f t="shared" si="86"/>
        <v>0.9150000000000007</v>
      </c>
      <c r="R920" s="61">
        <f t="shared" ca="1" si="82"/>
        <v>0</v>
      </c>
      <c r="S920" s="61">
        <f t="shared" ca="1" si="83"/>
        <v>0</v>
      </c>
      <c r="T920" s="61">
        <f t="shared" ca="1" si="84"/>
        <v>0</v>
      </c>
      <c r="U920" s="61">
        <f t="shared" ca="1" si="85"/>
        <v>0</v>
      </c>
    </row>
    <row r="921" spans="17:21" x14ac:dyDescent="0.2">
      <c r="Q921" s="61">
        <f t="shared" si="86"/>
        <v>0.9160000000000007</v>
      </c>
      <c r="R921" s="61">
        <f t="shared" ca="1" si="82"/>
        <v>0</v>
      </c>
      <c r="S921" s="61">
        <f t="shared" ca="1" si="83"/>
        <v>0</v>
      </c>
      <c r="T921" s="61">
        <f t="shared" ca="1" si="84"/>
        <v>0</v>
      </c>
      <c r="U921" s="61">
        <f t="shared" ca="1" si="85"/>
        <v>0</v>
      </c>
    </row>
    <row r="922" spans="17:21" x14ac:dyDescent="0.2">
      <c r="Q922" s="61">
        <f t="shared" si="86"/>
        <v>0.9170000000000007</v>
      </c>
      <c r="R922" s="61">
        <f t="shared" ca="1" si="82"/>
        <v>0</v>
      </c>
      <c r="S922" s="61">
        <f t="shared" ca="1" si="83"/>
        <v>0</v>
      </c>
      <c r="T922" s="61">
        <f t="shared" ca="1" si="84"/>
        <v>0</v>
      </c>
      <c r="U922" s="61">
        <f t="shared" ca="1" si="85"/>
        <v>0</v>
      </c>
    </row>
    <row r="923" spans="17:21" x14ac:dyDescent="0.2">
      <c r="Q923" s="61">
        <f t="shared" si="86"/>
        <v>0.9180000000000007</v>
      </c>
      <c r="R923" s="61">
        <f t="shared" ca="1" si="82"/>
        <v>0</v>
      </c>
      <c r="S923" s="61">
        <f t="shared" ca="1" si="83"/>
        <v>0</v>
      </c>
      <c r="T923" s="61">
        <f t="shared" ca="1" si="84"/>
        <v>0</v>
      </c>
      <c r="U923" s="61">
        <f t="shared" ca="1" si="85"/>
        <v>0</v>
      </c>
    </row>
    <row r="924" spans="17:21" x14ac:dyDescent="0.2">
      <c r="Q924" s="61">
        <f t="shared" si="86"/>
        <v>0.91900000000000071</v>
      </c>
      <c r="R924" s="61">
        <f t="shared" ca="1" si="82"/>
        <v>0</v>
      </c>
      <c r="S924" s="61">
        <f t="shared" ca="1" si="83"/>
        <v>0</v>
      </c>
      <c r="T924" s="61">
        <f t="shared" ca="1" si="84"/>
        <v>0</v>
      </c>
      <c r="U924" s="61">
        <f t="shared" ca="1" si="85"/>
        <v>0</v>
      </c>
    </row>
    <row r="925" spans="17:21" x14ac:dyDescent="0.2">
      <c r="Q925" s="61">
        <f t="shared" si="86"/>
        <v>0.92000000000000071</v>
      </c>
      <c r="R925" s="61">
        <f t="shared" ca="1" si="82"/>
        <v>0</v>
      </c>
      <c r="S925" s="61">
        <f t="shared" ca="1" si="83"/>
        <v>0</v>
      </c>
      <c r="T925" s="61">
        <f t="shared" ca="1" si="84"/>
        <v>0</v>
      </c>
      <c r="U925" s="61">
        <f t="shared" ca="1" si="85"/>
        <v>0</v>
      </c>
    </row>
    <row r="926" spans="17:21" x14ac:dyDescent="0.2">
      <c r="Q926" s="61">
        <f t="shared" si="86"/>
        <v>0.92100000000000071</v>
      </c>
      <c r="R926" s="61">
        <f t="shared" ca="1" si="82"/>
        <v>0</v>
      </c>
      <c r="S926" s="61">
        <f t="shared" ca="1" si="83"/>
        <v>0</v>
      </c>
      <c r="T926" s="61">
        <f t="shared" ca="1" si="84"/>
        <v>0</v>
      </c>
      <c r="U926" s="61">
        <f t="shared" ca="1" si="85"/>
        <v>0</v>
      </c>
    </row>
    <row r="927" spans="17:21" x14ac:dyDescent="0.2">
      <c r="Q927" s="61">
        <f t="shared" si="86"/>
        <v>0.92200000000000071</v>
      </c>
      <c r="R927" s="61">
        <f t="shared" ca="1" si="82"/>
        <v>0</v>
      </c>
      <c r="S927" s="61">
        <f t="shared" ca="1" si="83"/>
        <v>0</v>
      </c>
      <c r="T927" s="61">
        <f t="shared" ca="1" si="84"/>
        <v>0</v>
      </c>
      <c r="U927" s="61">
        <f t="shared" ca="1" si="85"/>
        <v>0</v>
      </c>
    </row>
    <row r="928" spans="17:21" x14ac:dyDescent="0.2">
      <c r="Q928" s="61">
        <f t="shared" si="86"/>
        <v>0.92300000000000071</v>
      </c>
      <c r="R928" s="61">
        <f t="shared" ca="1" si="82"/>
        <v>0</v>
      </c>
      <c r="S928" s="61">
        <f t="shared" ca="1" si="83"/>
        <v>0</v>
      </c>
      <c r="T928" s="61">
        <f t="shared" ca="1" si="84"/>
        <v>0</v>
      </c>
      <c r="U928" s="61">
        <f t="shared" ca="1" si="85"/>
        <v>0</v>
      </c>
    </row>
    <row r="929" spans="17:21" x14ac:dyDescent="0.2">
      <c r="Q929" s="61">
        <f t="shared" si="86"/>
        <v>0.92400000000000071</v>
      </c>
      <c r="R929" s="61">
        <f t="shared" ca="1" si="82"/>
        <v>0</v>
      </c>
      <c r="S929" s="61">
        <f t="shared" ca="1" si="83"/>
        <v>0</v>
      </c>
      <c r="T929" s="61">
        <f t="shared" ca="1" si="84"/>
        <v>0</v>
      </c>
      <c r="U929" s="61">
        <f t="shared" ca="1" si="85"/>
        <v>0</v>
      </c>
    </row>
    <row r="930" spans="17:21" x14ac:dyDescent="0.2">
      <c r="Q930" s="61">
        <f t="shared" si="86"/>
        <v>0.92500000000000071</v>
      </c>
      <c r="R930" s="61">
        <f t="shared" ca="1" si="82"/>
        <v>0</v>
      </c>
      <c r="S930" s="61">
        <f t="shared" ca="1" si="83"/>
        <v>0</v>
      </c>
      <c r="T930" s="61">
        <f t="shared" ca="1" si="84"/>
        <v>0</v>
      </c>
      <c r="U930" s="61">
        <f t="shared" ca="1" si="85"/>
        <v>0</v>
      </c>
    </row>
    <row r="931" spans="17:21" x14ac:dyDescent="0.2">
      <c r="Q931" s="61">
        <f t="shared" si="86"/>
        <v>0.92600000000000071</v>
      </c>
      <c r="R931" s="61">
        <f t="shared" ca="1" si="82"/>
        <v>0</v>
      </c>
      <c r="S931" s="61">
        <f t="shared" ca="1" si="83"/>
        <v>0</v>
      </c>
      <c r="T931" s="61">
        <f t="shared" ca="1" si="84"/>
        <v>0</v>
      </c>
      <c r="U931" s="61">
        <f t="shared" ca="1" si="85"/>
        <v>0</v>
      </c>
    </row>
    <row r="932" spans="17:21" x14ac:dyDescent="0.2">
      <c r="Q932" s="61">
        <f t="shared" si="86"/>
        <v>0.92700000000000071</v>
      </c>
      <c r="R932" s="61">
        <f t="shared" ca="1" si="82"/>
        <v>0</v>
      </c>
      <c r="S932" s="61">
        <f t="shared" ca="1" si="83"/>
        <v>0</v>
      </c>
      <c r="T932" s="61">
        <f t="shared" ca="1" si="84"/>
        <v>0</v>
      </c>
      <c r="U932" s="61">
        <f t="shared" ca="1" si="85"/>
        <v>0</v>
      </c>
    </row>
    <row r="933" spans="17:21" x14ac:dyDescent="0.2">
      <c r="Q933" s="61">
        <f t="shared" si="86"/>
        <v>0.92800000000000071</v>
      </c>
      <c r="R933" s="61">
        <f t="shared" ca="1" si="82"/>
        <v>0</v>
      </c>
      <c r="S933" s="61">
        <f t="shared" ca="1" si="83"/>
        <v>0</v>
      </c>
      <c r="T933" s="61">
        <f t="shared" ca="1" si="84"/>
        <v>0</v>
      </c>
      <c r="U933" s="61">
        <f t="shared" ca="1" si="85"/>
        <v>0</v>
      </c>
    </row>
    <row r="934" spans="17:21" x14ac:dyDescent="0.2">
      <c r="Q934" s="61">
        <f t="shared" si="86"/>
        <v>0.92900000000000071</v>
      </c>
      <c r="R934" s="61">
        <f t="shared" ca="1" si="82"/>
        <v>0</v>
      </c>
      <c r="S934" s="61">
        <f t="shared" ca="1" si="83"/>
        <v>0</v>
      </c>
      <c r="T934" s="61">
        <f t="shared" ca="1" si="84"/>
        <v>0</v>
      </c>
      <c r="U934" s="61">
        <f t="shared" ca="1" si="85"/>
        <v>0</v>
      </c>
    </row>
    <row r="935" spans="17:21" x14ac:dyDescent="0.2">
      <c r="Q935" s="61">
        <f t="shared" si="86"/>
        <v>0.93000000000000071</v>
      </c>
      <c r="R935" s="61">
        <f t="shared" ca="1" si="82"/>
        <v>0</v>
      </c>
      <c r="S935" s="61">
        <f t="shared" ca="1" si="83"/>
        <v>0</v>
      </c>
      <c r="T935" s="61">
        <f t="shared" ca="1" si="84"/>
        <v>0</v>
      </c>
      <c r="U935" s="61">
        <f t="shared" ca="1" si="85"/>
        <v>0</v>
      </c>
    </row>
    <row r="936" spans="17:21" x14ac:dyDescent="0.2">
      <c r="Q936" s="61">
        <f t="shared" si="86"/>
        <v>0.93100000000000072</v>
      </c>
      <c r="R936" s="61">
        <f t="shared" ca="1" si="82"/>
        <v>0</v>
      </c>
      <c r="S936" s="61">
        <f t="shared" ca="1" si="83"/>
        <v>0</v>
      </c>
      <c r="T936" s="61">
        <f t="shared" ca="1" si="84"/>
        <v>0</v>
      </c>
      <c r="U936" s="61">
        <f t="shared" ca="1" si="85"/>
        <v>0</v>
      </c>
    </row>
    <row r="937" spans="17:21" x14ac:dyDescent="0.2">
      <c r="Q937" s="61">
        <f t="shared" si="86"/>
        <v>0.93200000000000072</v>
      </c>
      <c r="R937" s="61">
        <f t="shared" ca="1" si="82"/>
        <v>0</v>
      </c>
      <c r="S937" s="61">
        <f t="shared" ca="1" si="83"/>
        <v>0</v>
      </c>
      <c r="T937" s="61">
        <f t="shared" ca="1" si="84"/>
        <v>0</v>
      </c>
      <c r="U937" s="61">
        <f t="shared" ca="1" si="85"/>
        <v>0</v>
      </c>
    </row>
    <row r="938" spans="17:21" x14ac:dyDescent="0.2">
      <c r="Q938" s="61">
        <f t="shared" si="86"/>
        <v>0.93300000000000072</v>
      </c>
      <c r="R938" s="61">
        <f t="shared" ca="1" si="82"/>
        <v>0</v>
      </c>
      <c r="S938" s="61">
        <f t="shared" ca="1" si="83"/>
        <v>0</v>
      </c>
      <c r="T938" s="61">
        <f t="shared" ca="1" si="84"/>
        <v>0</v>
      </c>
      <c r="U938" s="61">
        <f t="shared" ca="1" si="85"/>
        <v>0</v>
      </c>
    </row>
    <row r="939" spans="17:21" x14ac:dyDescent="0.2">
      <c r="Q939" s="61">
        <f t="shared" si="86"/>
        <v>0.93400000000000072</v>
      </c>
      <c r="R939" s="61">
        <f t="shared" ca="1" si="82"/>
        <v>0</v>
      </c>
      <c r="S939" s="61">
        <f t="shared" ca="1" si="83"/>
        <v>0</v>
      </c>
      <c r="T939" s="61">
        <f t="shared" ca="1" si="84"/>
        <v>0</v>
      </c>
      <c r="U939" s="61">
        <f t="shared" ca="1" si="85"/>
        <v>0</v>
      </c>
    </row>
    <row r="940" spans="17:21" x14ac:dyDescent="0.2">
      <c r="Q940" s="61">
        <f t="shared" si="86"/>
        <v>0.93500000000000072</v>
      </c>
      <c r="R940" s="61">
        <f t="shared" ca="1" si="82"/>
        <v>0</v>
      </c>
      <c r="S940" s="61">
        <f t="shared" ca="1" si="83"/>
        <v>0</v>
      </c>
      <c r="T940" s="61">
        <f t="shared" ca="1" si="84"/>
        <v>0</v>
      </c>
      <c r="U940" s="61">
        <f t="shared" ca="1" si="85"/>
        <v>0</v>
      </c>
    </row>
    <row r="941" spans="17:21" x14ac:dyDescent="0.2">
      <c r="Q941" s="61">
        <f t="shared" si="86"/>
        <v>0.93600000000000072</v>
      </c>
      <c r="R941" s="61">
        <f t="shared" ca="1" si="82"/>
        <v>0</v>
      </c>
      <c r="S941" s="61">
        <f t="shared" ca="1" si="83"/>
        <v>0</v>
      </c>
      <c r="T941" s="61">
        <f t="shared" ca="1" si="84"/>
        <v>0</v>
      </c>
      <c r="U941" s="61">
        <f t="shared" ca="1" si="85"/>
        <v>0</v>
      </c>
    </row>
    <row r="942" spans="17:21" x14ac:dyDescent="0.2">
      <c r="Q942" s="61">
        <f t="shared" si="86"/>
        <v>0.93700000000000072</v>
      </c>
      <c r="R942" s="61">
        <f t="shared" ca="1" si="82"/>
        <v>0</v>
      </c>
      <c r="S942" s="61">
        <f t="shared" ca="1" si="83"/>
        <v>0</v>
      </c>
      <c r="T942" s="61">
        <f t="shared" ca="1" si="84"/>
        <v>0</v>
      </c>
      <c r="U942" s="61">
        <f t="shared" ca="1" si="85"/>
        <v>0</v>
      </c>
    </row>
    <row r="943" spans="17:21" x14ac:dyDescent="0.2">
      <c r="Q943" s="61">
        <f t="shared" si="86"/>
        <v>0.93800000000000072</v>
      </c>
      <c r="R943" s="61">
        <f t="shared" ca="1" si="82"/>
        <v>0</v>
      </c>
      <c r="S943" s="61">
        <f t="shared" ca="1" si="83"/>
        <v>0</v>
      </c>
      <c r="T943" s="61">
        <f t="shared" ca="1" si="84"/>
        <v>0</v>
      </c>
      <c r="U943" s="61">
        <f t="shared" ca="1" si="85"/>
        <v>0</v>
      </c>
    </row>
    <row r="944" spans="17:21" x14ac:dyDescent="0.2">
      <c r="Q944" s="61">
        <f t="shared" si="86"/>
        <v>0.93900000000000072</v>
      </c>
      <c r="R944" s="61">
        <f t="shared" ca="1" si="82"/>
        <v>0</v>
      </c>
      <c r="S944" s="61">
        <f t="shared" ca="1" si="83"/>
        <v>0</v>
      </c>
      <c r="T944" s="61">
        <f t="shared" ca="1" si="84"/>
        <v>0</v>
      </c>
      <c r="U944" s="61">
        <f t="shared" ca="1" si="85"/>
        <v>0</v>
      </c>
    </row>
    <row r="945" spans="17:21" x14ac:dyDescent="0.2">
      <c r="Q945" s="61">
        <f t="shared" si="86"/>
        <v>0.94000000000000072</v>
      </c>
      <c r="R945" s="61">
        <f t="shared" ca="1" si="82"/>
        <v>0</v>
      </c>
      <c r="S945" s="61">
        <f t="shared" ca="1" si="83"/>
        <v>0</v>
      </c>
      <c r="T945" s="61">
        <f t="shared" ca="1" si="84"/>
        <v>0</v>
      </c>
      <c r="U945" s="61">
        <f t="shared" ca="1" si="85"/>
        <v>0</v>
      </c>
    </row>
    <row r="946" spans="17:21" x14ac:dyDescent="0.2">
      <c r="Q946" s="61">
        <f t="shared" si="86"/>
        <v>0.94100000000000072</v>
      </c>
      <c r="R946" s="61">
        <f t="shared" ca="1" si="82"/>
        <v>0</v>
      </c>
      <c r="S946" s="61">
        <f t="shared" ca="1" si="83"/>
        <v>0</v>
      </c>
      <c r="T946" s="61">
        <f t="shared" ca="1" si="84"/>
        <v>0</v>
      </c>
      <c r="U946" s="61">
        <f t="shared" ca="1" si="85"/>
        <v>0</v>
      </c>
    </row>
    <row r="947" spans="17:21" x14ac:dyDescent="0.2">
      <c r="Q947" s="61">
        <f t="shared" si="86"/>
        <v>0.94200000000000073</v>
      </c>
      <c r="R947" s="61">
        <f t="shared" ca="1" si="82"/>
        <v>0</v>
      </c>
      <c r="S947" s="61">
        <f t="shared" ca="1" si="83"/>
        <v>0</v>
      </c>
      <c r="T947" s="61">
        <f t="shared" ca="1" si="84"/>
        <v>0</v>
      </c>
      <c r="U947" s="61">
        <f t="shared" ca="1" si="85"/>
        <v>0</v>
      </c>
    </row>
    <row r="948" spans="17:21" x14ac:dyDescent="0.2">
      <c r="Q948" s="61">
        <f t="shared" si="86"/>
        <v>0.94300000000000073</v>
      </c>
      <c r="R948" s="61">
        <f t="shared" ca="1" si="82"/>
        <v>0</v>
      </c>
      <c r="S948" s="61">
        <f t="shared" ca="1" si="83"/>
        <v>0</v>
      </c>
      <c r="T948" s="61">
        <f t="shared" ca="1" si="84"/>
        <v>0</v>
      </c>
      <c r="U948" s="61">
        <f t="shared" ca="1" si="85"/>
        <v>0</v>
      </c>
    </row>
    <row r="949" spans="17:21" x14ac:dyDescent="0.2">
      <c r="Q949" s="61">
        <f t="shared" si="86"/>
        <v>0.94400000000000073</v>
      </c>
      <c r="R949" s="61">
        <f t="shared" ca="1" si="82"/>
        <v>0</v>
      </c>
      <c r="S949" s="61">
        <f t="shared" ca="1" si="83"/>
        <v>0</v>
      </c>
      <c r="T949" s="61">
        <f t="shared" ca="1" si="84"/>
        <v>0</v>
      </c>
      <c r="U949" s="61">
        <f t="shared" ca="1" si="85"/>
        <v>0</v>
      </c>
    </row>
    <row r="950" spans="17:21" x14ac:dyDescent="0.2">
      <c r="Q950" s="61">
        <f t="shared" si="86"/>
        <v>0.94500000000000073</v>
      </c>
      <c r="R950" s="61">
        <f t="shared" ca="1" si="82"/>
        <v>0</v>
      </c>
      <c r="S950" s="61">
        <f t="shared" ca="1" si="83"/>
        <v>0</v>
      </c>
      <c r="T950" s="61">
        <f t="shared" ca="1" si="84"/>
        <v>0</v>
      </c>
      <c r="U950" s="61">
        <f t="shared" ca="1" si="85"/>
        <v>0</v>
      </c>
    </row>
    <row r="951" spans="17:21" x14ac:dyDescent="0.2">
      <c r="Q951" s="61">
        <f t="shared" si="86"/>
        <v>0.94600000000000073</v>
      </c>
      <c r="R951" s="61">
        <f t="shared" ca="1" si="82"/>
        <v>0</v>
      </c>
      <c r="S951" s="61">
        <f t="shared" ca="1" si="83"/>
        <v>0</v>
      </c>
      <c r="T951" s="61">
        <f t="shared" ca="1" si="84"/>
        <v>0</v>
      </c>
      <c r="U951" s="61">
        <f t="shared" ca="1" si="85"/>
        <v>0</v>
      </c>
    </row>
    <row r="952" spans="17:21" x14ac:dyDescent="0.2">
      <c r="Q952" s="61">
        <f t="shared" si="86"/>
        <v>0.94700000000000073</v>
      </c>
      <c r="R952" s="61">
        <f t="shared" ca="1" si="82"/>
        <v>0</v>
      </c>
      <c r="S952" s="61">
        <f t="shared" ca="1" si="83"/>
        <v>0</v>
      </c>
      <c r="T952" s="61">
        <f t="shared" ca="1" si="84"/>
        <v>0</v>
      </c>
      <c r="U952" s="61">
        <f t="shared" ca="1" si="85"/>
        <v>0</v>
      </c>
    </row>
    <row r="953" spans="17:21" x14ac:dyDescent="0.2">
      <c r="Q953" s="61">
        <f t="shared" si="86"/>
        <v>0.94800000000000073</v>
      </c>
      <c r="R953" s="61">
        <f t="shared" ca="1" si="82"/>
        <v>0</v>
      </c>
      <c r="S953" s="61">
        <f t="shared" ca="1" si="83"/>
        <v>0</v>
      </c>
      <c r="T953" s="61">
        <f t="shared" ca="1" si="84"/>
        <v>0</v>
      </c>
      <c r="U953" s="61">
        <f t="shared" ca="1" si="85"/>
        <v>0</v>
      </c>
    </row>
    <row r="954" spans="17:21" x14ac:dyDescent="0.2">
      <c r="Q954" s="61">
        <f t="shared" si="86"/>
        <v>0.94900000000000073</v>
      </c>
      <c r="R954" s="61">
        <f t="shared" ca="1" si="82"/>
        <v>0</v>
      </c>
      <c r="S954" s="61">
        <f t="shared" ca="1" si="83"/>
        <v>0</v>
      </c>
      <c r="T954" s="61">
        <f t="shared" ca="1" si="84"/>
        <v>0</v>
      </c>
      <c r="U954" s="61">
        <f t="shared" ca="1" si="85"/>
        <v>0</v>
      </c>
    </row>
    <row r="955" spans="17:21" x14ac:dyDescent="0.2">
      <c r="Q955" s="61">
        <f t="shared" si="86"/>
        <v>0.95000000000000073</v>
      </c>
      <c r="R955" s="61">
        <f t="shared" ca="1" si="82"/>
        <v>0</v>
      </c>
      <c r="S955" s="61">
        <f t="shared" ca="1" si="83"/>
        <v>0</v>
      </c>
      <c r="T955" s="61">
        <f t="shared" ca="1" si="84"/>
        <v>0</v>
      </c>
      <c r="U955" s="61">
        <f t="shared" ca="1" si="85"/>
        <v>0</v>
      </c>
    </row>
    <row r="956" spans="17:21" x14ac:dyDescent="0.2">
      <c r="Q956" s="61">
        <f t="shared" si="86"/>
        <v>0.95100000000000073</v>
      </c>
      <c r="R956" s="61">
        <f t="shared" ca="1" si="82"/>
        <v>0</v>
      </c>
      <c r="S956" s="61">
        <f t="shared" ca="1" si="83"/>
        <v>0</v>
      </c>
      <c r="T956" s="61">
        <f t="shared" ca="1" si="84"/>
        <v>0</v>
      </c>
      <c r="U956" s="61">
        <f t="shared" ca="1" si="85"/>
        <v>0</v>
      </c>
    </row>
    <row r="957" spans="17:21" x14ac:dyDescent="0.2">
      <c r="Q957" s="61">
        <f t="shared" si="86"/>
        <v>0.95200000000000073</v>
      </c>
      <c r="R957" s="61">
        <f t="shared" ca="1" si="82"/>
        <v>0</v>
      </c>
      <c r="S957" s="61">
        <f t="shared" ca="1" si="83"/>
        <v>0</v>
      </c>
      <c r="T957" s="61">
        <f t="shared" ca="1" si="84"/>
        <v>0</v>
      </c>
      <c r="U957" s="61">
        <f t="shared" ca="1" si="85"/>
        <v>0</v>
      </c>
    </row>
    <row r="958" spans="17:21" x14ac:dyDescent="0.2">
      <c r="Q958" s="61">
        <f t="shared" si="86"/>
        <v>0.95300000000000074</v>
      </c>
      <c r="R958" s="61">
        <f t="shared" ca="1" si="82"/>
        <v>0</v>
      </c>
      <c r="S958" s="61">
        <f t="shared" ca="1" si="83"/>
        <v>0</v>
      </c>
      <c r="T958" s="61">
        <f t="shared" ca="1" si="84"/>
        <v>0</v>
      </c>
      <c r="U958" s="61">
        <f t="shared" ca="1" si="85"/>
        <v>0</v>
      </c>
    </row>
    <row r="959" spans="17:21" x14ac:dyDescent="0.2">
      <c r="Q959" s="61">
        <f t="shared" si="86"/>
        <v>0.95400000000000074</v>
      </c>
      <c r="R959" s="61">
        <f t="shared" ca="1" si="82"/>
        <v>0</v>
      </c>
      <c r="S959" s="61">
        <f t="shared" ca="1" si="83"/>
        <v>0</v>
      </c>
      <c r="T959" s="61">
        <f t="shared" ca="1" si="84"/>
        <v>0</v>
      </c>
      <c r="U959" s="61">
        <f t="shared" ca="1" si="85"/>
        <v>0</v>
      </c>
    </row>
    <row r="960" spans="17:21" x14ac:dyDescent="0.2">
      <c r="Q960" s="61">
        <f t="shared" si="86"/>
        <v>0.95500000000000074</v>
      </c>
      <c r="R960" s="61">
        <f t="shared" ca="1" si="82"/>
        <v>0</v>
      </c>
      <c r="S960" s="61">
        <f t="shared" ca="1" si="83"/>
        <v>0</v>
      </c>
      <c r="T960" s="61">
        <f t="shared" ca="1" si="84"/>
        <v>0</v>
      </c>
      <c r="U960" s="61">
        <f t="shared" ca="1" si="85"/>
        <v>0</v>
      </c>
    </row>
    <row r="961" spans="17:21" x14ac:dyDescent="0.2">
      <c r="Q961" s="61">
        <f t="shared" si="86"/>
        <v>0.95600000000000074</v>
      </c>
      <c r="R961" s="61">
        <f t="shared" ca="1" si="82"/>
        <v>0</v>
      </c>
      <c r="S961" s="61">
        <f t="shared" ca="1" si="83"/>
        <v>0</v>
      </c>
      <c r="T961" s="61">
        <f t="shared" ca="1" si="84"/>
        <v>0</v>
      </c>
      <c r="U961" s="61">
        <f t="shared" ca="1" si="85"/>
        <v>0</v>
      </c>
    </row>
    <row r="962" spans="17:21" x14ac:dyDescent="0.2">
      <c r="Q962" s="61">
        <f t="shared" si="86"/>
        <v>0.95700000000000074</v>
      </c>
      <c r="R962" s="61">
        <f t="shared" ca="1" si="82"/>
        <v>0</v>
      </c>
      <c r="S962" s="61">
        <f t="shared" ca="1" si="83"/>
        <v>0</v>
      </c>
      <c r="T962" s="61">
        <f t="shared" ca="1" si="84"/>
        <v>0</v>
      </c>
      <c r="U962" s="61">
        <f t="shared" ca="1" si="85"/>
        <v>0</v>
      </c>
    </row>
    <row r="963" spans="17:21" x14ac:dyDescent="0.2">
      <c r="Q963" s="61">
        <f t="shared" si="86"/>
        <v>0.95800000000000074</v>
      </c>
      <c r="R963" s="61">
        <f t="shared" ca="1" si="82"/>
        <v>0</v>
      </c>
      <c r="S963" s="61">
        <f t="shared" ca="1" si="83"/>
        <v>0</v>
      </c>
      <c r="T963" s="61">
        <f t="shared" ca="1" si="84"/>
        <v>0</v>
      </c>
      <c r="U963" s="61">
        <f t="shared" ca="1" si="85"/>
        <v>0</v>
      </c>
    </row>
    <row r="964" spans="17:21" x14ac:dyDescent="0.2">
      <c r="Q964" s="61">
        <f t="shared" si="86"/>
        <v>0.95900000000000074</v>
      </c>
      <c r="R964" s="61">
        <f t="shared" ca="1" si="82"/>
        <v>0</v>
      </c>
      <c r="S964" s="61">
        <f t="shared" ca="1" si="83"/>
        <v>0</v>
      </c>
      <c r="T964" s="61">
        <f t="shared" ca="1" si="84"/>
        <v>0</v>
      </c>
      <c r="U964" s="61">
        <f t="shared" ca="1" si="85"/>
        <v>0</v>
      </c>
    </row>
    <row r="965" spans="17:21" x14ac:dyDescent="0.2">
      <c r="Q965" s="61">
        <f t="shared" si="86"/>
        <v>0.96000000000000074</v>
      </c>
      <c r="R965" s="61">
        <f t="shared" ca="1" si="82"/>
        <v>0</v>
      </c>
      <c r="S965" s="61">
        <f t="shared" ca="1" si="83"/>
        <v>0</v>
      </c>
      <c r="T965" s="61">
        <f t="shared" ca="1" si="84"/>
        <v>0</v>
      </c>
      <c r="U965" s="61">
        <f t="shared" ca="1" si="85"/>
        <v>0</v>
      </c>
    </row>
    <row r="966" spans="17:21" x14ac:dyDescent="0.2">
      <c r="Q966" s="61">
        <f t="shared" si="86"/>
        <v>0.96100000000000074</v>
      </c>
      <c r="R966" s="61">
        <f t="shared" ref="R966:R1006" ca="1" si="87">COUNTIFS($F$6:$F$176,"CF",$I$6:$I$176,"&gt;="&amp;$Q966)/CF_D</f>
        <v>0</v>
      </c>
      <c r="S966" s="61">
        <f t="shared" ref="S966:S1006" ca="1" si="88">COUNTIFS($F$6:$F$176,"CONT",$I$6:$I$176,"&gt;="&amp;$Q966)/CFNT_D</f>
        <v>0</v>
      </c>
      <c r="T966" s="61">
        <f t="shared" ca="1" si="84"/>
        <v>0</v>
      </c>
      <c r="U966" s="61">
        <f t="shared" ca="1" si="85"/>
        <v>0</v>
      </c>
    </row>
    <row r="967" spans="17:21" x14ac:dyDescent="0.2">
      <c r="Q967" s="61">
        <f t="shared" si="86"/>
        <v>0.96200000000000074</v>
      </c>
      <c r="R967" s="61">
        <f t="shared" ca="1" si="87"/>
        <v>0</v>
      </c>
      <c r="S967" s="61">
        <f t="shared" ca="1" si="88"/>
        <v>0</v>
      </c>
      <c r="T967" s="61">
        <f t="shared" ref="T967:T1006" ca="1" si="89">(R967+R968)/2</f>
        <v>0</v>
      </c>
      <c r="U967" s="61">
        <f t="shared" ref="U967:U1005" ca="1" si="90">-(S968-S967)</f>
        <v>0</v>
      </c>
    </row>
    <row r="968" spans="17:21" x14ac:dyDescent="0.2">
      <c r="Q968" s="61">
        <f t="shared" ref="Q968:Q1006" si="91">Q967+0.001</f>
        <v>0.96300000000000074</v>
      </c>
      <c r="R968" s="61">
        <f t="shared" ca="1" si="87"/>
        <v>0</v>
      </c>
      <c r="S968" s="61">
        <f t="shared" ca="1" si="88"/>
        <v>0</v>
      </c>
      <c r="T968" s="61">
        <f t="shared" ca="1" si="89"/>
        <v>0</v>
      </c>
      <c r="U968" s="61">
        <f t="shared" ca="1" si="90"/>
        <v>0</v>
      </c>
    </row>
    <row r="969" spans="17:21" x14ac:dyDescent="0.2">
      <c r="Q969" s="61">
        <f t="shared" si="91"/>
        <v>0.96400000000000075</v>
      </c>
      <c r="R969" s="61">
        <f t="shared" ca="1" si="87"/>
        <v>0</v>
      </c>
      <c r="S969" s="61">
        <f t="shared" ca="1" si="88"/>
        <v>0</v>
      </c>
      <c r="T969" s="61">
        <f t="shared" ca="1" si="89"/>
        <v>0</v>
      </c>
      <c r="U969" s="61">
        <f t="shared" ca="1" si="90"/>
        <v>0</v>
      </c>
    </row>
    <row r="970" spans="17:21" x14ac:dyDescent="0.2">
      <c r="Q970" s="61">
        <f t="shared" si="91"/>
        <v>0.96500000000000075</v>
      </c>
      <c r="R970" s="61">
        <f t="shared" ca="1" si="87"/>
        <v>0</v>
      </c>
      <c r="S970" s="61">
        <f t="shared" ca="1" si="88"/>
        <v>0</v>
      </c>
      <c r="T970" s="61">
        <f t="shared" ca="1" si="89"/>
        <v>0</v>
      </c>
      <c r="U970" s="61">
        <f t="shared" ca="1" si="90"/>
        <v>0</v>
      </c>
    </row>
    <row r="971" spans="17:21" x14ac:dyDescent="0.2">
      <c r="Q971" s="61">
        <f t="shared" si="91"/>
        <v>0.96600000000000075</v>
      </c>
      <c r="R971" s="61">
        <f t="shared" ca="1" si="87"/>
        <v>0</v>
      </c>
      <c r="S971" s="61">
        <f t="shared" ca="1" si="88"/>
        <v>0</v>
      </c>
      <c r="T971" s="61">
        <f t="shared" ca="1" si="89"/>
        <v>0</v>
      </c>
      <c r="U971" s="61">
        <f t="shared" ca="1" si="90"/>
        <v>0</v>
      </c>
    </row>
    <row r="972" spans="17:21" x14ac:dyDescent="0.2">
      <c r="Q972" s="61">
        <f t="shared" si="91"/>
        <v>0.96700000000000075</v>
      </c>
      <c r="R972" s="61">
        <f t="shared" ca="1" si="87"/>
        <v>0</v>
      </c>
      <c r="S972" s="61">
        <f t="shared" ca="1" si="88"/>
        <v>0</v>
      </c>
      <c r="T972" s="61">
        <f t="shared" ca="1" si="89"/>
        <v>0</v>
      </c>
      <c r="U972" s="61">
        <f t="shared" ca="1" si="90"/>
        <v>0</v>
      </c>
    </row>
    <row r="973" spans="17:21" x14ac:dyDescent="0.2">
      <c r="Q973" s="61">
        <f t="shared" si="91"/>
        <v>0.96800000000000075</v>
      </c>
      <c r="R973" s="61">
        <f t="shared" ca="1" si="87"/>
        <v>0</v>
      </c>
      <c r="S973" s="61">
        <f t="shared" ca="1" si="88"/>
        <v>0</v>
      </c>
      <c r="T973" s="61">
        <f t="shared" ca="1" si="89"/>
        <v>0</v>
      </c>
      <c r="U973" s="61">
        <f t="shared" ca="1" si="90"/>
        <v>0</v>
      </c>
    </row>
    <row r="974" spans="17:21" x14ac:dyDescent="0.2">
      <c r="Q974" s="61">
        <f t="shared" si="91"/>
        <v>0.96900000000000075</v>
      </c>
      <c r="R974" s="61">
        <f t="shared" ca="1" si="87"/>
        <v>0</v>
      </c>
      <c r="S974" s="61">
        <f t="shared" ca="1" si="88"/>
        <v>0</v>
      </c>
      <c r="T974" s="61">
        <f t="shared" ca="1" si="89"/>
        <v>0</v>
      </c>
      <c r="U974" s="61">
        <f t="shared" ca="1" si="90"/>
        <v>0</v>
      </c>
    </row>
    <row r="975" spans="17:21" x14ac:dyDescent="0.2">
      <c r="Q975" s="61">
        <f t="shared" si="91"/>
        <v>0.97000000000000075</v>
      </c>
      <c r="R975" s="61">
        <f t="shared" ca="1" si="87"/>
        <v>0</v>
      </c>
      <c r="S975" s="61">
        <f t="shared" ca="1" si="88"/>
        <v>0</v>
      </c>
      <c r="T975" s="61">
        <f t="shared" ca="1" si="89"/>
        <v>0</v>
      </c>
      <c r="U975" s="61">
        <f t="shared" ca="1" si="90"/>
        <v>0</v>
      </c>
    </row>
    <row r="976" spans="17:21" x14ac:dyDescent="0.2">
      <c r="Q976" s="61">
        <f t="shared" si="91"/>
        <v>0.97100000000000075</v>
      </c>
      <c r="R976" s="61">
        <f t="shared" ca="1" si="87"/>
        <v>0</v>
      </c>
      <c r="S976" s="61">
        <f t="shared" ca="1" si="88"/>
        <v>0</v>
      </c>
      <c r="T976" s="61">
        <f t="shared" ca="1" si="89"/>
        <v>0</v>
      </c>
      <c r="U976" s="61">
        <f t="shared" ca="1" si="90"/>
        <v>0</v>
      </c>
    </row>
    <row r="977" spans="17:21" x14ac:dyDescent="0.2">
      <c r="Q977" s="61">
        <f t="shared" si="91"/>
        <v>0.97200000000000075</v>
      </c>
      <c r="R977" s="61">
        <f t="shared" ca="1" si="87"/>
        <v>0</v>
      </c>
      <c r="S977" s="61">
        <f t="shared" ca="1" si="88"/>
        <v>0</v>
      </c>
      <c r="T977" s="61">
        <f t="shared" ca="1" si="89"/>
        <v>0</v>
      </c>
      <c r="U977" s="61">
        <f t="shared" ca="1" si="90"/>
        <v>0</v>
      </c>
    </row>
    <row r="978" spans="17:21" x14ac:dyDescent="0.2">
      <c r="Q978" s="61">
        <f t="shared" si="91"/>
        <v>0.97300000000000075</v>
      </c>
      <c r="R978" s="61">
        <f t="shared" ca="1" si="87"/>
        <v>0</v>
      </c>
      <c r="S978" s="61">
        <f t="shared" ca="1" si="88"/>
        <v>0</v>
      </c>
      <c r="T978" s="61">
        <f t="shared" ca="1" si="89"/>
        <v>0</v>
      </c>
      <c r="U978" s="61">
        <f t="shared" ca="1" si="90"/>
        <v>0</v>
      </c>
    </row>
    <row r="979" spans="17:21" x14ac:dyDescent="0.2">
      <c r="Q979" s="61">
        <f t="shared" si="91"/>
        <v>0.97400000000000075</v>
      </c>
      <c r="R979" s="61">
        <f t="shared" ca="1" si="87"/>
        <v>0</v>
      </c>
      <c r="S979" s="61">
        <f t="shared" ca="1" si="88"/>
        <v>0</v>
      </c>
      <c r="T979" s="61">
        <f t="shared" ca="1" si="89"/>
        <v>0</v>
      </c>
      <c r="U979" s="61">
        <f t="shared" ca="1" si="90"/>
        <v>0</v>
      </c>
    </row>
    <row r="980" spans="17:21" x14ac:dyDescent="0.2">
      <c r="Q980" s="61">
        <f t="shared" si="91"/>
        <v>0.97500000000000075</v>
      </c>
      <c r="R980" s="61">
        <f t="shared" ca="1" si="87"/>
        <v>0</v>
      </c>
      <c r="S980" s="61">
        <f t="shared" ca="1" si="88"/>
        <v>0</v>
      </c>
      <c r="T980" s="61">
        <f t="shared" ca="1" si="89"/>
        <v>0</v>
      </c>
      <c r="U980" s="61">
        <f t="shared" ca="1" si="90"/>
        <v>0</v>
      </c>
    </row>
    <row r="981" spans="17:21" x14ac:dyDescent="0.2">
      <c r="Q981" s="61">
        <f t="shared" si="91"/>
        <v>0.97600000000000076</v>
      </c>
      <c r="R981" s="61">
        <f t="shared" ca="1" si="87"/>
        <v>0</v>
      </c>
      <c r="S981" s="61">
        <f t="shared" ca="1" si="88"/>
        <v>0</v>
      </c>
      <c r="T981" s="61">
        <f t="shared" ca="1" si="89"/>
        <v>0</v>
      </c>
      <c r="U981" s="61">
        <f t="shared" ca="1" si="90"/>
        <v>0</v>
      </c>
    </row>
    <row r="982" spans="17:21" x14ac:dyDescent="0.2">
      <c r="Q982" s="61">
        <f t="shared" si="91"/>
        <v>0.97700000000000076</v>
      </c>
      <c r="R982" s="61">
        <f t="shared" ca="1" si="87"/>
        <v>0</v>
      </c>
      <c r="S982" s="61">
        <f t="shared" ca="1" si="88"/>
        <v>0</v>
      </c>
      <c r="T982" s="61">
        <f t="shared" ca="1" si="89"/>
        <v>0</v>
      </c>
      <c r="U982" s="61">
        <f t="shared" ca="1" si="90"/>
        <v>0</v>
      </c>
    </row>
    <row r="983" spans="17:21" x14ac:dyDescent="0.2">
      <c r="Q983" s="61">
        <f t="shared" si="91"/>
        <v>0.97800000000000076</v>
      </c>
      <c r="R983" s="61">
        <f t="shared" ca="1" si="87"/>
        <v>0</v>
      </c>
      <c r="S983" s="61">
        <f t="shared" ca="1" si="88"/>
        <v>0</v>
      </c>
      <c r="T983" s="61">
        <f t="shared" ca="1" si="89"/>
        <v>0</v>
      </c>
      <c r="U983" s="61">
        <f t="shared" ca="1" si="90"/>
        <v>0</v>
      </c>
    </row>
    <row r="984" spans="17:21" x14ac:dyDescent="0.2">
      <c r="Q984" s="61">
        <f t="shared" si="91"/>
        <v>0.97900000000000076</v>
      </c>
      <c r="R984" s="61">
        <f t="shared" ca="1" si="87"/>
        <v>0</v>
      </c>
      <c r="S984" s="61">
        <f t="shared" ca="1" si="88"/>
        <v>0</v>
      </c>
      <c r="T984" s="61">
        <f t="shared" ca="1" si="89"/>
        <v>0</v>
      </c>
      <c r="U984" s="61">
        <f t="shared" ca="1" si="90"/>
        <v>0</v>
      </c>
    </row>
    <row r="985" spans="17:21" x14ac:dyDescent="0.2">
      <c r="Q985" s="61">
        <f t="shared" si="91"/>
        <v>0.98000000000000076</v>
      </c>
      <c r="R985" s="61">
        <f t="shared" ca="1" si="87"/>
        <v>0</v>
      </c>
      <c r="S985" s="61">
        <f t="shared" ca="1" si="88"/>
        <v>0</v>
      </c>
      <c r="T985" s="61">
        <f t="shared" ca="1" si="89"/>
        <v>0</v>
      </c>
      <c r="U985" s="61">
        <f t="shared" ca="1" si="90"/>
        <v>0</v>
      </c>
    </row>
    <row r="986" spans="17:21" x14ac:dyDescent="0.2">
      <c r="Q986" s="61">
        <f t="shared" si="91"/>
        <v>0.98100000000000076</v>
      </c>
      <c r="R986" s="61">
        <f t="shared" ca="1" si="87"/>
        <v>0</v>
      </c>
      <c r="S986" s="61">
        <f t="shared" ca="1" si="88"/>
        <v>0</v>
      </c>
      <c r="T986" s="61">
        <f t="shared" ca="1" si="89"/>
        <v>0</v>
      </c>
      <c r="U986" s="61">
        <f t="shared" ca="1" si="90"/>
        <v>0</v>
      </c>
    </row>
    <row r="987" spans="17:21" x14ac:dyDescent="0.2">
      <c r="Q987" s="61">
        <f t="shared" si="91"/>
        <v>0.98200000000000076</v>
      </c>
      <c r="R987" s="61">
        <f t="shared" ca="1" si="87"/>
        <v>0</v>
      </c>
      <c r="S987" s="61">
        <f t="shared" ca="1" si="88"/>
        <v>0</v>
      </c>
      <c r="T987" s="61">
        <f t="shared" ca="1" si="89"/>
        <v>0</v>
      </c>
      <c r="U987" s="61">
        <f t="shared" ca="1" si="90"/>
        <v>0</v>
      </c>
    </row>
    <row r="988" spans="17:21" x14ac:dyDescent="0.2">
      <c r="Q988" s="61">
        <f t="shared" si="91"/>
        <v>0.98300000000000076</v>
      </c>
      <c r="R988" s="61">
        <f t="shared" ca="1" si="87"/>
        <v>0</v>
      </c>
      <c r="S988" s="61">
        <f t="shared" ca="1" si="88"/>
        <v>0</v>
      </c>
      <c r="T988" s="61">
        <f t="shared" ca="1" si="89"/>
        <v>0</v>
      </c>
      <c r="U988" s="61">
        <f t="shared" ca="1" si="90"/>
        <v>0</v>
      </c>
    </row>
    <row r="989" spans="17:21" x14ac:dyDescent="0.2">
      <c r="Q989" s="61">
        <f t="shared" si="91"/>
        <v>0.98400000000000076</v>
      </c>
      <c r="R989" s="61">
        <f t="shared" ca="1" si="87"/>
        <v>0</v>
      </c>
      <c r="S989" s="61">
        <f t="shared" ca="1" si="88"/>
        <v>0</v>
      </c>
      <c r="T989" s="61">
        <f t="shared" ca="1" si="89"/>
        <v>0</v>
      </c>
      <c r="U989" s="61">
        <f t="shared" ca="1" si="90"/>
        <v>0</v>
      </c>
    </row>
    <row r="990" spans="17:21" x14ac:dyDescent="0.2">
      <c r="Q990" s="61">
        <f t="shared" si="91"/>
        <v>0.98500000000000076</v>
      </c>
      <c r="R990" s="61">
        <f t="shared" ca="1" si="87"/>
        <v>0</v>
      </c>
      <c r="S990" s="61">
        <f t="shared" ca="1" si="88"/>
        <v>0</v>
      </c>
      <c r="T990" s="61">
        <f t="shared" ca="1" si="89"/>
        <v>0</v>
      </c>
      <c r="U990" s="61">
        <f t="shared" ca="1" si="90"/>
        <v>0</v>
      </c>
    </row>
    <row r="991" spans="17:21" x14ac:dyDescent="0.2">
      <c r="Q991" s="61">
        <f t="shared" si="91"/>
        <v>0.98600000000000076</v>
      </c>
      <c r="R991" s="61">
        <f t="shared" ca="1" si="87"/>
        <v>0</v>
      </c>
      <c r="S991" s="61">
        <f t="shared" ca="1" si="88"/>
        <v>0</v>
      </c>
      <c r="T991" s="61">
        <f t="shared" ca="1" si="89"/>
        <v>0</v>
      </c>
      <c r="U991" s="61">
        <f t="shared" ca="1" si="90"/>
        <v>0</v>
      </c>
    </row>
    <row r="992" spans="17:21" x14ac:dyDescent="0.2">
      <c r="Q992" s="61">
        <f t="shared" si="91"/>
        <v>0.98700000000000077</v>
      </c>
      <c r="R992" s="61">
        <f t="shared" ca="1" si="87"/>
        <v>0</v>
      </c>
      <c r="S992" s="61">
        <f t="shared" ca="1" si="88"/>
        <v>0</v>
      </c>
      <c r="T992" s="61">
        <f t="shared" ca="1" si="89"/>
        <v>0</v>
      </c>
      <c r="U992" s="61">
        <f t="shared" ca="1" si="90"/>
        <v>0</v>
      </c>
    </row>
    <row r="993" spans="17:21" x14ac:dyDescent="0.2">
      <c r="Q993" s="61">
        <f t="shared" si="91"/>
        <v>0.98800000000000077</v>
      </c>
      <c r="R993" s="61">
        <f t="shared" ca="1" si="87"/>
        <v>0</v>
      </c>
      <c r="S993" s="61">
        <f t="shared" ca="1" si="88"/>
        <v>0</v>
      </c>
      <c r="T993" s="61">
        <f t="shared" ca="1" si="89"/>
        <v>0</v>
      </c>
      <c r="U993" s="61">
        <f t="shared" ca="1" si="90"/>
        <v>0</v>
      </c>
    </row>
    <row r="994" spans="17:21" x14ac:dyDescent="0.2">
      <c r="Q994" s="61">
        <f t="shared" si="91"/>
        <v>0.98900000000000077</v>
      </c>
      <c r="R994" s="61">
        <f t="shared" ca="1" si="87"/>
        <v>0</v>
      </c>
      <c r="S994" s="61">
        <f t="shared" ca="1" si="88"/>
        <v>0</v>
      </c>
      <c r="T994" s="61">
        <f t="shared" ca="1" si="89"/>
        <v>0</v>
      </c>
      <c r="U994" s="61">
        <f t="shared" ca="1" si="90"/>
        <v>0</v>
      </c>
    </row>
    <row r="995" spans="17:21" x14ac:dyDescent="0.2">
      <c r="Q995" s="61">
        <f t="shared" si="91"/>
        <v>0.99000000000000077</v>
      </c>
      <c r="R995" s="61">
        <f t="shared" ca="1" si="87"/>
        <v>0</v>
      </c>
      <c r="S995" s="61">
        <f t="shared" ca="1" si="88"/>
        <v>0</v>
      </c>
      <c r="T995" s="61">
        <f t="shared" ca="1" si="89"/>
        <v>0</v>
      </c>
      <c r="U995" s="61">
        <f t="shared" ca="1" si="90"/>
        <v>0</v>
      </c>
    </row>
    <row r="996" spans="17:21" x14ac:dyDescent="0.2">
      <c r="Q996" s="61">
        <f t="shared" si="91"/>
        <v>0.99100000000000077</v>
      </c>
      <c r="R996" s="61">
        <f t="shared" ca="1" si="87"/>
        <v>0</v>
      </c>
      <c r="S996" s="61">
        <f t="shared" ca="1" si="88"/>
        <v>0</v>
      </c>
      <c r="T996" s="61">
        <f t="shared" ca="1" si="89"/>
        <v>0</v>
      </c>
      <c r="U996" s="61">
        <f t="shared" ca="1" si="90"/>
        <v>0</v>
      </c>
    </row>
    <row r="997" spans="17:21" x14ac:dyDescent="0.2">
      <c r="Q997" s="61">
        <f t="shared" si="91"/>
        <v>0.99200000000000077</v>
      </c>
      <c r="R997" s="61">
        <f t="shared" ca="1" si="87"/>
        <v>0</v>
      </c>
      <c r="S997" s="61">
        <f t="shared" ca="1" si="88"/>
        <v>0</v>
      </c>
      <c r="T997" s="61">
        <f t="shared" ca="1" si="89"/>
        <v>0</v>
      </c>
      <c r="U997" s="61">
        <f t="shared" ca="1" si="90"/>
        <v>0</v>
      </c>
    </row>
    <row r="998" spans="17:21" x14ac:dyDescent="0.2">
      <c r="Q998" s="61">
        <f t="shared" si="91"/>
        <v>0.99300000000000077</v>
      </c>
      <c r="R998" s="61">
        <f t="shared" ca="1" si="87"/>
        <v>0</v>
      </c>
      <c r="S998" s="61">
        <f t="shared" ca="1" si="88"/>
        <v>0</v>
      </c>
      <c r="T998" s="61">
        <f t="shared" ca="1" si="89"/>
        <v>0</v>
      </c>
      <c r="U998" s="61">
        <f t="shared" ca="1" si="90"/>
        <v>0</v>
      </c>
    </row>
    <row r="999" spans="17:21" x14ac:dyDescent="0.2">
      <c r="Q999" s="61">
        <f t="shared" si="91"/>
        <v>0.99400000000000077</v>
      </c>
      <c r="R999" s="61">
        <f t="shared" ca="1" si="87"/>
        <v>0</v>
      </c>
      <c r="S999" s="61">
        <f t="shared" ca="1" si="88"/>
        <v>0</v>
      </c>
      <c r="T999" s="61">
        <f t="shared" ca="1" si="89"/>
        <v>0</v>
      </c>
      <c r="U999" s="61">
        <f t="shared" ca="1" si="90"/>
        <v>0</v>
      </c>
    </row>
    <row r="1000" spans="17:21" x14ac:dyDescent="0.2">
      <c r="Q1000" s="61">
        <f t="shared" si="91"/>
        <v>0.99500000000000077</v>
      </c>
      <c r="R1000" s="61">
        <f t="shared" ca="1" si="87"/>
        <v>0</v>
      </c>
      <c r="S1000" s="61">
        <f t="shared" ca="1" si="88"/>
        <v>0</v>
      </c>
      <c r="T1000" s="61">
        <f t="shared" ca="1" si="89"/>
        <v>0</v>
      </c>
      <c r="U1000" s="61">
        <f t="shared" ca="1" si="90"/>
        <v>0</v>
      </c>
    </row>
    <row r="1001" spans="17:21" x14ac:dyDescent="0.2">
      <c r="Q1001" s="61">
        <f t="shared" si="91"/>
        <v>0.99600000000000077</v>
      </c>
      <c r="R1001" s="61">
        <f t="shared" ca="1" si="87"/>
        <v>0</v>
      </c>
      <c r="S1001" s="61">
        <f t="shared" ca="1" si="88"/>
        <v>0</v>
      </c>
      <c r="T1001" s="61">
        <f t="shared" ca="1" si="89"/>
        <v>0</v>
      </c>
      <c r="U1001" s="61">
        <f t="shared" ca="1" si="90"/>
        <v>0</v>
      </c>
    </row>
    <row r="1002" spans="17:21" x14ac:dyDescent="0.2">
      <c r="Q1002" s="61">
        <f t="shared" si="91"/>
        <v>0.99700000000000077</v>
      </c>
      <c r="R1002" s="61">
        <f t="shared" ca="1" si="87"/>
        <v>0</v>
      </c>
      <c r="S1002" s="61">
        <f t="shared" ca="1" si="88"/>
        <v>0</v>
      </c>
      <c r="T1002" s="61">
        <f t="shared" ca="1" si="89"/>
        <v>0</v>
      </c>
      <c r="U1002" s="61">
        <f t="shared" ca="1" si="90"/>
        <v>0</v>
      </c>
    </row>
    <row r="1003" spans="17:21" x14ac:dyDescent="0.2">
      <c r="Q1003" s="61">
        <f t="shared" si="91"/>
        <v>0.99800000000000078</v>
      </c>
      <c r="R1003" s="61">
        <f t="shared" ca="1" si="87"/>
        <v>0</v>
      </c>
      <c r="S1003" s="61">
        <f t="shared" ca="1" si="88"/>
        <v>0</v>
      </c>
      <c r="T1003" s="61">
        <f t="shared" ca="1" si="89"/>
        <v>0</v>
      </c>
      <c r="U1003" s="61">
        <f t="shared" ca="1" si="90"/>
        <v>0</v>
      </c>
    </row>
    <row r="1004" spans="17:21" x14ac:dyDescent="0.2">
      <c r="Q1004" s="61">
        <f t="shared" si="91"/>
        <v>0.99900000000000078</v>
      </c>
      <c r="R1004" s="61">
        <f t="shared" ca="1" si="87"/>
        <v>0</v>
      </c>
      <c r="S1004" s="61">
        <f t="shared" ca="1" si="88"/>
        <v>0</v>
      </c>
      <c r="T1004" s="61">
        <f t="shared" ca="1" si="89"/>
        <v>0</v>
      </c>
      <c r="U1004" s="61">
        <f t="shared" ca="1" si="90"/>
        <v>0</v>
      </c>
    </row>
    <row r="1005" spans="17:21" x14ac:dyDescent="0.2">
      <c r="Q1005" s="61">
        <f t="shared" si="91"/>
        <v>1.0000000000000007</v>
      </c>
      <c r="R1005" s="61">
        <f t="shared" ca="1" si="87"/>
        <v>0</v>
      </c>
      <c r="S1005" s="61">
        <f t="shared" ca="1" si="88"/>
        <v>0</v>
      </c>
      <c r="T1005" s="61">
        <f t="shared" ca="1" si="89"/>
        <v>0</v>
      </c>
      <c r="U1005" s="61">
        <f t="shared" ca="1" si="90"/>
        <v>0</v>
      </c>
    </row>
    <row r="1006" spans="17:21" x14ac:dyDescent="0.2">
      <c r="Q1006" s="61">
        <f t="shared" si="91"/>
        <v>1.0010000000000006</v>
      </c>
      <c r="R1006" s="61">
        <f t="shared" ca="1" si="87"/>
        <v>0</v>
      </c>
      <c r="S1006" s="61">
        <f t="shared" ca="1" si="88"/>
        <v>0</v>
      </c>
      <c r="T1006" s="61">
        <f t="shared" ca="1" si="89"/>
        <v>0</v>
      </c>
      <c r="U1006" s="61">
        <f ca="1">-(S1007-S1006)</f>
        <v>0</v>
      </c>
    </row>
  </sheetData>
  <pageMargins left="0.7" right="0.7" top="0.75" bottom="0.75" header="0.3" footer="0.3"/>
  <pageSetup orientation="portrait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6B3E-276A-4411-95EB-5FDD906276A4}">
  <dimension ref="A1:AC204"/>
  <sheetViews>
    <sheetView tabSelected="1" topLeftCell="D1" workbookViewId="0">
      <selection activeCell="D175" sqref="D175"/>
    </sheetView>
  </sheetViews>
  <sheetFormatPr baseColWidth="10" defaultColWidth="8.83203125" defaultRowHeight="15" x14ac:dyDescent="0.2"/>
  <cols>
    <col min="2" max="2" width="12.5" customWidth="1"/>
    <col min="3" max="3" width="12" customWidth="1"/>
    <col min="4" max="4" width="12.33203125" customWidth="1"/>
    <col min="5" max="5" width="12.1640625" customWidth="1"/>
    <col min="6" max="6" width="11.83203125" customWidth="1"/>
    <col min="12" max="13" width="12" customWidth="1"/>
    <col min="14" max="14" width="12.5" customWidth="1"/>
    <col min="15" max="15" width="10.83203125" customWidth="1"/>
    <col min="16" max="16" width="12.5" customWidth="1"/>
    <col min="17" max="17" width="11" customWidth="1"/>
    <col min="18" max="19" width="11.5" customWidth="1"/>
    <col min="20" max="20" width="4" customWidth="1"/>
    <col min="21" max="21" width="18.33203125" bestFit="1" customWidth="1"/>
    <col min="22" max="22" width="6.83203125" customWidth="1"/>
    <col min="23" max="23" width="4.5" customWidth="1"/>
    <col min="24" max="24" width="7.5" customWidth="1"/>
    <col min="25" max="25" width="3.83203125" hidden="1" customWidth="1"/>
    <col min="26" max="26" width="2.83203125" hidden="1" customWidth="1"/>
    <col min="27" max="27" width="17.33203125" customWidth="1"/>
    <col min="28" max="28" width="19.33203125" customWidth="1"/>
    <col min="29" max="29" width="0.1640625" hidden="1" customWidth="1"/>
  </cols>
  <sheetData>
    <row r="1" spans="1:29" ht="65" thickBot="1" x14ac:dyDescent="0.25">
      <c r="A1" s="1" t="s">
        <v>13</v>
      </c>
      <c r="B1" s="124" t="s">
        <v>186</v>
      </c>
      <c r="C1" s="124" t="s">
        <v>214</v>
      </c>
      <c r="D1" s="124" t="s">
        <v>187</v>
      </c>
      <c r="E1" s="124" t="s">
        <v>215</v>
      </c>
      <c r="F1" s="124" t="s">
        <v>216</v>
      </c>
      <c r="G1" s="294" t="s">
        <v>222</v>
      </c>
      <c r="H1" s="303"/>
      <c r="I1" s="303"/>
      <c r="J1" s="303"/>
      <c r="K1" s="304"/>
      <c r="L1" s="124" t="s">
        <v>214</v>
      </c>
      <c r="M1" s="124" t="s">
        <v>217</v>
      </c>
      <c r="N1" s="124" t="s">
        <v>187</v>
      </c>
      <c r="O1" s="124" t="s">
        <v>217</v>
      </c>
      <c r="P1" s="124" t="s">
        <v>215</v>
      </c>
      <c r="Q1" s="124" t="s">
        <v>217</v>
      </c>
      <c r="R1" s="124" t="s">
        <v>216</v>
      </c>
      <c r="S1" s="124" t="s">
        <v>217</v>
      </c>
    </row>
    <row r="2" spans="1:29" ht="16" thickBot="1" x14ac:dyDescent="0.25">
      <c r="A2" s="4"/>
      <c r="B2" s="267">
        <f ca="1">'Composite Resampling'!K178</f>
        <v>1</v>
      </c>
      <c r="C2" s="260">
        <f ca="1">'Composite Resampling'!N179</f>
        <v>0.92592592592592593</v>
      </c>
      <c r="D2" s="260">
        <f ca="1">'Composite Resampling'!L178</f>
        <v>0.16216216216216217</v>
      </c>
      <c r="E2" s="260">
        <f ca="1">'Composite Resampling'!N182</f>
        <v>0.77272727272727271</v>
      </c>
      <c r="F2" s="261">
        <f ca="1">'Composite Resampling'!Q3</f>
        <v>0.73752598752598764</v>
      </c>
      <c r="K2" s="4">
        <f>1</f>
        <v>1</v>
      </c>
      <c r="L2" s="269">
        <v>0.87096774193548387</v>
      </c>
      <c r="M2" s="212">
        <v>5.0000000000000001E-3</v>
      </c>
      <c r="N2" s="260">
        <v>3.2786885245901641E-2</v>
      </c>
      <c r="O2" s="212">
        <v>5.0000000000000001E-3</v>
      </c>
      <c r="P2" s="260">
        <v>0.66666666666666663</v>
      </c>
      <c r="Q2" s="212">
        <v>5.0000000000000001E-3</v>
      </c>
      <c r="R2" s="261">
        <v>0.62562656641603986</v>
      </c>
      <c r="S2" s="212">
        <v>5.0000000000000001E-3</v>
      </c>
    </row>
    <row r="3" spans="1:29" ht="16" thickBot="1" x14ac:dyDescent="0.25">
      <c r="A3" s="4">
        <v>1</v>
      </c>
      <c r="B3" s="267">
        <v>1</v>
      </c>
      <c r="C3" s="260">
        <v>1</v>
      </c>
      <c r="D3" s="260">
        <v>5.7971014492753624E-2</v>
      </c>
      <c r="E3" s="260">
        <v>0.77500000000000002</v>
      </c>
      <c r="F3" s="261">
        <v>0.81993851559068942</v>
      </c>
      <c r="K3" s="4">
        <f>K2+1</f>
        <v>2</v>
      </c>
      <c r="L3" s="269">
        <v>0.875</v>
      </c>
      <c r="M3" s="61">
        <f>M2+0.005</f>
        <v>0.01</v>
      </c>
      <c r="N3" s="260">
        <v>4.4776119402985072E-2</v>
      </c>
      <c r="O3" s="61">
        <f>O2+0.005</f>
        <v>0.01</v>
      </c>
      <c r="P3" s="260">
        <v>0.66666666666666663</v>
      </c>
      <c r="Q3" s="61">
        <f>Q2+0.005</f>
        <v>0.01</v>
      </c>
      <c r="R3" s="261">
        <v>0.65178082191780806</v>
      </c>
      <c r="S3" s="61">
        <f>S2+0.005</f>
        <v>0.01</v>
      </c>
    </row>
    <row r="4" spans="1:29" ht="16" thickBot="1" x14ac:dyDescent="0.25">
      <c r="A4" s="4">
        <f t="shared" ref="A4:A67" si="0">A3+1</f>
        <v>2</v>
      </c>
      <c r="B4" s="267">
        <v>1</v>
      </c>
      <c r="C4" s="260">
        <v>0.92592592592592593</v>
      </c>
      <c r="D4" s="260">
        <v>0.16216216216216217</v>
      </c>
      <c r="E4" s="260">
        <v>0.77272727272727271</v>
      </c>
      <c r="F4" s="261">
        <v>0.73752598752598764</v>
      </c>
      <c r="K4" s="4">
        <f t="shared" ref="K4:K67" si="1">K3+1</f>
        <v>3</v>
      </c>
      <c r="L4" s="269">
        <v>0.87878787878787878</v>
      </c>
      <c r="M4" s="61">
        <f t="shared" ref="M4:S67" si="2">M3+0.005</f>
        <v>1.4999999999999999E-2</v>
      </c>
      <c r="N4" s="260">
        <v>4.878048780487805E-2</v>
      </c>
      <c r="O4" s="61">
        <f t="shared" si="2"/>
        <v>1.4999999999999999E-2</v>
      </c>
      <c r="P4" s="260">
        <v>0.66666666666666663</v>
      </c>
      <c r="Q4" s="61">
        <f t="shared" si="2"/>
        <v>1.4999999999999999E-2</v>
      </c>
      <c r="R4" s="261">
        <v>0.67534722222222221</v>
      </c>
      <c r="S4" s="61">
        <f t="shared" si="2"/>
        <v>1.4999999999999999E-2</v>
      </c>
    </row>
    <row r="5" spans="1:29" ht="16" thickBot="1" x14ac:dyDescent="0.25">
      <c r="A5" s="4">
        <f t="shared" si="0"/>
        <v>3</v>
      </c>
      <c r="B5" s="267">
        <v>1</v>
      </c>
      <c r="C5" s="260">
        <v>0.95833333333333337</v>
      </c>
      <c r="D5" s="260">
        <v>0.13924050632911392</v>
      </c>
      <c r="E5" s="260">
        <v>0.81578947368421051</v>
      </c>
      <c r="F5" s="261">
        <v>0.76729957805907179</v>
      </c>
      <c r="K5" s="4">
        <f t="shared" si="1"/>
        <v>4</v>
      </c>
      <c r="L5" s="212">
        <v>0.9</v>
      </c>
      <c r="M5" s="61">
        <f t="shared" si="2"/>
        <v>0.02</v>
      </c>
      <c r="N5" s="270">
        <v>5.7971014492753624E-2</v>
      </c>
      <c r="O5" s="61">
        <f t="shared" si="2"/>
        <v>0.02</v>
      </c>
      <c r="P5" s="270">
        <v>0.67346938775510201</v>
      </c>
      <c r="Q5" s="61">
        <f t="shared" si="2"/>
        <v>0.02</v>
      </c>
      <c r="R5" s="271">
        <v>0.69755434782608705</v>
      </c>
      <c r="S5" s="61">
        <f t="shared" si="2"/>
        <v>0.02</v>
      </c>
      <c r="U5" s="350" t="s">
        <v>226</v>
      </c>
      <c r="V5" s="351"/>
      <c r="W5" s="351"/>
      <c r="X5" s="351"/>
      <c r="Y5" s="351"/>
      <c r="Z5" s="351"/>
      <c r="AA5" s="351"/>
      <c r="AB5" s="352"/>
      <c r="AC5" s="342"/>
    </row>
    <row r="6" spans="1:29" ht="16" thickBot="1" x14ac:dyDescent="0.25">
      <c r="A6" s="4">
        <f t="shared" si="0"/>
        <v>4</v>
      </c>
      <c r="B6" s="267">
        <v>1</v>
      </c>
      <c r="C6" s="260">
        <v>1</v>
      </c>
      <c r="D6" s="260">
        <v>0.11392405063291139</v>
      </c>
      <c r="E6" s="260">
        <v>0.75555555555555554</v>
      </c>
      <c r="F6" s="261">
        <v>0.80063291139240511</v>
      </c>
      <c r="K6" s="4">
        <f t="shared" si="1"/>
        <v>5</v>
      </c>
      <c r="L6" s="344">
        <v>0.90322580645161288</v>
      </c>
      <c r="M6" s="274">
        <f t="shared" si="2"/>
        <v>2.5000000000000001E-2</v>
      </c>
      <c r="N6" s="274">
        <v>5.7971014492753624E-2</v>
      </c>
      <c r="O6" s="274">
        <f t="shared" si="2"/>
        <v>2.5000000000000001E-2</v>
      </c>
      <c r="P6" s="274">
        <v>0.67500000000000004</v>
      </c>
      <c r="Q6" s="274">
        <f t="shared" si="2"/>
        <v>2.5000000000000001E-2</v>
      </c>
      <c r="R6" s="349">
        <v>0.70331069609507646</v>
      </c>
      <c r="S6" s="111">
        <f t="shared" si="2"/>
        <v>2.5000000000000001E-2</v>
      </c>
      <c r="U6" s="353" t="s">
        <v>221</v>
      </c>
      <c r="V6" s="343" t="s">
        <v>214</v>
      </c>
      <c r="W6" s="341"/>
      <c r="X6" s="342"/>
      <c r="Y6" s="285"/>
      <c r="Z6" s="285"/>
      <c r="AA6" s="285" t="s">
        <v>187</v>
      </c>
      <c r="AB6" s="354" t="s">
        <v>216</v>
      </c>
      <c r="AC6" s="340"/>
    </row>
    <row r="7" spans="1:29" ht="16" thickBot="1" x14ac:dyDescent="0.25">
      <c r="A7" s="4">
        <f t="shared" si="0"/>
        <v>5</v>
      </c>
      <c r="B7" s="267">
        <v>1</v>
      </c>
      <c r="C7" s="260">
        <v>1</v>
      </c>
      <c r="D7" s="260">
        <v>0.125</v>
      </c>
      <c r="E7" s="260">
        <v>0.94117647058823528</v>
      </c>
      <c r="F7" s="261">
        <v>0.77897135416666685</v>
      </c>
      <c r="K7" s="4">
        <f t="shared" si="1"/>
        <v>6</v>
      </c>
      <c r="L7" s="345">
        <v>0.90909090909090906</v>
      </c>
      <c r="M7" s="61">
        <f t="shared" si="2"/>
        <v>3.0000000000000002E-2</v>
      </c>
      <c r="N7" s="346">
        <v>5.9523809523809521E-2</v>
      </c>
      <c r="O7" s="61">
        <f t="shared" si="2"/>
        <v>3.0000000000000002E-2</v>
      </c>
      <c r="P7" s="346">
        <v>0.69387755102040816</v>
      </c>
      <c r="Q7" s="61">
        <f t="shared" si="2"/>
        <v>3.0000000000000002E-2</v>
      </c>
      <c r="R7" s="347">
        <v>0.70521978021978016</v>
      </c>
      <c r="S7" s="61">
        <f t="shared" si="2"/>
        <v>3.0000000000000002E-2</v>
      </c>
      <c r="U7" s="355" t="s">
        <v>223</v>
      </c>
      <c r="V7" s="356" t="s">
        <v>227</v>
      </c>
      <c r="W7" s="357"/>
      <c r="X7" s="358"/>
      <c r="Y7" s="359"/>
      <c r="Z7" s="359"/>
      <c r="AA7" s="360" t="s">
        <v>224</v>
      </c>
      <c r="AB7" s="361" t="s">
        <v>225</v>
      </c>
      <c r="AC7" s="340"/>
    </row>
    <row r="8" spans="1:29" ht="16" thickBot="1" x14ac:dyDescent="0.25">
      <c r="A8" s="4">
        <f t="shared" si="0"/>
        <v>6</v>
      </c>
      <c r="B8" s="267">
        <v>1</v>
      </c>
      <c r="C8" s="260">
        <v>0.96296296296296291</v>
      </c>
      <c r="D8" s="260">
        <v>7.3529411764705885E-2</v>
      </c>
      <c r="E8" s="260">
        <v>0.80392156862745101</v>
      </c>
      <c r="F8" s="261">
        <v>0.92852941176470571</v>
      </c>
      <c r="K8" s="4">
        <f t="shared" si="1"/>
        <v>7</v>
      </c>
      <c r="L8" s="172">
        <v>0.91176470588235292</v>
      </c>
      <c r="M8" s="61">
        <f t="shared" si="2"/>
        <v>3.5000000000000003E-2</v>
      </c>
      <c r="N8" s="348">
        <v>5.9701492537313432E-2</v>
      </c>
      <c r="O8" s="61">
        <f t="shared" si="2"/>
        <v>3.5000000000000003E-2</v>
      </c>
      <c r="P8" s="348">
        <v>0.70731707317073167</v>
      </c>
      <c r="Q8" s="61">
        <f t="shared" si="2"/>
        <v>3.5000000000000003E-2</v>
      </c>
      <c r="R8" s="262">
        <v>0.71547314578005128</v>
      </c>
      <c r="S8" s="61">
        <f t="shared" si="2"/>
        <v>3.5000000000000003E-2</v>
      </c>
    </row>
    <row r="9" spans="1:29" ht="16" thickBot="1" x14ac:dyDescent="0.25">
      <c r="A9" s="4">
        <f t="shared" si="0"/>
        <v>7</v>
      </c>
      <c r="B9" s="267">
        <v>1</v>
      </c>
      <c r="C9" s="260">
        <v>1</v>
      </c>
      <c r="D9" s="260">
        <v>0.11940298507462686</v>
      </c>
      <c r="E9" s="260">
        <v>0.78947368421052633</v>
      </c>
      <c r="F9" s="261">
        <v>0.90030616150019127</v>
      </c>
      <c r="K9" s="4">
        <f t="shared" si="1"/>
        <v>8</v>
      </c>
      <c r="L9" s="269">
        <v>0.91304347826086951</v>
      </c>
      <c r="M9" s="61">
        <f t="shared" si="2"/>
        <v>0.04</v>
      </c>
      <c r="N9" s="260">
        <v>5.9701492537313432E-2</v>
      </c>
      <c r="O9" s="61">
        <f t="shared" si="2"/>
        <v>0.04</v>
      </c>
      <c r="P9" s="260">
        <v>0.70833333333333337</v>
      </c>
      <c r="Q9" s="61">
        <f t="shared" si="2"/>
        <v>0.04</v>
      </c>
      <c r="R9" s="273">
        <v>0.71884057971014492</v>
      </c>
      <c r="S9" s="61">
        <f t="shared" si="2"/>
        <v>0.04</v>
      </c>
    </row>
    <row r="10" spans="1:29" ht="16" thickBot="1" x14ac:dyDescent="0.25">
      <c r="A10" s="4">
        <f t="shared" si="0"/>
        <v>8</v>
      </c>
      <c r="B10" s="267">
        <v>1</v>
      </c>
      <c r="C10" s="260">
        <v>0.93939393939393945</v>
      </c>
      <c r="D10" s="260">
        <v>0.19402985074626866</v>
      </c>
      <c r="E10" s="260">
        <v>0.8</v>
      </c>
      <c r="F10" s="261">
        <v>0.80139624458353387</v>
      </c>
      <c r="K10" s="4">
        <f t="shared" si="1"/>
        <v>9</v>
      </c>
      <c r="L10" s="269">
        <v>0.91304347826086951</v>
      </c>
      <c r="M10" s="61">
        <f t="shared" si="2"/>
        <v>4.4999999999999998E-2</v>
      </c>
      <c r="N10" s="260">
        <v>6.0240963855421686E-2</v>
      </c>
      <c r="O10" s="61">
        <f t="shared" si="2"/>
        <v>4.4999999999999998E-2</v>
      </c>
      <c r="P10" s="260">
        <v>0.71111111111111114</v>
      </c>
      <c r="Q10" s="61">
        <f t="shared" si="2"/>
        <v>4.4999999999999998E-2</v>
      </c>
      <c r="R10" s="261">
        <v>0.7234848484848484</v>
      </c>
      <c r="S10" s="61">
        <f t="shared" si="2"/>
        <v>4.4999999999999998E-2</v>
      </c>
    </row>
    <row r="11" spans="1:29" ht="16" thickBot="1" x14ac:dyDescent="0.25">
      <c r="A11" s="4">
        <f t="shared" si="0"/>
        <v>9</v>
      </c>
      <c r="B11" s="267">
        <v>1</v>
      </c>
      <c r="C11" s="260">
        <v>0.9285714285714286</v>
      </c>
      <c r="D11" s="260">
        <v>0.18666666666666668</v>
      </c>
      <c r="E11" s="260">
        <v>0.91304347826086951</v>
      </c>
      <c r="F11" s="261">
        <v>0.86212121212121207</v>
      </c>
      <c r="K11" s="4">
        <f t="shared" si="1"/>
        <v>10</v>
      </c>
      <c r="L11" s="269">
        <v>0.91304347826086951</v>
      </c>
      <c r="M11" s="61">
        <f t="shared" si="2"/>
        <v>4.9999999999999996E-2</v>
      </c>
      <c r="N11" s="260">
        <v>6.0606060606060608E-2</v>
      </c>
      <c r="O11" s="61">
        <f t="shared" si="2"/>
        <v>4.9999999999999996E-2</v>
      </c>
      <c r="P11" s="260">
        <v>0.72</v>
      </c>
      <c r="Q11" s="61">
        <f t="shared" si="2"/>
        <v>4.9999999999999996E-2</v>
      </c>
      <c r="R11" s="261">
        <v>0.72501268391679341</v>
      </c>
      <c r="S11" s="61">
        <f t="shared" si="2"/>
        <v>4.9999999999999996E-2</v>
      </c>
    </row>
    <row r="12" spans="1:29" ht="16" thickBot="1" x14ac:dyDescent="0.25">
      <c r="A12" s="4">
        <f t="shared" si="0"/>
        <v>10</v>
      </c>
      <c r="B12" s="267">
        <v>1</v>
      </c>
      <c r="C12" s="260">
        <v>0.92307692307692313</v>
      </c>
      <c r="D12" s="260">
        <v>6.0606060606060608E-2</v>
      </c>
      <c r="E12" s="260">
        <v>0.79629629629629628</v>
      </c>
      <c r="F12" s="261">
        <v>0.87909090909090903</v>
      </c>
      <c r="K12" s="4">
        <f t="shared" si="1"/>
        <v>11</v>
      </c>
      <c r="L12" s="269">
        <v>0.91428571428571426</v>
      </c>
      <c r="M12" s="61">
        <f t="shared" si="2"/>
        <v>5.4999999999999993E-2</v>
      </c>
      <c r="N12" s="260">
        <v>6.1538461538461542E-2</v>
      </c>
      <c r="O12" s="61">
        <f t="shared" si="2"/>
        <v>5.4999999999999993E-2</v>
      </c>
      <c r="P12" s="260">
        <v>0.72093023255813948</v>
      </c>
      <c r="Q12" s="61">
        <f t="shared" si="2"/>
        <v>5.4999999999999993E-2</v>
      </c>
      <c r="R12" s="261">
        <v>0.72584943371085942</v>
      </c>
      <c r="S12" s="61">
        <f t="shared" si="2"/>
        <v>5.4999999999999993E-2</v>
      </c>
    </row>
    <row r="13" spans="1:29" ht="16" thickBot="1" x14ac:dyDescent="0.25">
      <c r="A13" s="4">
        <f t="shared" si="0"/>
        <v>11</v>
      </c>
      <c r="B13" s="267">
        <v>1</v>
      </c>
      <c r="C13" s="260">
        <v>1</v>
      </c>
      <c r="D13" s="260">
        <v>0.1095890410958904</v>
      </c>
      <c r="E13" s="260">
        <v>0.8936170212765957</v>
      </c>
      <c r="F13" s="261">
        <v>0.8518835616438355</v>
      </c>
      <c r="K13" s="4">
        <f t="shared" si="1"/>
        <v>12</v>
      </c>
      <c r="L13" s="269">
        <v>0.91489361702127658</v>
      </c>
      <c r="M13" s="61">
        <f t="shared" si="2"/>
        <v>5.9999999999999991E-2</v>
      </c>
      <c r="N13" s="260">
        <v>6.9444444444444448E-2</v>
      </c>
      <c r="O13" s="61">
        <f t="shared" si="2"/>
        <v>5.9999999999999991E-2</v>
      </c>
      <c r="P13" s="260">
        <v>0.72340425531914898</v>
      </c>
      <c r="Q13" s="61">
        <f t="shared" si="2"/>
        <v>5.9999999999999991E-2</v>
      </c>
      <c r="R13" s="261">
        <v>0.72738630684657679</v>
      </c>
      <c r="S13" s="61">
        <f t="shared" si="2"/>
        <v>5.9999999999999991E-2</v>
      </c>
    </row>
    <row r="14" spans="1:29" ht="16" thickBot="1" x14ac:dyDescent="0.25">
      <c r="A14" s="4">
        <f t="shared" si="0"/>
        <v>12</v>
      </c>
      <c r="B14" s="267">
        <v>1</v>
      </c>
      <c r="C14" s="260">
        <v>0.9642857142857143</v>
      </c>
      <c r="D14" s="260">
        <v>0.21875</v>
      </c>
      <c r="E14" s="260">
        <v>0.8833333333333333</v>
      </c>
      <c r="F14" s="261">
        <v>0.84251644736842113</v>
      </c>
      <c r="K14" s="4">
        <f t="shared" si="1"/>
        <v>13</v>
      </c>
      <c r="L14" s="269">
        <v>0.91666666666666663</v>
      </c>
      <c r="M14" s="61">
        <f t="shared" si="2"/>
        <v>6.4999999999999988E-2</v>
      </c>
      <c r="N14" s="260">
        <v>7.3529411764705885E-2</v>
      </c>
      <c r="O14" s="61">
        <f t="shared" si="2"/>
        <v>6.4999999999999988E-2</v>
      </c>
      <c r="P14" s="260">
        <v>0.72340425531914898</v>
      </c>
      <c r="Q14" s="61">
        <f t="shared" si="2"/>
        <v>6.4999999999999988E-2</v>
      </c>
      <c r="R14" s="261">
        <v>0.73125000000000007</v>
      </c>
      <c r="S14" s="61">
        <f t="shared" si="2"/>
        <v>6.4999999999999988E-2</v>
      </c>
    </row>
    <row r="15" spans="1:29" ht="16" thickBot="1" x14ac:dyDescent="0.25">
      <c r="A15" s="4">
        <f t="shared" si="0"/>
        <v>13</v>
      </c>
      <c r="B15" s="267">
        <v>1</v>
      </c>
      <c r="C15" s="260">
        <v>1</v>
      </c>
      <c r="D15" s="260">
        <v>0.15714285714285714</v>
      </c>
      <c r="E15" s="260">
        <v>0.86363636363636365</v>
      </c>
      <c r="F15" s="261">
        <v>0.79791666666666672</v>
      </c>
      <c r="K15" s="4">
        <f t="shared" si="1"/>
        <v>14</v>
      </c>
      <c r="L15" s="269">
        <v>0.91666666666666663</v>
      </c>
      <c r="M15" s="61">
        <f t="shared" si="2"/>
        <v>6.9999999999999993E-2</v>
      </c>
      <c r="N15" s="260">
        <v>7.575757575757576E-2</v>
      </c>
      <c r="O15" s="61">
        <f t="shared" si="2"/>
        <v>6.9999999999999993E-2</v>
      </c>
      <c r="P15" s="260">
        <v>0.72727272727272729</v>
      </c>
      <c r="Q15" s="61">
        <f t="shared" si="2"/>
        <v>6.9999999999999993E-2</v>
      </c>
      <c r="R15" s="261">
        <v>0.73128205128205137</v>
      </c>
      <c r="S15" s="61">
        <f t="shared" si="2"/>
        <v>6.9999999999999993E-2</v>
      </c>
    </row>
    <row r="16" spans="1:29" ht="16" thickBot="1" x14ac:dyDescent="0.25">
      <c r="A16" s="4">
        <f t="shared" si="0"/>
        <v>14</v>
      </c>
      <c r="B16" s="267">
        <v>1</v>
      </c>
      <c r="C16" s="260">
        <v>0.967741935483871</v>
      </c>
      <c r="D16" s="260">
        <v>0.11594202898550725</v>
      </c>
      <c r="E16" s="260">
        <v>0.84313725490196079</v>
      </c>
      <c r="F16" s="261">
        <v>0.79239130434782634</v>
      </c>
      <c r="K16" s="4">
        <f t="shared" si="1"/>
        <v>15</v>
      </c>
      <c r="L16" s="269">
        <v>0.91666666666666663</v>
      </c>
      <c r="M16" s="61">
        <f t="shared" si="2"/>
        <v>7.4999999999999997E-2</v>
      </c>
      <c r="N16" s="260">
        <v>7.575757575757576E-2</v>
      </c>
      <c r="O16" s="61">
        <f t="shared" si="2"/>
        <v>7.4999999999999997E-2</v>
      </c>
      <c r="P16" s="260">
        <v>0.72727272727272729</v>
      </c>
      <c r="Q16" s="61">
        <f t="shared" si="2"/>
        <v>7.4999999999999997E-2</v>
      </c>
      <c r="R16" s="261">
        <v>0.73600569259962034</v>
      </c>
      <c r="S16" s="61">
        <f t="shared" si="2"/>
        <v>7.4999999999999997E-2</v>
      </c>
    </row>
    <row r="17" spans="1:19" ht="16" thickBot="1" x14ac:dyDescent="0.25">
      <c r="A17" s="4">
        <f t="shared" si="0"/>
        <v>15</v>
      </c>
      <c r="B17" s="267">
        <v>1</v>
      </c>
      <c r="C17" s="260">
        <v>1</v>
      </c>
      <c r="D17" s="260">
        <v>8.4507042253521125E-2</v>
      </c>
      <c r="E17" s="260">
        <v>0.76595744680851063</v>
      </c>
      <c r="F17" s="261">
        <v>0.84535211267605626</v>
      </c>
      <c r="K17" s="4">
        <f t="shared" si="1"/>
        <v>16</v>
      </c>
      <c r="L17" s="269">
        <v>0.91666666666666663</v>
      </c>
      <c r="M17" s="61">
        <f t="shared" si="2"/>
        <v>0.08</v>
      </c>
      <c r="N17" s="260">
        <v>7.575757575757576E-2</v>
      </c>
      <c r="O17" s="61">
        <f t="shared" si="2"/>
        <v>0.08</v>
      </c>
      <c r="P17" s="260">
        <v>0.73170731707317072</v>
      </c>
      <c r="Q17" s="61">
        <f t="shared" si="2"/>
        <v>0.08</v>
      </c>
      <c r="R17" s="261">
        <v>0.7381056307289392</v>
      </c>
      <c r="S17" s="61">
        <f t="shared" si="2"/>
        <v>0.08</v>
      </c>
    </row>
    <row r="18" spans="1:19" ht="16" thickBot="1" x14ac:dyDescent="0.25">
      <c r="A18" s="4">
        <f t="shared" si="0"/>
        <v>16</v>
      </c>
      <c r="B18" s="267">
        <v>1</v>
      </c>
      <c r="C18" s="260">
        <v>1</v>
      </c>
      <c r="D18" s="260">
        <v>0.14285714285714285</v>
      </c>
      <c r="E18" s="260">
        <v>0.66666666666666663</v>
      </c>
      <c r="F18" s="261">
        <v>0.81257378984651718</v>
      </c>
      <c r="K18" s="4">
        <f t="shared" si="1"/>
        <v>17</v>
      </c>
      <c r="L18" s="269">
        <v>0.92</v>
      </c>
      <c r="M18" s="61">
        <f t="shared" si="2"/>
        <v>8.5000000000000006E-2</v>
      </c>
      <c r="N18" s="260">
        <v>7.792207792207792E-2</v>
      </c>
      <c r="O18" s="61">
        <f t="shared" si="2"/>
        <v>8.5000000000000006E-2</v>
      </c>
      <c r="P18" s="260">
        <v>0.73333333333333328</v>
      </c>
      <c r="Q18" s="61">
        <f t="shared" si="2"/>
        <v>8.5000000000000006E-2</v>
      </c>
      <c r="R18" s="261">
        <v>0.73886205045625331</v>
      </c>
      <c r="S18" s="61">
        <f t="shared" si="2"/>
        <v>8.5000000000000006E-2</v>
      </c>
    </row>
    <row r="19" spans="1:19" ht="16" thickBot="1" x14ac:dyDescent="0.25">
      <c r="A19" s="4">
        <f t="shared" si="0"/>
        <v>17</v>
      </c>
      <c r="B19" s="267">
        <v>1</v>
      </c>
      <c r="C19" s="260">
        <v>0.96551724137931039</v>
      </c>
      <c r="D19" s="260">
        <v>0.16455696202531644</v>
      </c>
      <c r="E19" s="260">
        <v>0.75555555555555554</v>
      </c>
      <c r="F19" s="261">
        <v>0.86919831223628696</v>
      </c>
      <c r="K19" s="4">
        <f t="shared" si="1"/>
        <v>18</v>
      </c>
      <c r="L19" s="269">
        <v>0.92</v>
      </c>
      <c r="M19" s="61">
        <f t="shared" si="2"/>
        <v>9.0000000000000011E-2</v>
      </c>
      <c r="N19" s="260">
        <v>8.3333333333333329E-2</v>
      </c>
      <c r="O19" s="61">
        <f t="shared" si="2"/>
        <v>9.0000000000000011E-2</v>
      </c>
      <c r="P19" s="260">
        <v>0.73333333333333328</v>
      </c>
      <c r="Q19" s="61">
        <f t="shared" si="2"/>
        <v>9.0000000000000011E-2</v>
      </c>
      <c r="R19" s="261">
        <v>0.74114774114774107</v>
      </c>
      <c r="S19" s="61">
        <f t="shared" si="2"/>
        <v>9.0000000000000011E-2</v>
      </c>
    </row>
    <row r="20" spans="1:19" ht="16" thickBot="1" x14ac:dyDescent="0.25">
      <c r="A20" s="4">
        <f t="shared" si="0"/>
        <v>18</v>
      </c>
      <c r="B20" s="267">
        <v>1</v>
      </c>
      <c r="C20" s="260">
        <v>0.96296296296296291</v>
      </c>
      <c r="D20" s="260">
        <v>0.14285714285714285</v>
      </c>
      <c r="E20" s="260">
        <v>0.8125</v>
      </c>
      <c r="F20" s="261">
        <v>0.81134654818865359</v>
      </c>
      <c r="K20" s="4">
        <f t="shared" si="1"/>
        <v>19</v>
      </c>
      <c r="L20" s="269">
        <v>0.92</v>
      </c>
      <c r="M20" s="61">
        <f t="shared" si="2"/>
        <v>9.5000000000000015E-2</v>
      </c>
      <c r="N20" s="260">
        <v>8.4507042253521125E-2</v>
      </c>
      <c r="O20" s="61">
        <f t="shared" si="2"/>
        <v>9.5000000000000015E-2</v>
      </c>
      <c r="P20" s="260">
        <v>0.73333333333333328</v>
      </c>
      <c r="Q20" s="61">
        <f t="shared" si="2"/>
        <v>9.5000000000000015E-2</v>
      </c>
      <c r="R20" s="261">
        <v>0.74158653846153855</v>
      </c>
      <c r="S20" s="61">
        <f t="shared" si="2"/>
        <v>9.5000000000000015E-2</v>
      </c>
    </row>
    <row r="21" spans="1:19" ht="16" thickBot="1" x14ac:dyDescent="0.25">
      <c r="A21" s="4">
        <f t="shared" si="0"/>
        <v>19</v>
      </c>
      <c r="B21" s="267">
        <v>1</v>
      </c>
      <c r="C21" s="260">
        <v>0.96296296296296291</v>
      </c>
      <c r="D21" s="260">
        <v>8.5714285714285715E-2</v>
      </c>
      <c r="E21" s="260">
        <v>0.92307692307692313</v>
      </c>
      <c r="F21" s="261">
        <v>0.83246753246753247</v>
      </c>
      <c r="K21" s="4">
        <f t="shared" si="1"/>
        <v>20</v>
      </c>
      <c r="L21" s="269">
        <v>0.92307692307692313</v>
      </c>
      <c r="M21" s="61">
        <f t="shared" si="2"/>
        <v>0.10000000000000002</v>
      </c>
      <c r="N21" s="260">
        <v>8.5714285714285715E-2</v>
      </c>
      <c r="O21" s="61">
        <f t="shared" si="2"/>
        <v>0.10000000000000002</v>
      </c>
      <c r="P21" s="260">
        <v>0.73584905660377353</v>
      </c>
      <c r="Q21" s="61">
        <f t="shared" si="2"/>
        <v>0.10000000000000002</v>
      </c>
      <c r="R21" s="261">
        <v>0.74598930481283432</v>
      </c>
      <c r="S21" s="61">
        <f t="shared" si="2"/>
        <v>0.10000000000000002</v>
      </c>
    </row>
    <row r="22" spans="1:19" ht="16" thickBot="1" x14ac:dyDescent="0.25">
      <c r="A22" s="4">
        <f t="shared" si="0"/>
        <v>20</v>
      </c>
      <c r="B22" s="267">
        <v>1</v>
      </c>
      <c r="C22" s="260">
        <v>1</v>
      </c>
      <c r="D22" s="260">
        <v>0.13698630136986301</v>
      </c>
      <c r="E22" s="260">
        <v>0.79487179487179482</v>
      </c>
      <c r="F22" s="261">
        <v>0.72501268391679341</v>
      </c>
      <c r="K22" s="4">
        <f t="shared" si="1"/>
        <v>21</v>
      </c>
      <c r="L22" s="269">
        <v>0.92592592592592593</v>
      </c>
      <c r="M22" s="61">
        <f t="shared" si="2"/>
        <v>0.10500000000000002</v>
      </c>
      <c r="N22" s="260">
        <v>8.5714285714285715E-2</v>
      </c>
      <c r="O22" s="61">
        <f t="shared" si="2"/>
        <v>0.10500000000000002</v>
      </c>
      <c r="P22" s="260">
        <v>0.73684210526315785</v>
      </c>
      <c r="Q22" s="61">
        <f t="shared" si="2"/>
        <v>0.10500000000000002</v>
      </c>
      <c r="R22" s="261">
        <v>0.74922600619195046</v>
      </c>
      <c r="S22" s="61">
        <f t="shared" si="2"/>
        <v>0.10500000000000002</v>
      </c>
    </row>
    <row r="23" spans="1:19" ht="16" thickBot="1" x14ac:dyDescent="0.25">
      <c r="A23" s="4">
        <f t="shared" si="0"/>
        <v>21</v>
      </c>
      <c r="B23" s="267">
        <v>1</v>
      </c>
      <c r="C23" s="260">
        <v>1</v>
      </c>
      <c r="D23" s="260">
        <v>0.14035087719298245</v>
      </c>
      <c r="E23" s="260">
        <v>0.90566037735849059</v>
      </c>
      <c r="F23" s="261">
        <v>0.75321637426900589</v>
      </c>
      <c r="K23" s="4">
        <f t="shared" si="1"/>
        <v>22</v>
      </c>
      <c r="L23" s="269">
        <v>0.92592592592592593</v>
      </c>
      <c r="M23" s="61">
        <f t="shared" si="2"/>
        <v>0.11000000000000003</v>
      </c>
      <c r="N23" s="260">
        <v>8.6956521739130432E-2</v>
      </c>
      <c r="O23" s="61">
        <f t="shared" si="2"/>
        <v>0.11000000000000003</v>
      </c>
      <c r="P23" s="260">
        <v>0.73809523809523814</v>
      </c>
      <c r="Q23" s="61">
        <f t="shared" si="2"/>
        <v>0.11000000000000003</v>
      </c>
      <c r="R23" s="261">
        <v>0.74968434343434343</v>
      </c>
      <c r="S23" s="61">
        <f t="shared" si="2"/>
        <v>0.11000000000000003</v>
      </c>
    </row>
    <row r="24" spans="1:19" ht="16" thickBot="1" x14ac:dyDescent="0.25">
      <c r="A24" s="4">
        <f t="shared" si="0"/>
        <v>22</v>
      </c>
      <c r="B24" s="267">
        <v>1</v>
      </c>
      <c r="C24" s="260">
        <v>0.90322580645161288</v>
      </c>
      <c r="D24" s="260">
        <v>0.14925373134328357</v>
      </c>
      <c r="E24" s="260">
        <v>0.74358974358974361</v>
      </c>
      <c r="F24" s="261">
        <v>0.77721685689201048</v>
      </c>
      <c r="K24" s="4">
        <f t="shared" si="1"/>
        <v>23</v>
      </c>
      <c r="L24" s="269">
        <v>0.92592592592592593</v>
      </c>
      <c r="M24" s="61">
        <f t="shared" si="2"/>
        <v>0.11500000000000003</v>
      </c>
      <c r="N24" s="260">
        <v>8.6956521739130432E-2</v>
      </c>
      <c r="O24" s="61">
        <f t="shared" si="2"/>
        <v>0.11500000000000003</v>
      </c>
      <c r="P24" s="260">
        <v>0.74</v>
      </c>
      <c r="Q24" s="61">
        <f t="shared" si="2"/>
        <v>0.11500000000000003</v>
      </c>
      <c r="R24" s="261">
        <v>0.74977777777777788</v>
      </c>
      <c r="S24" s="61">
        <f t="shared" si="2"/>
        <v>0.11500000000000003</v>
      </c>
    </row>
    <row r="25" spans="1:19" ht="16" thickBot="1" x14ac:dyDescent="0.25">
      <c r="A25" s="4">
        <f t="shared" si="0"/>
        <v>23</v>
      </c>
      <c r="B25" s="267">
        <v>1</v>
      </c>
      <c r="C25" s="260">
        <v>0.97435897435897434</v>
      </c>
      <c r="D25" s="260">
        <v>0.23333333333333334</v>
      </c>
      <c r="E25" s="260">
        <v>0.79545454545454541</v>
      </c>
      <c r="F25" s="261">
        <v>0.80267857142857146</v>
      </c>
      <c r="K25" s="4">
        <f t="shared" si="1"/>
        <v>24</v>
      </c>
      <c r="L25" s="269">
        <v>0.92592592592592593</v>
      </c>
      <c r="M25" s="61">
        <f t="shared" si="2"/>
        <v>0.12000000000000004</v>
      </c>
      <c r="N25" s="260">
        <v>8.7499999999999994E-2</v>
      </c>
      <c r="O25" s="61">
        <f t="shared" si="2"/>
        <v>0.12000000000000004</v>
      </c>
      <c r="P25" s="260">
        <v>0.74358974358974361</v>
      </c>
      <c r="Q25" s="61">
        <f t="shared" si="2"/>
        <v>0.12000000000000004</v>
      </c>
      <c r="R25" s="261">
        <v>0.75212121212121219</v>
      </c>
      <c r="S25" s="61">
        <f t="shared" si="2"/>
        <v>0.12000000000000004</v>
      </c>
    </row>
    <row r="26" spans="1:19" ht="16" thickBot="1" x14ac:dyDescent="0.25">
      <c r="A26" s="4">
        <f t="shared" si="0"/>
        <v>24</v>
      </c>
      <c r="B26" s="267">
        <v>1</v>
      </c>
      <c r="C26" s="260">
        <v>1</v>
      </c>
      <c r="D26" s="260">
        <v>0.16901408450704225</v>
      </c>
      <c r="E26" s="260">
        <v>0.82978723404255317</v>
      </c>
      <c r="F26" s="261">
        <v>0.82175813501699857</v>
      </c>
      <c r="K26" s="4">
        <f t="shared" si="1"/>
        <v>25</v>
      </c>
      <c r="L26" s="269">
        <v>0.92682926829268297</v>
      </c>
      <c r="M26" s="61">
        <f t="shared" si="2"/>
        <v>0.12500000000000003</v>
      </c>
      <c r="N26" s="260">
        <v>8.7499999999999994E-2</v>
      </c>
      <c r="O26" s="61">
        <f t="shared" si="2"/>
        <v>0.12500000000000003</v>
      </c>
      <c r="P26" s="260">
        <v>0.74358974358974361</v>
      </c>
      <c r="Q26" s="61">
        <f t="shared" si="2"/>
        <v>0.12500000000000003</v>
      </c>
      <c r="R26" s="261">
        <v>0.75321637426900589</v>
      </c>
      <c r="S26" s="61">
        <f t="shared" si="2"/>
        <v>0.12500000000000003</v>
      </c>
    </row>
    <row r="27" spans="1:19" ht="16" thickBot="1" x14ac:dyDescent="0.25">
      <c r="A27" s="4">
        <f t="shared" si="0"/>
        <v>25</v>
      </c>
      <c r="B27" s="267">
        <v>1</v>
      </c>
      <c r="C27" s="260">
        <v>0.96551724137931039</v>
      </c>
      <c r="D27" s="260">
        <v>0.15492957746478872</v>
      </c>
      <c r="E27" s="260">
        <v>0.67500000000000004</v>
      </c>
      <c r="F27" s="261">
        <v>0.85506587914584276</v>
      </c>
      <c r="K27" s="4">
        <f t="shared" si="1"/>
        <v>26</v>
      </c>
      <c r="L27" s="269">
        <v>0.9285714285714286</v>
      </c>
      <c r="M27" s="61">
        <f t="shared" si="2"/>
        <v>0.13000000000000003</v>
      </c>
      <c r="N27" s="260">
        <v>8.8235294117647065E-2</v>
      </c>
      <c r="O27" s="61">
        <f t="shared" si="2"/>
        <v>0.13000000000000003</v>
      </c>
      <c r="P27" s="260">
        <v>0.74468085106382975</v>
      </c>
      <c r="Q27" s="61">
        <f t="shared" si="2"/>
        <v>0.13000000000000003</v>
      </c>
      <c r="R27" s="261">
        <v>0.75566106647187714</v>
      </c>
      <c r="S27" s="61">
        <f t="shared" si="2"/>
        <v>0.13000000000000003</v>
      </c>
    </row>
    <row r="28" spans="1:19" ht="16" thickBot="1" x14ac:dyDescent="0.25">
      <c r="A28" s="4">
        <f t="shared" si="0"/>
        <v>26</v>
      </c>
      <c r="B28" s="267">
        <v>1</v>
      </c>
      <c r="C28" s="260">
        <v>1</v>
      </c>
      <c r="D28" s="260">
        <v>0.13580246913580246</v>
      </c>
      <c r="E28" s="260">
        <v>0.80487804878048785</v>
      </c>
      <c r="F28" s="261">
        <v>0.83698092031425353</v>
      </c>
      <c r="K28" s="4">
        <f t="shared" si="1"/>
        <v>27</v>
      </c>
      <c r="L28" s="269">
        <v>0.9285714285714286</v>
      </c>
      <c r="M28" s="61">
        <f t="shared" si="2"/>
        <v>0.13500000000000004</v>
      </c>
      <c r="N28" s="260">
        <v>8.8607594936708861E-2</v>
      </c>
      <c r="O28" s="61">
        <f t="shared" si="2"/>
        <v>0.13500000000000004</v>
      </c>
      <c r="P28" s="260">
        <v>0.75</v>
      </c>
      <c r="Q28" s="61">
        <f t="shared" si="2"/>
        <v>0.13500000000000004</v>
      </c>
      <c r="R28" s="261">
        <v>0.76001082251082253</v>
      </c>
      <c r="S28" s="61">
        <f t="shared" si="2"/>
        <v>0.13500000000000004</v>
      </c>
    </row>
    <row r="29" spans="1:19" ht="16" thickBot="1" x14ac:dyDescent="0.25">
      <c r="A29" s="4">
        <f t="shared" si="0"/>
        <v>27</v>
      </c>
      <c r="B29" s="267">
        <v>1</v>
      </c>
      <c r="C29" s="260">
        <v>0.96296296296296291</v>
      </c>
      <c r="D29" s="260">
        <v>4.4776119402985072E-2</v>
      </c>
      <c r="E29" s="260">
        <v>0.81818181818181823</v>
      </c>
      <c r="F29" s="261">
        <v>0.78595658073270014</v>
      </c>
      <c r="K29" s="4">
        <f t="shared" si="1"/>
        <v>28</v>
      </c>
      <c r="L29" s="269">
        <v>0.93103448275862066</v>
      </c>
      <c r="M29" s="61">
        <f t="shared" si="2"/>
        <v>0.14000000000000004</v>
      </c>
      <c r="N29" s="260">
        <v>8.9552238805970144E-2</v>
      </c>
      <c r="O29" s="61">
        <f t="shared" si="2"/>
        <v>0.14000000000000004</v>
      </c>
      <c r="P29" s="260">
        <v>0.75</v>
      </c>
      <c r="Q29" s="61">
        <f t="shared" si="2"/>
        <v>0.14000000000000004</v>
      </c>
      <c r="R29" s="261">
        <v>0.7609001406469762</v>
      </c>
      <c r="S29" s="61">
        <f t="shared" si="2"/>
        <v>0.14000000000000004</v>
      </c>
    </row>
    <row r="30" spans="1:19" ht="16" thickBot="1" x14ac:dyDescent="0.25">
      <c r="A30" s="4">
        <f t="shared" si="0"/>
        <v>28</v>
      </c>
      <c r="B30" s="267">
        <v>1</v>
      </c>
      <c r="C30" s="260">
        <v>1</v>
      </c>
      <c r="D30" s="260">
        <v>0.12328767123287671</v>
      </c>
      <c r="E30" s="260">
        <v>0.88235294117647056</v>
      </c>
      <c r="F30" s="261">
        <v>0.65178082191780806</v>
      </c>
      <c r="K30" s="4">
        <f t="shared" si="1"/>
        <v>29</v>
      </c>
      <c r="L30" s="269">
        <v>0.93103448275862066</v>
      </c>
      <c r="M30" s="61">
        <f t="shared" si="2"/>
        <v>0.14500000000000005</v>
      </c>
      <c r="N30" s="260">
        <v>8.9743589743589744E-2</v>
      </c>
      <c r="O30" s="61">
        <f t="shared" si="2"/>
        <v>0.14500000000000005</v>
      </c>
      <c r="P30" s="260">
        <v>0.75</v>
      </c>
      <c r="Q30" s="61">
        <f t="shared" si="2"/>
        <v>0.14500000000000005</v>
      </c>
      <c r="R30" s="261">
        <v>0.7633928571428571</v>
      </c>
      <c r="S30" s="61">
        <f t="shared" si="2"/>
        <v>0.14500000000000005</v>
      </c>
    </row>
    <row r="31" spans="1:19" ht="16" thickBot="1" x14ac:dyDescent="0.25">
      <c r="A31" s="4">
        <f t="shared" si="0"/>
        <v>29</v>
      </c>
      <c r="B31" s="267">
        <v>1</v>
      </c>
      <c r="C31" s="260">
        <v>0.91304347826086951</v>
      </c>
      <c r="D31" s="260">
        <v>6.0240963855421686E-2</v>
      </c>
      <c r="E31" s="260">
        <v>0.79545454545454541</v>
      </c>
      <c r="F31" s="261">
        <v>0.79116465863453833</v>
      </c>
      <c r="K31" s="4">
        <f t="shared" si="1"/>
        <v>30</v>
      </c>
      <c r="L31" s="269">
        <v>0.93333333333333335</v>
      </c>
      <c r="M31" s="61">
        <f t="shared" si="2"/>
        <v>0.15000000000000005</v>
      </c>
      <c r="N31" s="260">
        <v>9.0909090909090912E-2</v>
      </c>
      <c r="O31" s="61">
        <f t="shared" si="2"/>
        <v>0.15000000000000005</v>
      </c>
      <c r="P31" s="260">
        <v>0.75</v>
      </c>
      <c r="Q31" s="61">
        <f t="shared" si="2"/>
        <v>0.15000000000000005</v>
      </c>
      <c r="R31" s="261">
        <v>0.76444444444444437</v>
      </c>
      <c r="S31" s="61">
        <f t="shared" si="2"/>
        <v>0.15000000000000005</v>
      </c>
    </row>
    <row r="32" spans="1:19" ht="16" thickBot="1" x14ac:dyDescent="0.25">
      <c r="A32" s="4">
        <f t="shared" si="0"/>
        <v>30</v>
      </c>
      <c r="B32" s="267">
        <v>1</v>
      </c>
      <c r="C32" s="260">
        <v>0.9375</v>
      </c>
      <c r="D32" s="260">
        <v>9.8591549295774641E-2</v>
      </c>
      <c r="E32" s="260">
        <v>0.82222222222222219</v>
      </c>
      <c r="F32" s="261">
        <v>0.8582363747703613</v>
      </c>
      <c r="K32" s="4">
        <f t="shared" si="1"/>
        <v>31</v>
      </c>
      <c r="L32" s="269">
        <v>0.93548387096774188</v>
      </c>
      <c r="M32" s="61">
        <f t="shared" si="2"/>
        <v>0.15500000000000005</v>
      </c>
      <c r="N32" s="260">
        <v>9.2592592592592587E-2</v>
      </c>
      <c r="O32" s="61">
        <f t="shared" si="2"/>
        <v>0.15500000000000005</v>
      </c>
      <c r="P32" s="260">
        <v>0.75</v>
      </c>
      <c r="Q32" s="61">
        <f t="shared" si="2"/>
        <v>0.15500000000000005</v>
      </c>
      <c r="R32" s="261">
        <v>0.76507818317200293</v>
      </c>
      <c r="S32" s="61">
        <f t="shared" si="2"/>
        <v>0.15500000000000005</v>
      </c>
    </row>
    <row r="33" spans="1:19" ht="16" thickBot="1" x14ac:dyDescent="0.25">
      <c r="A33" s="4">
        <f t="shared" si="0"/>
        <v>31</v>
      </c>
      <c r="B33" s="267">
        <v>1</v>
      </c>
      <c r="C33" s="260">
        <v>0.9375</v>
      </c>
      <c r="D33" s="260">
        <v>0.1</v>
      </c>
      <c r="E33" s="260">
        <v>0.86274509803921573</v>
      </c>
      <c r="F33" s="261">
        <v>0.80089285714285707</v>
      </c>
      <c r="K33" s="4">
        <f t="shared" si="1"/>
        <v>32</v>
      </c>
      <c r="L33" s="269">
        <v>0.93548387096774188</v>
      </c>
      <c r="M33" s="61">
        <f t="shared" si="2"/>
        <v>0.16000000000000006</v>
      </c>
      <c r="N33" s="260">
        <v>9.3333333333333338E-2</v>
      </c>
      <c r="O33" s="61">
        <f t="shared" si="2"/>
        <v>0.16000000000000006</v>
      </c>
      <c r="P33" s="260">
        <v>0.75</v>
      </c>
      <c r="Q33" s="61">
        <f t="shared" si="2"/>
        <v>0.16000000000000006</v>
      </c>
      <c r="R33" s="261">
        <v>0.76729957805907179</v>
      </c>
      <c r="S33" s="61">
        <f t="shared" si="2"/>
        <v>0.16000000000000006</v>
      </c>
    </row>
    <row r="34" spans="1:19" ht="16" thickBot="1" x14ac:dyDescent="0.25">
      <c r="A34" s="4">
        <f t="shared" si="0"/>
        <v>32</v>
      </c>
      <c r="B34" s="267">
        <v>1</v>
      </c>
      <c r="C34" s="260">
        <v>1</v>
      </c>
      <c r="D34" s="260">
        <v>0.15068493150684931</v>
      </c>
      <c r="E34" s="260">
        <v>0.85106382978723405</v>
      </c>
      <c r="F34" s="261">
        <v>0.87671232876712324</v>
      </c>
      <c r="K34" s="4">
        <f t="shared" si="1"/>
        <v>33</v>
      </c>
      <c r="L34" s="269">
        <v>0.93548387096774188</v>
      </c>
      <c r="M34" s="61">
        <f t="shared" si="2"/>
        <v>0.16500000000000006</v>
      </c>
      <c r="N34" s="260">
        <v>9.5238095238095233E-2</v>
      </c>
      <c r="O34" s="61">
        <f t="shared" si="2"/>
        <v>0.16500000000000006</v>
      </c>
      <c r="P34" s="260">
        <v>0.75438596491228072</v>
      </c>
      <c r="Q34" s="61">
        <f t="shared" si="2"/>
        <v>0.16500000000000006</v>
      </c>
      <c r="R34" s="261">
        <v>0.77200424178154836</v>
      </c>
      <c r="S34" s="61">
        <f t="shared" si="2"/>
        <v>0.16500000000000006</v>
      </c>
    </row>
    <row r="35" spans="1:19" ht="16" thickBot="1" x14ac:dyDescent="0.25">
      <c r="A35" s="4">
        <f t="shared" si="0"/>
        <v>33</v>
      </c>
      <c r="B35" s="267">
        <v>1</v>
      </c>
      <c r="C35" s="260">
        <v>1</v>
      </c>
      <c r="D35" s="260">
        <v>0.21126760563380281</v>
      </c>
      <c r="E35" s="260">
        <v>0.86046511627906974</v>
      </c>
      <c r="F35" s="261">
        <v>0.93204225352112657</v>
      </c>
      <c r="K35" s="4">
        <f t="shared" si="1"/>
        <v>34</v>
      </c>
      <c r="L35" s="269">
        <v>0.9375</v>
      </c>
      <c r="M35" s="61">
        <f t="shared" si="2"/>
        <v>0.17000000000000007</v>
      </c>
      <c r="N35" s="260">
        <v>9.7222222222222224E-2</v>
      </c>
      <c r="O35" s="61">
        <f t="shared" si="2"/>
        <v>0.17000000000000007</v>
      </c>
      <c r="P35" s="260">
        <v>0.75510204081632648</v>
      </c>
      <c r="Q35" s="61">
        <f t="shared" si="2"/>
        <v>0.17000000000000007</v>
      </c>
      <c r="R35" s="261">
        <v>0.77519132653061229</v>
      </c>
      <c r="S35" s="61">
        <f t="shared" si="2"/>
        <v>0.17000000000000007</v>
      </c>
    </row>
    <row r="36" spans="1:19" ht="16" thickBot="1" x14ac:dyDescent="0.25">
      <c r="A36" s="4">
        <f t="shared" si="0"/>
        <v>34</v>
      </c>
      <c r="B36" s="267">
        <v>1</v>
      </c>
      <c r="C36" s="260">
        <v>0.96</v>
      </c>
      <c r="D36" s="260">
        <v>0.13513513513513514</v>
      </c>
      <c r="E36" s="260">
        <v>0.84444444444444444</v>
      </c>
      <c r="F36" s="261">
        <v>0.82807807807807821</v>
      </c>
      <c r="K36" s="4">
        <f t="shared" si="1"/>
        <v>35</v>
      </c>
      <c r="L36" s="269">
        <v>0.9375</v>
      </c>
      <c r="M36" s="61">
        <f t="shared" si="2"/>
        <v>0.17500000000000007</v>
      </c>
      <c r="N36" s="260">
        <v>9.8591549295774641E-2</v>
      </c>
      <c r="O36" s="61">
        <f t="shared" si="2"/>
        <v>0.17500000000000007</v>
      </c>
      <c r="P36" s="260">
        <v>0.75510204081632648</v>
      </c>
      <c r="Q36" s="61">
        <f t="shared" si="2"/>
        <v>0.17500000000000007</v>
      </c>
      <c r="R36" s="261">
        <v>0.77721685689201048</v>
      </c>
      <c r="S36" s="61">
        <f t="shared" si="2"/>
        <v>0.17500000000000007</v>
      </c>
    </row>
    <row r="37" spans="1:19" ht="16" thickBot="1" x14ac:dyDescent="0.25">
      <c r="A37" s="4">
        <f t="shared" si="0"/>
        <v>35</v>
      </c>
      <c r="B37" s="267">
        <v>1</v>
      </c>
      <c r="C37" s="260">
        <v>1</v>
      </c>
      <c r="D37" s="260">
        <v>0.13157894736842105</v>
      </c>
      <c r="E37" s="260">
        <v>0.79591836734693877</v>
      </c>
      <c r="F37" s="261">
        <v>0.87143640350877216</v>
      </c>
      <c r="K37" s="4">
        <f t="shared" si="1"/>
        <v>36</v>
      </c>
      <c r="L37" s="269">
        <v>0.9375</v>
      </c>
      <c r="M37" s="61">
        <f t="shared" si="2"/>
        <v>0.18000000000000008</v>
      </c>
      <c r="N37" s="260">
        <v>9.8591549295774641E-2</v>
      </c>
      <c r="O37" s="61">
        <f t="shared" si="2"/>
        <v>0.18000000000000008</v>
      </c>
      <c r="P37" s="260">
        <v>0.75510204081632648</v>
      </c>
      <c r="Q37" s="61">
        <f t="shared" si="2"/>
        <v>0.18000000000000008</v>
      </c>
      <c r="R37" s="261">
        <v>0.77897135416666685</v>
      </c>
      <c r="S37" s="61">
        <f t="shared" si="2"/>
        <v>0.18000000000000008</v>
      </c>
    </row>
    <row r="38" spans="1:19" ht="16" thickBot="1" x14ac:dyDescent="0.25">
      <c r="A38" s="4">
        <f t="shared" si="0"/>
        <v>36</v>
      </c>
      <c r="B38" s="267">
        <v>1</v>
      </c>
      <c r="C38" s="260">
        <v>0.92</v>
      </c>
      <c r="D38" s="260">
        <v>0.125</v>
      </c>
      <c r="E38" s="260">
        <v>0.90384615384615385</v>
      </c>
      <c r="F38" s="261">
        <v>0.74968434343434343</v>
      </c>
      <c r="K38" s="4">
        <f t="shared" si="1"/>
        <v>37</v>
      </c>
      <c r="L38" s="269">
        <v>0.9375</v>
      </c>
      <c r="M38" s="61">
        <f t="shared" si="2"/>
        <v>0.18500000000000008</v>
      </c>
      <c r="N38" s="260">
        <v>0.1</v>
      </c>
      <c r="O38" s="61">
        <f t="shared" si="2"/>
        <v>0.18500000000000008</v>
      </c>
      <c r="P38" s="260">
        <v>0.75555555555555554</v>
      </c>
      <c r="Q38" s="61">
        <f t="shared" si="2"/>
        <v>0.18500000000000008</v>
      </c>
      <c r="R38" s="261">
        <v>0.78</v>
      </c>
      <c r="S38" s="61">
        <f t="shared" si="2"/>
        <v>0.18500000000000008</v>
      </c>
    </row>
    <row r="39" spans="1:19" ht="16" thickBot="1" x14ac:dyDescent="0.25">
      <c r="A39" s="4">
        <f t="shared" si="0"/>
        <v>37</v>
      </c>
      <c r="B39" s="267">
        <v>1</v>
      </c>
      <c r="C39" s="260">
        <v>0.94736842105263153</v>
      </c>
      <c r="D39" s="260">
        <v>0.13414634146341464</v>
      </c>
      <c r="E39" s="260">
        <v>0.875</v>
      </c>
      <c r="F39" s="261">
        <v>0.80737250554323714</v>
      </c>
      <c r="K39" s="4">
        <f t="shared" si="1"/>
        <v>38</v>
      </c>
      <c r="L39" s="269">
        <v>0.9375</v>
      </c>
      <c r="M39" s="61">
        <f t="shared" si="2"/>
        <v>0.19000000000000009</v>
      </c>
      <c r="N39" s="260">
        <v>0.1</v>
      </c>
      <c r="O39" s="61">
        <f t="shared" si="2"/>
        <v>0.19000000000000009</v>
      </c>
      <c r="P39" s="260">
        <v>0.75555555555555554</v>
      </c>
      <c r="Q39" s="61">
        <f t="shared" si="2"/>
        <v>0.19000000000000009</v>
      </c>
      <c r="R39" s="261">
        <v>0.78099593495934949</v>
      </c>
      <c r="S39" s="61">
        <f t="shared" si="2"/>
        <v>0.19000000000000009</v>
      </c>
    </row>
    <row r="40" spans="1:19" ht="16" thickBot="1" x14ac:dyDescent="0.25">
      <c r="A40" s="4">
        <f t="shared" si="0"/>
        <v>38</v>
      </c>
      <c r="B40" s="267">
        <v>1</v>
      </c>
      <c r="C40" s="260">
        <v>0.96666666666666667</v>
      </c>
      <c r="D40" s="260">
        <v>0.10975609756097561</v>
      </c>
      <c r="E40" s="260">
        <v>0.80555555555555558</v>
      </c>
      <c r="F40" s="261">
        <v>0.85180275715800635</v>
      </c>
      <c r="K40" s="4">
        <f t="shared" si="1"/>
        <v>39</v>
      </c>
      <c r="L40" s="269">
        <v>0.9375</v>
      </c>
      <c r="M40" s="61">
        <f t="shared" si="2"/>
        <v>0.19500000000000009</v>
      </c>
      <c r="N40" s="260">
        <v>0.10126582278481013</v>
      </c>
      <c r="O40" s="61">
        <f t="shared" si="2"/>
        <v>0.19500000000000009</v>
      </c>
      <c r="P40" s="260">
        <v>0.76190476190476186</v>
      </c>
      <c r="Q40" s="61">
        <f t="shared" si="2"/>
        <v>0.19500000000000009</v>
      </c>
      <c r="R40" s="261">
        <v>0.78269230769230758</v>
      </c>
      <c r="S40" s="61">
        <f t="shared" si="2"/>
        <v>0.19500000000000009</v>
      </c>
    </row>
    <row r="41" spans="1:19" ht="16" thickBot="1" x14ac:dyDescent="0.25">
      <c r="A41" s="4">
        <f t="shared" si="0"/>
        <v>39</v>
      </c>
      <c r="B41" s="267">
        <v>1</v>
      </c>
      <c r="C41" s="260">
        <v>0.95833333333333337</v>
      </c>
      <c r="D41" s="260">
        <v>0.16417910447761194</v>
      </c>
      <c r="E41" s="260">
        <v>0.90196078431372551</v>
      </c>
      <c r="F41" s="261">
        <v>0.87828100874935688</v>
      </c>
      <c r="K41" s="4">
        <f t="shared" si="1"/>
        <v>40</v>
      </c>
      <c r="L41" s="269">
        <v>0.93939393939393945</v>
      </c>
      <c r="M41" s="61">
        <f t="shared" si="2"/>
        <v>0.20000000000000009</v>
      </c>
      <c r="N41" s="260">
        <v>0.10256410256410256</v>
      </c>
      <c r="O41" s="61">
        <f t="shared" si="2"/>
        <v>0.20000000000000009</v>
      </c>
      <c r="P41" s="260">
        <v>0.76595744680851063</v>
      </c>
      <c r="Q41" s="61">
        <f t="shared" si="2"/>
        <v>0.20000000000000009</v>
      </c>
      <c r="R41" s="261">
        <v>0.78279220779220782</v>
      </c>
      <c r="S41" s="61">
        <f t="shared" si="2"/>
        <v>0.20000000000000009</v>
      </c>
    </row>
    <row r="42" spans="1:19" ht="16" thickBot="1" x14ac:dyDescent="0.25">
      <c r="A42" s="4">
        <f t="shared" si="0"/>
        <v>40</v>
      </c>
      <c r="B42" s="267">
        <v>1</v>
      </c>
      <c r="C42" s="260">
        <v>0.875</v>
      </c>
      <c r="D42" s="260">
        <v>0.14864864864864866</v>
      </c>
      <c r="E42" s="260">
        <v>0.8571428571428571</v>
      </c>
      <c r="F42" s="261">
        <v>0.87809684684684686</v>
      </c>
      <c r="K42" s="4">
        <f t="shared" si="1"/>
        <v>41</v>
      </c>
      <c r="L42" s="269">
        <v>0.93939393939393945</v>
      </c>
      <c r="M42" s="61">
        <f t="shared" si="2"/>
        <v>0.2050000000000001</v>
      </c>
      <c r="N42" s="260">
        <v>0.10256410256410256</v>
      </c>
      <c r="O42" s="61">
        <f t="shared" si="2"/>
        <v>0.2050000000000001</v>
      </c>
      <c r="P42" s="260">
        <v>0.77272727272727271</v>
      </c>
      <c r="Q42" s="61">
        <f t="shared" si="2"/>
        <v>0.2050000000000001</v>
      </c>
      <c r="R42" s="261">
        <v>0.78295454545454557</v>
      </c>
      <c r="S42" s="61">
        <f t="shared" si="2"/>
        <v>0.2050000000000001</v>
      </c>
    </row>
    <row r="43" spans="1:19" ht="16" thickBot="1" x14ac:dyDescent="0.25">
      <c r="A43" s="4">
        <f t="shared" si="0"/>
        <v>41</v>
      </c>
      <c r="B43" s="267">
        <v>1</v>
      </c>
      <c r="C43" s="260">
        <v>0.91176470588235292</v>
      </c>
      <c r="D43" s="260">
        <v>0.15942028985507245</v>
      </c>
      <c r="E43" s="260">
        <v>0.72340425531914898</v>
      </c>
      <c r="F43" s="261">
        <v>0.79882677708764649</v>
      </c>
      <c r="K43" s="4">
        <f t="shared" si="1"/>
        <v>42</v>
      </c>
      <c r="L43" s="269">
        <v>0.94117647058823528</v>
      </c>
      <c r="M43" s="61">
        <f t="shared" si="2"/>
        <v>0.2100000000000001</v>
      </c>
      <c r="N43" s="260">
        <v>0.10256410256410256</v>
      </c>
      <c r="O43" s="61">
        <f t="shared" si="2"/>
        <v>0.2100000000000001</v>
      </c>
      <c r="P43" s="260">
        <v>0.77551020408163263</v>
      </c>
      <c r="Q43" s="61">
        <f t="shared" si="2"/>
        <v>0.2100000000000001</v>
      </c>
      <c r="R43" s="261">
        <v>0.78445747800586507</v>
      </c>
      <c r="S43" s="61">
        <f t="shared" si="2"/>
        <v>0.2100000000000001</v>
      </c>
    </row>
    <row r="44" spans="1:19" ht="16" thickBot="1" x14ac:dyDescent="0.25">
      <c r="A44" s="4">
        <f t="shared" si="0"/>
        <v>42</v>
      </c>
      <c r="B44" s="267">
        <v>1</v>
      </c>
      <c r="C44" s="260">
        <v>0.95652173913043481</v>
      </c>
      <c r="D44" s="260">
        <v>0.13750000000000001</v>
      </c>
      <c r="E44" s="260">
        <v>0.83673469387755106</v>
      </c>
      <c r="F44" s="261">
        <v>0.87631578947368416</v>
      </c>
      <c r="K44" s="4">
        <f t="shared" si="1"/>
        <v>43</v>
      </c>
      <c r="L44" s="269">
        <v>0.94117647058823528</v>
      </c>
      <c r="M44" s="61">
        <f t="shared" si="2"/>
        <v>0.21500000000000011</v>
      </c>
      <c r="N44" s="260">
        <v>0.1038961038961039</v>
      </c>
      <c r="O44" s="61">
        <f t="shared" si="2"/>
        <v>0.21500000000000011</v>
      </c>
      <c r="P44" s="260">
        <v>0.78</v>
      </c>
      <c r="Q44" s="61">
        <f t="shared" si="2"/>
        <v>0.21500000000000011</v>
      </c>
      <c r="R44" s="261">
        <v>0.78453453453453459</v>
      </c>
      <c r="S44" s="61">
        <f t="shared" si="2"/>
        <v>0.21500000000000011</v>
      </c>
    </row>
    <row r="45" spans="1:19" ht="16" thickBot="1" x14ac:dyDescent="0.25">
      <c r="A45" s="4">
        <f t="shared" si="0"/>
        <v>43</v>
      </c>
      <c r="B45" s="267">
        <v>1</v>
      </c>
      <c r="C45" s="260">
        <v>0.91304347826086951</v>
      </c>
      <c r="D45" s="260">
        <v>0.16883116883116883</v>
      </c>
      <c r="E45" s="260">
        <v>0.8125</v>
      </c>
      <c r="F45" s="261">
        <v>0.83229813664596264</v>
      </c>
      <c r="K45" s="4">
        <f t="shared" si="1"/>
        <v>44</v>
      </c>
      <c r="L45" s="269">
        <v>0.94117647058823528</v>
      </c>
      <c r="M45" s="61">
        <f t="shared" si="2"/>
        <v>0.22000000000000011</v>
      </c>
      <c r="N45" s="260">
        <v>0.1044776119402985</v>
      </c>
      <c r="O45" s="61">
        <f t="shared" si="2"/>
        <v>0.22000000000000011</v>
      </c>
      <c r="P45" s="260">
        <v>0.78048780487804881</v>
      </c>
      <c r="Q45" s="61">
        <f t="shared" si="2"/>
        <v>0.22000000000000011</v>
      </c>
      <c r="R45" s="261">
        <v>0.78472222222222221</v>
      </c>
      <c r="S45" s="61">
        <f t="shared" si="2"/>
        <v>0.22000000000000011</v>
      </c>
    </row>
    <row r="46" spans="1:19" ht="16" thickBot="1" x14ac:dyDescent="0.25">
      <c r="A46" s="4">
        <f t="shared" si="0"/>
        <v>44</v>
      </c>
      <c r="B46" s="267">
        <v>1</v>
      </c>
      <c r="C46" s="260">
        <v>0.9285714285714286</v>
      </c>
      <c r="D46" s="260">
        <v>0.18571428571428572</v>
      </c>
      <c r="E46" s="260">
        <v>0.8</v>
      </c>
      <c r="F46" s="261">
        <v>0.89968944099378867</v>
      </c>
      <c r="K46" s="4">
        <f t="shared" si="1"/>
        <v>45</v>
      </c>
      <c r="L46" s="269">
        <v>0.94285714285714284</v>
      </c>
      <c r="M46" s="61">
        <f t="shared" si="2"/>
        <v>0.22500000000000012</v>
      </c>
      <c r="N46" s="260">
        <v>0.10606060606060606</v>
      </c>
      <c r="O46" s="61">
        <f t="shared" si="2"/>
        <v>0.22500000000000012</v>
      </c>
      <c r="P46" s="260">
        <v>0.78048780487804881</v>
      </c>
      <c r="Q46" s="61">
        <f t="shared" si="2"/>
        <v>0.22500000000000012</v>
      </c>
      <c r="R46" s="261">
        <v>0.78571428571428592</v>
      </c>
      <c r="S46" s="61">
        <f t="shared" si="2"/>
        <v>0.22500000000000012</v>
      </c>
    </row>
    <row r="47" spans="1:19" ht="16" thickBot="1" x14ac:dyDescent="0.25">
      <c r="A47" s="4">
        <f t="shared" si="0"/>
        <v>45</v>
      </c>
      <c r="B47" s="267">
        <v>1</v>
      </c>
      <c r="C47" s="260">
        <v>1</v>
      </c>
      <c r="D47" s="260">
        <v>0.12857142857142856</v>
      </c>
      <c r="E47" s="260">
        <v>0.80769230769230771</v>
      </c>
      <c r="F47" s="261">
        <v>0.7633928571428571</v>
      </c>
      <c r="K47" s="4">
        <f t="shared" si="1"/>
        <v>46</v>
      </c>
      <c r="L47" s="269">
        <v>0.94444444444444442</v>
      </c>
      <c r="M47" s="61">
        <f t="shared" si="2"/>
        <v>0.23000000000000012</v>
      </c>
      <c r="N47" s="260">
        <v>0.10606060606060606</v>
      </c>
      <c r="O47" s="61">
        <f t="shared" si="2"/>
        <v>0.23000000000000012</v>
      </c>
      <c r="P47" s="260">
        <v>0.78260869565217395</v>
      </c>
      <c r="Q47" s="61">
        <f t="shared" si="2"/>
        <v>0.23000000000000012</v>
      </c>
      <c r="R47" s="261">
        <v>0.78595658073270014</v>
      </c>
      <c r="S47" s="61">
        <f t="shared" si="2"/>
        <v>0.23000000000000012</v>
      </c>
    </row>
    <row r="48" spans="1:19" ht="16" thickBot="1" x14ac:dyDescent="0.25">
      <c r="A48" s="4">
        <f t="shared" si="0"/>
        <v>46</v>
      </c>
      <c r="B48" s="267">
        <v>1</v>
      </c>
      <c r="C48" s="260">
        <v>1</v>
      </c>
      <c r="D48" s="260">
        <v>0.17105263157894737</v>
      </c>
      <c r="E48" s="260">
        <v>0.79545454545454541</v>
      </c>
      <c r="F48" s="261">
        <v>0.91791979949874691</v>
      </c>
      <c r="K48" s="4">
        <f t="shared" si="1"/>
        <v>47</v>
      </c>
      <c r="L48" s="269">
        <v>0.94444444444444442</v>
      </c>
      <c r="M48" s="61">
        <f t="shared" si="2"/>
        <v>0.23500000000000013</v>
      </c>
      <c r="N48" s="260">
        <v>0.1095890410958904</v>
      </c>
      <c r="O48" s="61">
        <f t="shared" si="2"/>
        <v>0.23500000000000013</v>
      </c>
      <c r="P48" s="260">
        <v>0.78431372549019607</v>
      </c>
      <c r="Q48" s="61">
        <f t="shared" si="2"/>
        <v>0.23500000000000013</v>
      </c>
      <c r="R48" s="261">
        <v>0.78605769230769218</v>
      </c>
      <c r="S48" s="61">
        <f t="shared" si="2"/>
        <v>0.23500000000000013</v>
      </c>
    </row>
    <row r="49" spans="1:19" ht="16" thickBot="1" x14ac:dyDescent="0.25">
      <c r="A49" s="4">
        <f t="shared" si="0"/>
        <v>47</v>
      </c>
      <c r="B49" s="267">
        <v>1</v>
      </c>
      <c r="C49" s="260">
        <v>0.9</v>
      </c>
      <c r="D49" s="260">
        <v>0.13846153846153847</v>
      </c>
      <c r="E49" s="260">
        <v>0.82978723404255317</v>
      </c>
      <c r="F49" s="261">
        <v>0.86631299734748024</v>
      </c>
      <c r="K49" s="4">
        <f t="shared" si="1"/>
        <v>48</v>
      </c>
      <c r="L49" s="269">
        <v>0.94594594594594594</v>
      </c>
      <c r="M49" s="61">
        <f t="shared" si="2"/>
        <v>0.24000000000000013</v>
      </c>
      <c r="N49" s="260">
        <v>0.1095890410958904</v>
      </c>
      <c r="O49" s="61">
        <f t="shared" si="2"/>
        <v>0.24000000000000013</v>
      </c>
      <c r="P49" s="260">
        <v>0.78723404255319152</v>
      </c>
      <c r="Q49" s="61">
        <f t="shared" si="2"/>
        <v>0.24000000000000013</v>
      </c>
      <c r="R49" s="261">
        <v>0.78608695652173921</v>
      </c>
      <c r="S49" s="61">
        <f t="shared" si="2"/>
        <v>0.24000000000000013</v>
      </c>
    </row>
    <row r="50" spans="1:19" ht="16" thickBot="1" x14ac:dyDescent="0.25">
      <c r="A50" s="4">
        <f t="shared" si="0"/>
        <v>48</v>
      </c>
      <c r="B50" s="267">
        <v>1</v>
      </c>
      <c r="C50" s="260">
        <v>0.94594594594594594</v>
      </c>
      <c r="D50" s="260">
        <v>9.2592592592592587E-2</v>
      </c>
      <c r="E50" s="260">
        <v>0.87272727272727268</v>
      </c>
      <c r="F50" s="261">
        <v>0.76444444444444437</v>
      </c>
      <c r="K50" s="4">
        <f t="shared" si="1"/>
        <v>49</v>
      </c>
      <c r="L50" s="269">
        <v>0.94736842105263153</v>
      </c>
      <c r="M50" s="61">
        <f t="shared" si="2"/>
        <v>0.24500000000000013</v>
      </c>
      <c r="N50" s="260">
        <v>0.1095890410958904</v>
      </c>
      <c r="O50" s="61">
        <f t="shared" si="2"/>
        <v>0.24500000000000013</v>
      </c>
      <c r="P50" s="260">
        <v>0.78723404255319152</v>
      </c>
      <c r="Q50" s="61">
        <f t="shared" si="2"/>
        <v>0.24500000000000013</v>
      </c>
      <c r="R50" s="261">
        <v>0.78677983539094665</v>
      </c>
      <c r="S50" s="61">
        <f t="shared" si="2"/>
        <v>0.24500000000000013</v>
      </c>
    </row>
    <row r="51" spans="1:19" ht="16" thickBot="1" x14ac:dyDescent="0.25">
      <c r="A51" s="4">
        <f t="shared" si="0"/>
        <v>49</v>
      </c>
      <c r="B51" s="267">
        <v>1</v>
      </c>
      <c r="C51" s="260">
        <v>0.92592592592592593</v>
      </c>
      <c r="D51" s="260">
        <v>0.18840579710144928</v>
      </c>
      <c r="E51" s="260">
        <v>0.8</v>
      </c>
      <c r="F51" s="261">
        <v>0.88743961352657008</v>
      </c>
      <c r="K51" s="4">
        <f t="shared" si="1"/>
        <v>50</v>
      </c>
      <c r="L51" s="269">
        <v>0.94736842105263153</v>
      </c>
      <c r="M51" s="61">
        <f t="shared" si="2"/>
        <v>0.25000000000000011</v>
      </c>
      <c r="N51" s="260">
        <v>0.10975609756097561</v>
      </c>
      <c r="O51" s="61">
        <f t="shared" si="2"/>
        <v>0.25000000000000011</v>
      </c>
      <c r="P51" s="260">
        <v>0.78846153846153844</v>
      </c>
      <c r="Q51" s="61">
        <f t="shared" si="2"/>
        <v>0.25000000000000011</v>
      </c>
      <c r="R51" s="261">
        <v>0.78716690042075732</v>
      </c>
      <c r="S51" s="61">
        <f t="shared" si="2"/>
        <v>0.25000000000000011</v>
      </c>
    </row>
    <row r="52" spans="1:19" ht="16" thickBot="1" x14ac:dyDescent="0.25">
      <c r="A52" s="4">
        <f t="shared" si="0"/>
        <v>50</v>
      </c>
      <c r="B52" s="267">
        <v>1</v>
      </c>
      <c r="C52" s="260">
        <v>1</v>
      </c>
      <c r="D52" s="260">
        <v>0.12987012987012986</v>
      </c>
      <c r="E52" s="260">
        <v>0.92</v>
      </c>
      <c r="F52" s="261">
        <v>0.76001082251082253</v>
      </c>
      <c r="K52" s="4">
        <f t="shared" si="1"/>
        <v>51</v>
      </c>
      <c r="L52" s="269">
        <v>0.94736842105263153</v>
      </c>
      <c r="M52" s="61">
        <f t="shared" si="2"/>
        <v>0.25500000000000012</v>
      </c>
      <c r="N52" s="260">
        <v>0.1111111111111111</v>
      </c>
      <c r="O52" s="61">
        <f t="shared" si="2"/>
        <v>0.25500000000000012</v>
      </c>
      <c r="P52" s="260">
        <v>0.78947368421052633</v>
      </c>
      <c r="Q52" s="61">
        <f t="shared" si="2"/>
        <v>0.25500000000000012</v>
      </c>
      <c r="R52" s="261">
        <v>0.78814935064935054</v>
      </c>
      <c r="S52" s="61">
        <f t="shared" si="2"/>
        <v>0.25500000000000012</v>
      </c>
    </row>
    <row r="53" spans="1:19" ht="16" thickBot="1" x14ac:dyDescent="0.25">
      <c r="A53" s="4">
        <f t="shared" si="0"/>
        <v>51</v>
      </c>
      <c r="B53" s="267">
        <v>1</v>
      </c>
      <c r="C53" s="260">
        <v>0.96666666666666667</v>
      </c>
      <c r="D53" s="260">
        <v>8.6956521739130432E-2</v>
      </c>
      <c r="E53" s="260">
        <v>0.80851063829787229</v>
      </c>
      <c r="F53" s="261">
        <v>0.78608695652173921</v>
      </c>
      <c r="K53" s="4">
        <f t="shared" si="1"/>
        <v>52</v>
      </c>
      <c r="L53" s="269">
        <v>0.95</v>
      </c>
      <c r="M53" s="61">
        <f t="shared" si="2"/>
        <v>0.26000000000000012</v>
      </c>
      <c r="N53" s="260">
        <v>0.11267605633802817</v>
      </c>
      <c r="O53" s="61">
        <f t="shared" si="2"/>
        <v>0.26000000000000012</v>
      </c>
      <c r="P53" s="260">
        <v>0.79166666666666663</v>
      </c>
      <c r="Q53" s="61">
        <f t="shared" si="2"/>
        <v>0.26000000000000012</v>
      </c>
      <c r="R53" s="261">
        <v>0.78820166320166318</v>
      </c>
      <c r="S53" s="61">
        <f t="shared" si="2"/>
        <v>0.26000000000000012</v>
      </c>
    </row>
    <row r="54" spans="1:19" ht="16" thickBot="1" x14ac:dyDescent="0.25">
      <c r="A54" s="4">
        <f t="shared" si="0"/>
        <v>52</v>
      </c>
      <c r="B54" s="267">
        <v>1</v>
      </c>
      <c r="C54" s="260">
        <v>1</v>
      </c>
      <c r="D54" s="260">
        <v>0.13157894736842105</v>
      </c>
      <c r="E54" s="260">
        <v>0.79545454545454541</v>
      </c>
      <c r="F54" s="261">
        <v>0.854691075514874</v>
      </c>
      <c r="K54" s="4">
        <f t="shared" si="1"/>
        <v>53</v>
      </c>
      <c r="L54" s="269">
        <v>0.95</v>
      </c>
      <c r="M54" s="61">
        <f t="shared" si="2"/>
        <v>0.26500000000000012</v>
      </c>
      <c r="N54" s="260">
        <v>0.11290322580645161</v>
      </c>
      <c r="O54" s="61">
        <f t="shared" si="2"/>
        <v>0.26500000000000012</v>
      </c>
      <c r="P54" s="260">
        <v>0.7931034482758621</v>
      </c>
      <c r="Q54" s="61">
        <f t="shared" si="2"/>
        <v>0.26500000000000012</v>
      </c>
      <c r="R54" s="261">
        <v>0.79086538461538447</v>
      </c>
      <c r="S54" s="61">
        <f t="shared" si="2"/>
        <v>0.26500000000000012</v>
      </c>
    </row>
    <row r="55" spans="1:19" ht="16" thickBot="1" x14ac:dyDescent="0.25">
      <c r="A55" s="4">
        <f t="shared" si="0"/>
        <v>53</v>
      </c>
      <c r="B55" s="267">
        <v>1</v>
      </c>
      <c r="C55" s="260">
        <v>1</v>
      </c>
      <c r="D55" s="260">
        <v>0.10606060606060606</v>
      </c>
      <c r="E55" s="260">
        <v>0.80701754385964908</v>
      </c>
      <c r="F55" s="261">
        <v>0.75212121212121219</v>
      </c>
      <c r="K55" s="4">
        <f t="shared" si="1"/>
        <v>54</v>
      </c>
      <c r="L55" s="269">
        <v>0.95238095238095233</v>
      </c>
      <c r="M55" s="61">
        <f t="shared" si="2"/>
        <v>0.27000000000000013</v>
      </c>
      <c r="N55" s="260">
        <v>0.11363636363636363</v>
      </c>
      <c r="O55" s="61">
        <f t="shared" si="2"/>
        <v>0.27000000000000013</v>
      </c>
      <c r="P55" s="260">
        <v>0.79487179487179482</v>
      </c>
      <c r="Q55" s="61">
        <f t="shared" si="2"/>
        <v>0.27000000000000013</v>
      </c>
      <c r="R55" s="261">
        <v>0.79116465863453833</v>
      </c>
      <c r="S55" s="61">
        <f t="shared" si="2"/>
        <v>0.27000000000000013</v>
      </c>
    </row>
    <row r="56" spans="1:19" ht="16" thickBot="1" x14ac:dyDescent="0.25">
      <c r="A56" s="4">
        <f t="shared" si="0"/>
        <v>54</v>
      </c>
      <c r="B56" s="267">
        <v>1</v>
      </c>
      <c r="C56" s="260">
        <v>0.967741935483871</v>
      </c>
      <c r="D56" s="260">
        <v>9.7222222222222224E-2</v>
      </c>
      <c r="E56" s="260">
        <v>0.81578947368421051</v>
      </c>
      <c r="F56" s="261">
        <v>0.83703703703703702</v>
      </c>
      <c r="K56" s="4">
        <f t="shared" si="1"/>
        <v>55</v>
      </c>
      <c r="L56" s="269">
        <v>0.95348837209302328</v>
      </c>
      <c r="M56" s="61">
        <f t="shared" si="2"/>
        <v>0.27500000000000013</v>
      </c>
      <c r="N56" s="260">
        <v>0.11392405063291139</v>
      </c>
      <c r="O56" s="61">
        <f t="shared" si="2"/>
        <v>0.27500000000000013</v>
      </c>
      <c r="P56" s="260">
        <v>0.79487179487179482</v>
      </c>
      <c r="Q56" s="61">
        <f t="shared" si="2"/>
        <v>0.27500000000000013</v>
      </c>
      <c r="R56" s="261">
        <v>0.79239130434782634</v>
      </c>
      <c r="S56" s="61">
        <f t="shared" si="2"/>
        <v>0.27500000000000013</v>
      </c>
    </row>
    <row r="57" spans="1:19" ht="16" thickBot="1" x14ac:dyDescent="0.25">
      <c r="A57" s="4">
        <f t="shared" si="0"/>
        <v>55</v>
      </c>
      <c r="B57" s="267">
        <v>1</v>
      </c>
      <c r="C57" s="260">
        <v>0.95652173913043481</v>
      </c>
      <c r="D57" s="260">
        <v>0.19117647058823528</v>
      </c>
      <c r="E57" s="260">
        <v>0.88888888888888884</v>
      </c>
      <c r="F57" s="261">
        <v>0.88291855203619884</v>
      </c>
      <c r="K57" s="4">
        <f t="shared" si="1"/>
        <v>56</v>
      </c>
      <c r="L57" s="269">
        <v>0.95454545454545459</v>
      </c>
      <c r="M57" s="61">
        <f t="shared" si="2"/>
        <v>0.28000000000000014</v>
      </c>
      <c r="N57" s="260">
        <v>0.11392405063291139</v>
      </c>
      <c r="O57" s="61">
        <f t="shared" si="2"/>
        <v>0.28000000000000014</v>
      </c>
      <c r="P57" s="260">
        <v>0.79545454545454541</v>
      </c>
      <c r="Q57" s="61">
        <f t="shared" si="2"/>
        <v>0.28000000000000014</v>
      </c>
      <c r="R57" s="261">
        <v>0.79277244494635779</v>
      </c>
      <c r="S57" s="61">
        <f t="shared" si="2"/>
        <v>0.28000000000000014</v>
      </c>
    </row>
    <row r="58" spans="1:19" ht="16" thickBot="1" x14ac:dyDescent="0.25">
      <c r="A58" s="4">
        <f t="shared" si="0"/>
        <v>56</v>
      </c>
      <c r="B58" s="267">
        <v>1</v>
      </c>
      <c r="C58" s="260">
        <v>1</v>
      </c>
      <c r="D58" s="260">
        <v>0.20967741935483872</v>
      </c>
      <c r="E58" s="260">
        <v>0.78431372549019607</v>
      </c>
      <c r="F58" s="261">
        <v>0.78716690042075732</v>
      </c>
      <c r="K58" s="4">
        <f t="shared" si="1"/>
        <v>57</v>
      </c>
      <c r="L58" s="269">
        <v>0.95454545454545459</v>
      </c>
      <c r="M58" s="61">
        <f t="shared" si="2"/>
        <v>0.28500000000000014</v>
      </c>
      <c r="N58" s="260">
        <v>0.11538461538461539</v>
      </c>
      <c r="O58" s="61">
        <f t="shared" si="2"/>
        <v>0.28500000000000014</v>
      </c>
      <c r="P58" s="260">
        <v>0.79545454545454541</v>
      </c>
      <c r="Q58" s="61">
        <f t="shared" si="2"/>
        <v>0.28500000000000014</v>
      </c>
      <c r="R58" s="261">
        <v>0.79422604422604437</v>
      </c>
      <c r="S58" s="61">
        <f t="shared" si="2"/>
        <v>0.28500000000000014</v>
      </c>
    </row>
    <row r="59" spans="1:19" ht="16" thickBot="1" x14ac:dyDescent="0.25">
      <c r="A59" s="4">
        <f t="shared" si="0"/>
        <v>57</v>
      </c>
      <c r="B59" s="267">
        <v>1</v>
      </c>
      <c r="C59" s="260">
        <v>0.95</v>
      </c>
      <c r="D59" s="260">
        <v>0.11594202898550725</v>
      </c>
      <c r="E59" s="260">
        <v>0.80701754385964908</v>
      </c>
      <c r="F59" s="261">
        <v>0.71884057971014492</v>
      </c>
      <c r="K59" s="4">
        <f t="shared" si="1"/>
        <v>58</v>
      </c>
      <c r="L59" s="269">
        <v>0.95652173913043481</v>
      </c>
      <c r="M59" s="61">
        <f t="shared" si="2"/>
        <v>0.29000000000000015</v>
      </c>
      <c r="N59" s="260">
        <v>0.11538461538461539</v>
      </c>
      <c r="O59" s="61">
        <f t="shared" si="2"/>
        <v>0.29000000000000015</v>
      </c>
      <c r="P59" s="260">
        <v>0.79545454545454541</v>
      </c>
      <c r="Q59" s="61">
        <f t="shared" si="2"/>
        <v>0.29000000000000015</v>
      </c>
      <c r="R59" s="261">
        <v>0.79545454545454541</v>
      </c>
      <c r="S59" s="61">
        <f t="shared" si="2"/>
        <v>0.29000000000000015</v>
      </c>
    </row>
    <row r="60" spans="1:19" ht="16" thickBot="1" x14ac:dyDescent="0.25">
      <c r="A60" s="4">
        <f t="shared" si="0"/>
        <v>58</v>
      </c>
      <c r="B60" s="267">
        <v>1</v>
      </c>
      <c r="C60" s="260">
        <v>0.93548387096774188</v>
      </c>
      <c r="D60" s="260">
        <v>0.15068493150684931</v>
      </c>
      <c r="E60" s="260">
        <v>0.66666666666666663</v>
      </c>
      <c r="F60" s="261">
        <v>0.89121676067687361</v>
      </c>
      <c r="K60" s="4">
        <f t="shared" si="1"/>
        <v>59</v>
      </c>
      <c r="L60" s="269">
        <v>0.95652173913043481</v>
      </c>
      <c r="M60" s="61">
        <f t="shared" si="2"/>
        <v>0.29500000000000015</v>
      </c>
      <c r="N60" s="260">
        <v>0.11594202898550725</v>
      </c>
      <c r="O60" s="61">
        <f t="shared" si="2"/>
        <v>0.29500000000000015</v>
      </c>
      <c r="P60" s="260">
        <v>0.79545454545454541</v>
      </c>
      <c r="Q60" s="61">
        <f t="shared" si="2"/>
        <v>0.29500000000000015</v>
      </c>
      <c r="R60" s="261">
        <v>0.79791666666666672</v>
      </c>
      <c r="S60" s="61">
        <f t="shared" si="2"/>
        <v>0.29500000000000015</v>
      </c>
    </row>
    <row r="61" spans="1:19" ht="16" thickBot="1" x14ac:dyDescent="0.25">
      <c r="A61" s="4">
        <f t="shared" si="0"/>
        <v>59</v>
      </c>
      <c r="B61" s="267">
        <v>1</v>
      </c>
      <c r="C61" s="260">
        <v>0.92682926829268297</v>
      </c>
      <c r="D61" s="260">
        <v>0.11290322580645161</v>
      </c>
      <c r="E61" s="260">
        <v>0.75</v>
      </c>
      <c r="F61" s="261">
        <v>0.83770161290322576</v>
      </c>
      <c r="K61" s="4">
        <f t="shared" si="1"/>
        <v>60</v>
      </c>
      <c r="L61" s="269">
        <v>0.95652173913043481</v>
      </c>
      <c r="M61" s="61">
        <f t="shared" si="2"/>
        <v>0.30000000000000016</v>
      </c>
      <c r="N61" s="260">
        <v>0.11594202898550725</v>
      </c>
      <c r="O61" s="61">
        <f t="shared" si="2"/>
        <v>0.30000000000000016</v>
      </c>
      <c r="P61" s="260">
        <v>0.79545454545454541</v>
      </c>
      <c r="Q61" s="61">
        <f t="shared" si="2"/>
        <v>0.30000000000000016</v>
      </c>
      <c r="R61" s="261">
        <v>0.7987483530961792</v>
      </c>
      <c r="S61" s="61">
        <f t="shared" si="2"/>
        <v>0.30000000000000016</v>
      </c>
    </row>
    <row r="62" spans="1:19" ht="16" thickBot="1" x14ac:dyDescent="0.25">
      <c r="A62" s="4">
        <f t="shared" si="0"/>
        <v>60</v>
      </c>
      <c r="B62" s="267">
        <v>1</v>
      </c>
      <c r="C62" s="260">
        <v>0.96666666666666667</v>
      </c>
      <c r="D62" s="260">
        <v>0.14705882352941177</v>
      </c>
      <c r="E62" s="260">
        <v>0.86</v>
      </c>
      <c r="F62" s="261">
        <v>0.71547314578005128</v>
      </c>
      <c r="K62" s="4">
        <f t="shared" si="1"/>
        <v>61</v>
      </c>
      <c r="L62" s="269">
        <v>0.95652173913043481</v>
      </c>
      <c r="M62" s="61">
        <f t="shared" si="2"/>
        <v>0.30500000000000016</v>
      </c>
      <c r="N62" s="260">
        <v>0.11594202898550725</v>
      </c>
      <c r="O62" s="61">
        <f t="shared" si="2"/>
        <v>0.30500000000000016</v>
      </c>
      <c r="P62" s="260">
        <v>0.79545454545454541</v>
      </c>
      <c r="Q62" s="61">
        <f t="shared" si="2"/>
        <v>0.30500000000000016</v>
      </c>
      <c r="R62" s="261">
        <v>0.79882677708764649</v>
      </c>
      <c r="S62" s="61">
        <f t="shared" si="2"/>
        <v>0.30500000000000016</v>
      </c>
    </row>
    <row r="63" spans="1:19" ht="16" thickBot="1" x14ac:dyDescent="0.25">
      <c r="A63" s="4">
        <f t="shared" si="0"/>
        <v>61</v>
      </c>
      <c r="B63" s="267">
        <v>1</v>
      </c>
      <c r="C63" s="260">
        <v>1</v>
      </c>
      <c r="D63" s="260">
        <v>0.15492957746478872</v>
      </c>
      <c r="E63" s="260">
        <v>0.8125</v>
      </c>
      <c r="F63" s="261">
        <v>0.84788732394366195</v>
      </c>
      <c r="K63" s="4">
        <f t="shared" si="1"/>
        <v>62</v>
      </c>
      <c r="L63" s="269">
        <v>0.95652173913043481</v>
      </c>
      <c r="M63" s="61">
        <f t="shared" si="2"/>
        <v>0.31000000000000016</v>
      </c>
      <c r="N63" s="260">
        <v>0.11594202898550725</v>
      </c>
      <c r="O63" s="61">
        <f t="shared" si="2"/>
        <v>0.31000000000000016</v>
      </c>
      <c r="P63" s="260">
        <v>0.79591836734693877</v>
      </c>
      <c r="Q63" s="61">
        <f t="shared" si="2"/>
        <v>0.31000000000000016</v>
      </c>
      <c r="R63" s="261">
        <v>0.79960019990004982</v>
      </c>
      <c r="S63" s="61">
        <f t="shared" si="2"/>
        <v>0.31000000000000016</v>
      </c>
    </row>
    <row r="64" spans="1:19" ht="16" thickBot="1" x14ac:dyDescent="0.25">
      <c r="A64" s="4">
        <f t="shared" si="0"/>
        <v>62</v>
      </c>
      <c r="B64" s="267">
        <v>1</v>
      </c>
      <c r="C64" s="260">
        <v>0.94117647058823528</v>
      </c>
      <c r="D64" s="260">
        <v>0.12345679012345678</v>
      </c>
      <c r="E64" s="260">
        <v>0.87755102040816324</v>
      </c>
      <c r="F64" s="261">
        <v>0.78677983539094665</v>
      </c>
      <c r="K64" s="4">
        <f t="shared" si="1"/>
        <v>63</v>
      </c>
      <c r="L64" s="269">
        <v>0.95652173913043481</v>
      </c>
      <c r="M64" s="61">
        <f t="shared" si="2"/>
        <v>0.31500000000000017</v>
      </c>
      <c r="N64" s="260">
        <v>0.11940298507462686</v>
      </c>
      <c r="O64" s="61">
        <f t="shared" si="2"/>
        <v>0.31500000000000017</v>
      </c>
      <c r="P64" s="260">
        <v>0.79591836734693877</v>
      </c>
      <c r="Q64" s="61">
        <f t="shared" si="2"/>
        <v>0.31500000000000017</v>
      </c>
      <c r="R64" s="261">
        <v>0.80063291139240511</v>
      </c>
      <c r="S64" s="61">
        <f t="shared" si="2"/>
        <v>0.31500000000000017</v>
      </c>
    </row>
    <row r="65" spans="1:19" ht="16" thickBot="1" x14ac:dyDescent="0.25">
      <c r="A65" s="4">
        <f t="shared" si="0"/>
        <v>63</v>
      </c>
      <c r="B65" s="267">
        <v>1</v>
      </c>
      <c r="C65" s="260">
        <v>0.96296296296296291</v>
      </c>
      <c r="D65" s="260">
        <v>0.10256410256410256</v>
      </c>
      <c r="E65" s="260">
        <v>0.77272727272727271</v>
      </c>
      <c r="F65" s="261">
        <v>0.82226107226107215</v>
      </c>
      <c r="K65" s="4">
        <f t="shared" si="1"/>
        <v>64</v>
      </c>
      <c r="L65" s="269">
        <v>0.95652173913043481</v>
      </c>
      <c r="M65" s="61">
        <f t="shared" si="2"/>
        <v>0.32000000000000017</v>
      </c>
      <c r="N65" s="260">
        <v>0.11940298507462686</v>
      </c>
      <c r="O65" s="61">
        <f t="shared" si="2"/>
        <v>0.32000000000000017</v>
      </c>
      <c r="P65" s="260">
        <v>0.79629629629629628</v>
      </c>
      <c r="Q65" s="61">
        <f t="shared" si="2"/>
        <v>0.32000000000000017</v>
      </c>
      <c r="R65" s="261">
        <v>0.80089285714285707</v>
      </c>
      <c r="S65" s="61">
        <f t="shared" si="2"/>
        <v>0.32000000000000017</v>
      </c>
    </row>
    <row r="66" spans="1:19" ht="16" thickBot="1" x14ac:dyDescent="0.25">
      <c r="A66" s="4">
        <f t="shared" si="0"/>
        <v>64</v>
      </c>
      <c r="B66" s="267">
        <v>1</v>
      </c>
      <c r="C66" s="260">
        <v>0.95348837209302328</v>
      </c>
      <c r="D66" s="260">
        <v>0.15625</v>
      </c>
      <c r="E66" s="260">
        <v>0.80487804878048785</v>
      </c>
      <c r="F66" s="261">
        <v>0.90760869565217384</v>
      </c>
      <c r="K66" s="4">
        <f t="shared" si="1"/>
        <v>65</v>
      </c>
      <c r="L66" s="269">
        <v>0.95833333333333337</v>
      </c>
      <c r="M66" s="61">
        <f t="shared" si="2"/>
        <v>0.32500000000000018</v>
      </c>
      <c r="N66" s="260">
        <v>0.11940298507462686</v>
      </c>
      <c r="O66" s="61">
        <f t="shared" si="2"/>
        <v>0.32500000000000018</v>
      </c>
      <c r="P66" s="260">
        <v>0.8</v>
      </c>
      <c r="Q66" s="61">
        <f t="shared" si="2"/>
        <v>0.32500000000000018</v>
      </c>
      <c r="R66" s="261">
        <v>0.80102564102564111</v>
      </c>
      <c r="S66" s="61">
        <f t="shared" si="2"/>
        <v>0.32500000000000018</v>
      </c>
    </row>
    <row r="67" spans="1:19" ht="16" thickBot="1" x14ac:dyDescent="0.25">
      <c r="A67" s="4">
        <f t="shared" si="0"/>
        <v>65</v>
      </c>
      <c r="B67" s="267">
        <v>1</v>
      </c>
      <c r="C67" s="260">
        <v>1</v>
      </c>
      <c r="D67" s="260">
        <v>0.24324324324324326</v>
      </c>
      <c r="E67" s="260">
        <v>0.83783783783783783</v>
      </c>
      <c r="F67" s="261">
        <v>0.75566106647187714</v>
      </c>
      <c r="K67" s="4">
        <f t="shared" si="1"/>
        <v>66</v>
      </c>
      <c r="L67" s="269">
        <v>0.95833333333333337</v>
      </c>
      <c r="M67" s="61">
        <f t="shared" si="2"/>
        <v>0.33000000000000018</v>
      </c>
      <c r="N67" s="260">
        <v>0.12</v>
      </c>
      <c r="O67" s="61">
        <f t="shared" si="2"/>
        <v>0.33000000000000018</v>
      </c>
      <c r="P67" s="260">
        <v>0.8</v>
      </c>
      <c r="Q67" s="61">
        <f t="shared" si="2"/>
        <v>0.33000000000000018</v>
      </c>
      <c r="R67" s="261">
        <v>0.80139624458353387</v>
      </c>
      <c r="S67" s="61">
        <f>S66+0.005</f>
        <v>0.33000000000000018</v>
      </c>
    </row>
    <row r="68" spans="1:19" ht="16" thickBot="1" x14ac:dyDescent="0.25">
      <c r="A68" s="4">
        <f t="shared" ref="A68:A101" si="3">A67+1</f>
        <v>66</v>
      </c>
      <c r="B68" s="267">
        <v>1</v>
      </c>
      <c r="C68" s="260">
        <v>1</v>
      </c>
      <c r="D68" s="260">
        <v>0.15189873417721519</v>
      </c>
      <c r="E68" s="260">
        <v>0.83018867924528306</v>
      </c>
      <c r="F68" s="261">
        <v>0.82640144665461102</v>
      </c>
      <c r="K68" s="4">
        <f t="shared" ref="K68:K131" si="4">K67+1</f>
        <v>67</v>
      </c>
      <c r="L68" s="269">
        <v>0.95833333333333337</v>
      </c>
      <c r="M68" s="61">
        <f t="shared" ref="M68:S131" si="5">M67+0.005</f>
        <v>0.33500000000000019</v>
      </c>
      <c r="N68" s="260">
        <v>0.12121212121212122</v>
      </c>
      <c r="O68" s="61">
        <f t="shared" si="5"/>
        <v>0.33500000000000019</v>
      </c>
      <c r="P68" s="260">
        <v>0.8</v>
      </c>
      <c r="Q68" s="61">
        <f t="shared" si="5"/>
        <v>0.33500000000000019</v>
      </c>
      <c r="R68" s="261">
        <v>0.80208333333333337</v>
      </c>
      <c r="S68" s="61">
        <f t="shared" si="5"/>
        <v>0.33500000000000019</v>
      </c>
    </row>
    <row r="69" spans="1:19" ht="16" thickBot="1" x14ac:dyDescent="0.25">
      <c r="A69" s="4">
        <f t="shared" si="3"/>
        <v>67</v>
      </c>
      <c r="B69" s="267">
        <v>1</v>
      </c>
      <c r="C69" s="260">
        <v>0.93548387096774188</v>
      </c>
      <c r="D69" s="260">
        <v>0.24590163934426229</v>
      </c>
      <c r="E69" s="260">
        <v>0.86885245901639341</v>
      </c>
      <c r="F69" s="261">
        <v>0.87659380692167588</v>
      </c>
      <c r="K69" s="4">
        <f t="shared" si="4"/>
        <v>68</v>
      </c>
      <c r="L69" s="269">
        <v>0.95833333333333337</v>
      </c>
      <c r="M69" s="61">
        <f t="shared" si="5"/>
        <v>0.34000000000000019</v>
      </c>
      <c r="N69" s="260">
        <v>0.12328767123287671</v>
      </c>
      <c r="O69" s="61">
        <f t="shared" si="5"/>
        <v>0.34000000000000019</v>
      </c>
      <c r="P69" s="260">
        <v>0.8</v>
      </c>
      <c r="Q69" s="61">
        <f t="shared" si="5"/>
        <v>0.34000000000000019</v>
      </c>
      <c r="R69" s="261">
        <v>0.80238457635717908</v>
      </c>
      <c r="S69" s="61">
        <f t="shared" si="5"/>
        <v>0.34000000000000019</v>
      </c>
    </row>
    <row r="70" spans="1:19" ht="16" thickBot="1" x14ac:dyDescent="0.25">
      <c r="A70" s="4">
        <f t="shared" si="3"/>
        <v>68</v>
      </c>
      <c r="B70" s="267">
        <v>1</v>
      </c>
      <c r="C70" s="260">
        <v>1</v>
      </c>
      <c r="D70" s="260">
        <v>8.7499999999999994E-2</v>
      </c>
      <c r="E70" s="260">
        <v>0.875</v>
      </c>
      <c r="F70" s="261">
        <v>0.84226190476190466</v>
      </c>
      <c r="K70" s="4">
        <f t="shared" si="4"/>
        <v>69</v>
      </c>
      <c r="L70" s="269">
        <v>0.96</v>
      </c>
      <c r="M70" s="61">
        <f t="shared" si="5"/>
        <v>0.3450000000000002</v>
      </c>
      <c r="N70" s="260">
        <v>0.12328767123287671</v>
      </c>
      <c r="O70" s="61">
        <f t="shared" si="5"/>
        <v>0.3450000000000002</v>
      </c>
      <c r="P70" s="260">
        <v>0.8</v>
      </c>
      <c r="Q70" s="61">
        <f t="shared" si="5"/>
        <v>0.3450000000000002</v>
      </c>
      <c r="R70" s="261">
        <v>0.80247252747252729</v>
      </c>
      <c r="S70" s="61">
        <f t="shared" si="5"/>
        <v>0.3450000000000002</v>
      </c>
    </row>
    <row r="71" spans="1:19" ht="16" thickBot="1" x14ac:dyDescent="0.25">
      <c r="A71" s="4">
        <f t="shared" si="3"/>
        <v>69</v>
      </c>
      <c r="B71" s="267">
        <v>1</v>
      </c>
      <c r="C71" s="260">
        <v>0.91304347826086951</v>
      </c>
      <c r="D71" s="260">
        <v>0.17647058823529413</v>
      </c>
      <c r="E71" s="260">
        <v>0.84</v>
      </c>
      <c r="F71" s="261">
        <v>0.88597285067873288</v>
      </c>
      <c r="K71" s="4">
        <f t="shared" si="4"/>
        <v>70</v>
      </c>
      <c r="L71" s="269">
        <v>0.96</v>
      </c>
      <c r="M71" s="61">
        <f t="shared" si="5"/>
        <v>0.3500000000000002</v>
      </c>
      <c r="N71" s="260">
        <v>0.12345679012345678</v>
      </c>
      <c r="O71" s="61">
        <f t="shared" si="5"/>
        <v>0.3500000000000002</v>
      </c>
      <c r="P71" s="260">
        <v>0.8035714285714286</v>
      </c>
      <c r="Q71" s="61">
        <f t="shared" si="5"/>
        <v>0.3500000000000002</v>
      </c>
      <c r="R71" s="261">
        <v>0.80267857142857146</v>
      </c>
      <c r="S71" s="61">
        <f t="shared" si="5"/>
        <v>0.3500000000000002</v>
      </c>
    </row>
    <row r="72" spans="1:19" ht="16" thickBot="1" x14ac:dyDescent="0.25">
      <c r="A72" s="4">
        <f t="shared" si="3"/>
        <v>70</v>
      </c>
      <c r="B72" s="267">
        <v>1</v>
      </c>
      <c r="C72" s="260">
        <v>0.94285714285714284</v>
      </c>
      <c r="D72" s="260">
        <v>0.125</v>
      </c>
      <c r="E72" s="260">
        <v>0.8666666666666667</v>
      </c>
      <c r="F72" s="261">
        <v>0.79086538461538447</v>
      </c>
      <c r="K72" s="4">
        <f t="shared" si="4"/>
        <v>71</v>
      </c>
      <c r="L72" s="269">
        <v>0.96153846153846156</v>
      </c>
      <c r="M72" s="61">
        <f t="shared" si="5"/>
        <v>0.3550000000000002</v>
      </c>
      <c r="N72" s="260">
        <v>0.12345679012345678</v>
      </c>
      <c r="O72" s="61">
        <f t="shared" si="5"/>
        <v>0.3550000000000002</v>
      </c>
      <c r="P72" s="260">
        <v>0.80392156862745101</v>
      </c>
      <c r="Q72" s="61">
        <f t="shared" si="5"/>
        <v>0.3550000000000002</v>
      </c>
      <c r="R72" s="261">
        <v>0.80400219298245612</v>
      </c>
      <c r="S72" s="61">
        <f t="shared" si="5"/>
        <v>0.3550000000000002</v>
      </c>
    </row>
    <row r="73" spans="1:19" ht="16" thickBot="1" x14ac:dyDescent="0.25">
      <c r="A73" s="4">
        <f t="shared" si="3"/>
        <v>71</v>
      </c>
      <c r="B73" s="267">
        <v>1</v>
      </c>
      <c r="C73" s="260">
        <v>0.92</v>
      </c>
      <c r="D73" s="260">
        <v>0.17073170731707318</v>
      </c>
      <c r="E73" s="260">
        <v>0.79545454545454541</v>
      </c>
      <c r="F73" s="261">
        <v>0.85670731707317094</v>
      </c>
      <c r="K73" s="4">
        <f t="shared" si="4"/>
        <v>72</v>
      </c>
      <c r="L73" s="269">
        <v>0.96153846153846156</v>
      </c>
      <c r="M73" s="61">
        <f t="shared" si="5"/>
        <v>0.36000000000000021</v>
      </c>
      <c r="N73" s="260">
        <v>0.125</v>
      </c>
      <c r="O73" s="61">
        <f t="shared" si="5"/>
        <v>0.36000000000000021</v>
      </c>
      <c r="P73" s="260">
        <v>0.80392156862745101</v>
      </c>
      <c r="Q73" s="61">
        <f t="shared" si="5"/>
        <v>0.36000000000000021</v>
      </c>
      <c r="R73" s="261">
        <v>0.80486456605859591</v>
      </c>
      <c r="S73" s="61">
        <f t="shared" si="5"/>
        <v>0.36000000000000021</v>
      </c>
    </row>
    <row r="74" spans="1:19" ht="16" thickBot="1" x14ac:dyDescent="0.25">
      <c r="A74" s="4">
        <f t="shared" si="3"/>
        <v>72</v>
      </c>
      <c r="B74" s="267">
        <v>1</v>
      </c>
      <c r="C74" s="260">
        <v>0.95833333333333337</v>
      </c>
      <c r="D74" s="260">
        <v>6.9444444444444448E-2</v>
      </c>
      <c r="E74" s="260">
        <v>0.85106382978723405</v>
      </c>
      <c r="F74" s="261">
        <v>0.82837301587301582</v>
      </c>
      <c r="K74" s="4">
        <f t="shared" si="4"/>
        <v>73</v>
      </c>
      <c r="L74" s="269">
        <v>0.96153846153846156</v>
      </c>
      <c r="M74" s="61">
        <f t="shared" si="5"/>
        <v>0.36500000000000021</v>
      </c>
      <c r="N74" s="260">
        <v>0.125</v>
      </c>
      <c r="O74" s="61">
        <f t="shared" si="5"/>
        <v>0.36500000000000021</v>
      </c>
      <c r="P74" s="260">
        <v>0.80392156862745101</v>
      </c>
      <c r="Q74" s="61">
        <f t="shared" si="5"/>
        <v>0.36500000000000021</v>
      </c>
      <c r="R74" s="261">
        <v>0.80665784832451504</v>
      </c>
      <c r="S74" s="61">
        <f t="shared" si="5"/>
        <v>0.36500000000000021</v>
      </c>
    </row>
    <row r="75" spans="1:19" ht="16" thickBot="1" x14ac:dyDescent="0.25">
      <c r="A75" s="4">
        <f t="shared" si="3"/>
        <v>73</v>
      </c>
      <c r="B75" s="267">
        <v>1</v>
      </c>
      <c r="C75" s="260">
        <v>0.93103448275862066</v>
      </c>
      <c r="D75" s="260">
        <v>0.18461538461538463</v>
      </c>
      <c r="E75" s="260">
        <v>0.83673469387755106</v>
      </c>
      <c r="F75" s="261">
        <v>0.80247252747252729</v>
      </c>
      <c r="K75" s="4">
        <f t="shared" si="4"/>
        <v>74</v>
      </c>
      <c r="L75" s="269">
        <v>0.96296296296296291</v>
      </c>
      <c r="M75" s="61">
        <f t="shared" si="5"/>
        <v>0.37000000000000022</v>
      </c>
      <c r="N75" s="260">
        <v>0.125</v>
      </c>
      <c r="O75" s="61">
        <f t="shared" si="5"/>
        <v>0.37000000000000022</v>
      </c>
      <c r="P75" s="260">
        <v>0.80434782608695654</v>
      </c>
      <c r="Q75" s="61">
        <f t="shared" si="5"/>
        <v>0.37000000000000022</v>
      </c>
      <c r="R75" s="261">
        <v>0.80695847362514028</v>
      </c>
      <c r="S75" s="61">
        <f t="shared" si="5"/>
        <v>0.37000000000000022</v>
      </c>
    </row>
    <row r="76" spans="1:19" ht="16" thickBot="1" x14ac:dyDescent="0.25">
      <c r="A76" s="4">
        <f t="shared" si="3"/>
        <v>74</v>
      </c>
      <c r="B76" s="267">
        <v>1</v>
      </c>
      <c r="C76" s="260">
        <v>0.97368421052631582</v>
      </c>
      <c r="D76" s="260">
        <v>9.5238095238095233E-2</v>
      </c>
      <c r="E76" s="260">
        <v>0.73333333333333328</v>
      </c>
      <c r="F76" s="261">
        <v>0.83365079365079364</v>
      </c>
      <c r="K76" s="4">
        <f t="shared" si="4"/>
        <v>75</v>
      </c>
      <c r="L76" s="269">
        <v>0.96296296296296291</v>
      </c>
      <c r="M76" s="61">
        <f t="shared" si="5"/>
        <v>0.37500000000000022</v>
      </c>
      <c r="N76" s="260">
        <v>0.125</v>
      </c>
      <c r="O76" s="61">
        <f t="shared" si="5"/>
        <v>0.37500000000000022</v>
      </c>
      <c r="P76" s="260">
        <v>0.80434782608695654</v>
      </c>
      <c r="Q76" s="61">
        <f t="shared" si="5"/>
        <v>0.37500000000000022</v>
      </c>
      <c r="R76" s="261">
        <v>0.80732600732600734</v>
      </c>
      <c r="S76" s="61">
        <f t="shared" si="5"/>
        <v>0.37500000000000022</v>
      </c>
    </row>
    <row r="77" spans="1:19" ht="16" thickBot="1" x14ac:dyDescent="0.25">
      <c r="A77" s="4">
        <f t="shared" si="3"/>
        <v>75</v>
      </c>
      <c r="B77" s="267">
        <v>1</v>
      </c>
      <c r="C77" s="260">
        <v>1</v>
      </c>
      <c r="D77" s="260">
        <v>0.16455696202531644</v>
      </c>
      <c r="E77" s="260">
        <v>0.84782608695652173</v>
      </c>
      <c r="F77" s="261">
        <v>0.86406164006604291</v>
      </c>
      <c r="K77" s="4">
        <f t="shared" si="4"/>
        <v>76</v>
      </c>
      <c r="L77" s="269">
        <v>0.96296296296296291</v>
      </c>
      <c r="M77" s="61">
        <f t="shared" si="5"/>
        <v>0.38000000000000023</v>
      </c>
      <c r="N77" s="260">
        <v>0.12658227848101267</v>
      </c>
      <c r="O77" s="61">
        <f t="shared" si="5"/>
        <v>0.38000000000000023</v>
      </c>
      <c r="P77" s="260">
        <v>0.80487804878048785</v>
      </c>
      <c r="Q77" s="61">
        <f t="shared" si="5"/>
        <v>0.38000000000000023</v>
      </c>
      <c r="R77" s="261">
        <v>0.80737250554323714</v>
      </c>
      <c r="S77" s="61">
        <f t="shared" si="5"/>
        <v>0.38000000000000023</v>
      </c>
    </row>
    <row r="78" spans="1:19" ht="16" thickBot="1" x14ac:dyDescent="0.25">
      <c r="A78" s="4">
        <f t="shared" si="3"/>
        <v>76</v>
      </c>
      <c r="B78" s="267">
        <v>1</v>
      </c>
      <c r="C78" s="260">
        <v>0.97058823529411764</v>
      </c>
      <c r="D78" s="260">
        <v>0.20588235294117646</v>
      </c>
      <c r="E78" s="260">
        <v>0.75510204081632648</v>
      </c>
      <c r="F78" s="261">
        <v>0.87720588235294117</v>
      </c>
      <c r="K78" s="4">
        <f t="shared" si="4"/>
        <v>77</v>
      </c>
      <c r="L78" s="269">
        <v>0.96296296296296291</v>
      </c>
      <c r="M78" s="61">
        <f t="shared" si="5"/>
        <v>0.38500000000000023</v>
      </c>
      <c r="N78" s="260">
        <v>0.12658227848101267</v>
      </c>
      <c r="O78" s="61">
        <f t="shared" si="5"/>
        <v>0.38500000000000023</v>
      </c>
      <c r="P78" s="260">
        <v>0.80487804878048785</v>
      </c>
      <c r="Q78" s="61">
        <f t="shared" si="5"/>
        <v>0.38500000000000023</v>
      </c>
      <c r="R78" s="261">
        <v>0.80760869565217408</v>
      </c>
      <c r="S78" s="61">
        <f t="shared" si="5"/>
        <v>0.38500000000000023</v>
      </c>
    </row>
    <row r="79" spans="1:19" ht="16" thickBot="1" x14ac:dyDescent="0.25">
      <c r="A79" s="4">
        <f t="shared" si="3"/>
        <v>77</v>
      </c>
      <c r="B79" s="267">
        <v>1</v>
      </c>
      <c r="C79" s="260">
        <v>0.96875</v>
      </c>
      <c r="D79" s="260">
        <v>0.140625</v>
      </c>
      <c r="E79" s="260">
        <v>0.75510204081632648</v>
      </c>
      <c r="F79" s="261">
        <v>0.85667067307692313</v>
      </c>
      <c r="K79" s="4">
        <f t="shared" si="4"/>
        <v>78</v>
      </c>
      <c r="L79" s="269">
        <v>0.96296296296296291</v>
      </c>
      <c r="M79" s="61">
        <f t="shared" si="5"/>
        <v>0.39000000000000024</v>
      </c>
      <c r="N79" s="260">
        <v>0.12676056338028169</v>
      </c>
      <c r="O79" s="61">
        <f t="shared" si="5"/>
        <v>0.39000000000000024</v>
      </c>
      <c r="P79" s="260">
        <v>0.80555555555555558</v>
      </c>
      <c r="Q79" s="61">
        <f t="shared" si="5"/>
        <v>0.39000000000000024</v>
      </c>
      <c r="R79" s="261">
        <v>0.80772058823529413</v>
      </c>
      <c r="S79" s="61">
        <f t="shared" si="5"/>
        <v>0.39000000000000024</v>
      </c>
    </row>
    <row r="80" spans="1:19" ht="16" thickBot="1" x14ac:dyDescent="0.25">
      <c r="A80" s="4">
        <f t="shared" si="3"/>
        <v>78</v>
      </c>
      <c r="B80" s="267">
        <v>1</v>
      </c>
      <c r="C80" s="260">
        <v>1</v>
      </c>
      <c r="D80" s="260">
        <v>9.8591549295774641E-2</v>
      </c>
      <c r="E80" s="260">
        <v>0.8571428571428571</v>
      </c>
      <c r="F80" s="261">
        <v>0.89254042775169529</v>
      </c>
      <c r="K80" s="4">
        <f t="shared" si="4"/>
        <v>79</v>
      </c>
      <c r="L80" s="269">
        <v>0.96296296296296291</v>
      </c>
      <c r="M80" s="61">
        <f t="shared" si="5"/>
        <v>0.39500000000000024</v>
      </c>
      <c r="N80" s="260">
        <v>0.12698412698412698</v>
      </c>
      <c r="O80" s="61">
        <f t="shared" si="5"/>
        <v>0.39500000000000024</v>
      </c>
      <c r="P80" s="260">
        <v>0.80701754385964908</v>
      </c>
      <c r="Q80" s="61">
        <f t="shared" si="5"/>
        <v>0.39500000000000024</v>
      </c>
      <c r="R80" s="261">
        <v>0.80845771144278589</v>
      </c>
      <c r="S80" s="61">
        <f t="shared" si="5"/>
        <v>0.39500000000000024</v>
      </c>
    </row>
    <row r="81" spans="1:19" ht="16" thickBot="1" x14ac:dyDescent="0.25">
      <c r="A81" s="4">
        <f t="shared" si="3"/>
        <v>79</v>
      </c>
      <c r="B81" s="267">
        <v>1</v>
      </c>
      <c r="C81" s="260">
        <v>1</v>
      </c>
      <c r="D81" s="260">
        <v>7.575757575757576E-2</v>
      </c>
      <c r="E81" s="260">
        <v>0.89090909090909087</v>
      </c>
      <c r="F81" s="261">
        <v>0.81534090909090906</v>
      </c>
      <c r="K81" s="4">
        <f t="shared" si="4"/>
        <v>80</v>
      </c>
      <c r="L81" s="269">
        <v>0.96296296296296291</v>
      </c>
      <c r="M81" s="61">
        <f t="shared" si="5"/>
        <v>0.40000000000000024</v>
      </c>
      <c r="N81" s="260">
        <v>0.12857142857142856</v>
      </c>
      <c r="O81" s="61">
        <f t="shared" si="5"/>
        <v>0.40000000000000024</v>
      </c>
      <c r="P81" s="260">
        <v>0.80701754385964908</v>
      </c>
      <c r="Q81" s="61">
        <f t="shared" si="5"/>
        <v>0.40000000000000024</v>
      </c>
      <c r="R81" s="261">
        <v>0.81008454106280203</v>
      </c>
      <c r="S81" s="61">
        <f t="shared" si="5"/>
        <v>0.40000000000000024</v>
      </c>
    </row>
    <row r="82" spans="1:19" ht="16" thickBot="1" x14ac:dyDescent="0.25">
      <c r="A82" s="4">
        <f t="shared" si="3"/>
        <v>80</v>
      </c>
      <c r="B82" s="267">
        <v>1</v>
      </c>
      <c r="C82" s="260">
        <v>1</v>
      </c>
      <c r="D82" s="260">
        <v>0.14666666666666667</v>
      </c>
      <c r="E82" s="260">
        <v>0.90566037735849059</v>
      </c>
      <c r="F82" s="261">
        <v>0.89422222222222236</v>
      </c>
      <c r="K82" s="4">
        <f t="shared" si="4"/>
        <v>81</v>
      </c>
      <c r="L82" s="269">
        <v>0.9642857142857143</v>
      </c>
      <c r="M82" s="61">
        <f t="shared" si="5"/>
        <v>0.40500000000000025</v>
      </c>
      <c r="N82" s="260">
        <v>0.12857142857142856</v>
      </c>
      <c r="O82" s="61">
        <f t="shared" si="5"/>
        <v>0.40500000000000025</v>
      </c>
      <c r="P82" s="260">
        <v>0.80769230769230771</v>
      </c>
      <c r="Q82" s="61">
        <f t="shared" si="5"/>
        <v>0.40500000000000025</v>
      </c>
      <c r="R82" s="261">
        <v>0.81013431013431014</v>
      </c>
      <c r="S82" s="61">
        <f t="shared" si="5"/>
        <v>0.40500000000000025</v>
      </c>
    </row>
    <row r="83" spans="1:19" ht="16" thickBot="1" x14ac:dyDescent="0.25">
      <c r="A83" s="4">
        <f t="shared" si="3"/>
        <v>81</v>
      </c>
      <c r="B83" s="267">
        <v>1</v>
      </c>
      <c r="C83" s="260">
        <v>0.967741935483871</v>
      </c>
      <c r="D83" s="260">
        <v>0.15873015873015872</v>
      </c>
      <c r="E83" s="260">
        <v>0.70833333333333337</v>
      </c>
      <c r="F83" s="261">
        <v>0.8984674329501916</v>
      </c>
      <c r="K83" s="4">
        <f t="shared" si="4"/>
        <v>82</v>
      </c>
      <c r="L83" s="269">
        <v>0.9642857142857143</v>
      </c>
      <c r="M83" s="61">
        <f t="shared" si="5"/>
        <v>0.41000000000000025</v>
      </c>
      <c r="N83" s="260">
        <v>0.12903225806451613</v>
      </c>
      <c r="O83" s="61">
        <f t="shared" si="5"/>
        <v>0.41000000000000025</v>
      </c>
      <c r="P83" s="260">
        <v>0.80769230769230771</v>
      </c>
      <c r="Q83" s="61">
        <f t="shared" si="5"/>
        <v>0.41000000000000025</v>
      </c>
      <c r="R83" s="261">
        <v>0.81134654818865359</v>
      </c>
      <c r="S83" s="61">
        <f t="shared" si="5"/>
        <v>0.41000000000000025</v>
      </c>
    </row>
    <row r="84" spans="1:19" ht="16" thickBot="1" x14ac:dyDescent="0.25">
      <c r="A84" s="4">
        <f t="shared" si="3"/>
        <v>82</v>
      </c>
      <c r="B84" s="267">
        <v>1</v>
      </c>
      <c r="C84" s="260">
        <v>0.95652173913043481</v>
      </c>
      <c r="D84" s="260">
        <v>4.878048780487805E-2</v>
      </c>
      <c r="E84" s="260">
        <v>0.73809523809523814</v>
      </c>
      <c r="F84" s="261">
        <v>0.78099593495934949</v>
      </c>
      <c r="K84" s="4">
        <f t="shared" si="4"/>
        <v>83</v>
      </c>
      <c r="L84" s="269">
        <v>0.9642857142857143</v>
      </c>
      <c r="M84" s="61">
        <f t="shared" si="5"/>
        <v>0.41500000000000026</v>
      </c>
      <c r="N84" s="260">
        <v>0.12987012987012986</v>
      </c>
      <c r="O84" s="61">
        <f t="shared" si="5"/>
        <v>0.41500000000000026</v>
      </c>
      <c r="P84" s="260">
        <v>0.80769230769230771</v>
      </c>
      <c r="Q84" s="61">
        <f t="shared" si="5"/>
        <v>0.41500000000000026</v>
      </c>
      <c r="R84" s="261">
        <v>0.81257378984651718</v>
      </c>
      <c r="S84" s="61">
        <f t="shared" si="5"/>
        <v>0.41500000000000026</v>
      </c>
    </row>
    <row r="85" spans="1:19" ht="16" thickBot="1" x14ac:dyDescent="0.25">
      <c r="A85" s="4">
        <f t="shared" si="3"/>
        <v>83</v>
      </c>
      <c r="B85" s="267">
        <v>1</v>
      </c>
      <c r="C85" s="260">
        <v>1</v>
      </c>
      <c r="D85" s="260">
        <v>0.17105263157894737</v>
      </c>
      <c r="E85" s="260">
        <v>0.86206896551724133</v>
      </c>
      <c r="F85" s="261">
        <v>0.86842105263157887</v>
      </c>
      <c r="K85" s="4">
        <f t="shared" si="4"/>
        <v>84</v>
      </c>
      <c r="L85" s="269">
        <v>0.96551724137931039</v>
      </c>
      <c r="M85" s="61">
        <f t="shared" si="5"/>
        <v>0.42000000000000026</v>
      </c>
      <c r="N85" s="260">
        <v>0.13043478260869565</v>
      </c>
      <c r="O85" s="61">
        <f t="shared" si="5"/>
        <v>0.42000000000000026</v>
      </c>
      <c r="P85" s="260">
        <v>0.80851063829787229</v>
      </c>
      <c r="Q85" s="61">
        <f t="shared" si="5"/>
        <v>0.42000000000000026</v>
      </c>
      <c r="R85" s="261">
        <v>0.81301369863013706</v>
      </c>
      <c r="S85" s="61">
        <f t="shared" si="5"/>
        <v>0.42000000000000026</v>
      </c>
    </row>
    <row r="86" spans="1:19" ht="16" thickBot="1" x14ac:dyDescent="0.25">
      <c r="A86" s="4">
        <f t="shared" si="3"/>
        <v>84</v>
      </c>
      <c r="B86" s="267">
        <v>1</v>
      </c>
      <c r="C86" s="260">
        <v>1</v>
      </c>
      <c r="D86" s="260">
        <v>0.11538461538461539</v>
      </c>
      <c r="E86" s="260">
        <v>0.93478260869565222</v>
      </c>
      <c r="F86" s="261">
        <v>0.83999013806706124</v>
      </c>
      <c r="K86" s="4">
        <f t="shared" si="4"/>
        <v>85</v>
      </c>
      <c r="L86" s="269">
        <v>0.96551724137931039</v>
      </c>
      <c r="M86" s="61">
        <f t="shared" si="5"/>
        <v>0.42500000000000027</v>
      </c>
      <c r="N86" s="260">
        <v>0.13157894736842105</v>
      </c>
      <c r="O86" s="61">
        <f t="shared" si="5"/>
        <v>0.42500000000000027</v>
      </c>
      <c r="P86" s="260">
        <v>0.80952380952380953</v>
      </c>
      <c r="Q86" s="61">
        <f t="shared" si="5"/>
        <v>0.42500000000000027</v>
      </c>
      <c r="R86" s="261">
        <v>0.81335282651072105</v>
      </c>
      <c r="S86" s="61">
        <f t="shared" si="5"/>
        <v>0.42500000000000027</v>
      </c>
    </row>
    <row r="87" spans="1:19" ht="16" thickBot="1" x14ac:dyDescent="0.25">
      <c r="A87" s="4">
        <f t="shared" si="3"/>
        <v>85</v>
      </c>
      <c r="B87" s="267">
        <v>1</v>
      </c>
      <c r="C87" s="260">
        <v>0.96296296296296291</v>
      </c>
      <c r="D87" s="260">
        <v>0.18055555555555555</v>
      </c>
      <c r="E87" s="260">
        <v>0.8125</v>
      </c>
      <c r="F87" s="261">
        <v>0.84722222222222221</v>
      </c>
      <c r="K87" s="4">
        <f t="shared" si="4"/>
        <v>86</v>
      </c>
      <c r="L87" s="269">
        <v>0.96551724137931039</v>
      </c>
      <c r="M87" s="61">
        <f t="shared" si="5"/>
        <v>0.43000000000000027</v>
      </c>
      <c r="N87" s="260">
        <v>0.13157894736842105</v>
      </c>
      <c r="O87" s="61">
        <f t="shared" si="5"/>
        <v>0.43000000000000027</v>
      </c>
      <c r="P87" s="260">
        <v>0.80952380952380953</v>
      </c>
      <c r="Q87" s="61">
        <f t="shared" si="5"/>
        <v>0.43000000000000027</v>
      </c>
      <c r="R87" s="261">
        <v>0.81534090909090906</v>
      </c>
      <c r="S87" s="61">
        <f t="shared" si="5"/>
        <v>0.43000000000000027</v>
      </c>
    </row>
    <row r="88" spans="1:19" ht="16" thickBot="1" x14ac:dyDescent="0.25">
      <c r="A88" s="4">
        <f t="shared" si="3"/>
        <v>86</v>
      </c>
      <c r="B88" s="267">
        <v>1</v>
      </c>
      <c r="C88" s="260">
        <v>0.87096774193548387</v>
      </c>
      <c r="D88" s="260">
        <v>0.20270270270270271</v>
      </c>
      <c r="E88" s="260">
        <v>0.73333333333333328</v>
      </c>
      <c r="F88" s="261">
        <v>0.78453453453453459</v>
      </c>
      <c r="K88" s="4">
        <f t="shared" si="4"/>
        <v>87</v>
      </c>
      <c r="L88" s="269">
        <v>0.96551724137931039</v>
      </c>
      <c r="M88" s="61">
        <f t="shared" si="5"/>
        <v>0.43500000000000028</v>
      </c>
      <c r="N88" s="260">
        <v>0.13157894736842105</v>
      </c>
      <c r="O88" s="61">
        <f t="shared" si="5"/>
        <v>0.43500000000000028</v>
      </c>
      <c r="P88" s="260">
        <v>0.81132075471698117</v>
      </c>
      <c r="Q88" s="61">
        <f t="shared" si="5"/>
        <v>0.43500000000000028</v>
      </c>
      <c r="R88" s="261">
        <v>0.81704059829059805</v>
      </c>
      <c r="S88" s="61">
        <f t="shared" si="5"/>
        <v>0.43500000000000028</v>
      </c>
    </row>
    <row r="89" spans="1:19" ht="16" thickBot="1" x14ac:dyDescent="0.25">
      <c r="A89" s="4">
        <f t="shared" si="3"/>
        <v>87</v>
      </c>
      <c r="B89" s="267">
        <v>1</v>
      </c>
      <c r="C89" s="260">
        <v>0.95454545454545459</v>
      </c>
      <c r="D89" s="260">
        <v>0.13333333333333333</v>
      </c>
      <c r="E89" s="260">
        <v>0.88636363636363635</v>
      </c>
      <c r="F89" s="261">
        <v>0.74977777777777788</v>
      </c>
      <c r="K89" s="4">
        <f t="shared" si="4"/>
        <v>88</v>
      </c>
      <c r="L89" s="269">
        <v>0.96551724137931039</v>
      </c>
      <c r="M89" s="61">
        <f t="shared" si="5"/>
        <v>0.44000000000000028</v>
      </c>
      <c r="N89" s="260">
        <v>0.13157894736842105</v>
      </c>
      <c r="O89" s="61">
        <f t="shared" si="5"/>
        <v>0.44000000000000028</v>
      </c>
      <c r="P89" s="260">
        <v>0.8125</v>
      </c>
      <c r="Q89" s="61">
        <f t="shared" si="5"/>
        <v>0.44000000000000028</v>
      </c>
      <c r="R89" s="261">
        <v>0.81718309859154936</v>
      </c>
      <c r="S89" s="61">
        <f t="shared" si="5"/>
        <v>0.44000000000000028</v>
      </c>
    </row>
    <row r="90" spans="1:19" ht="16" thickBot="1" x14ac:dyDescent="0.25">
      <c r="A90" s="4">
        <f t="shared" si="3"/>
        <v>88</v>
      </c>
      <c r="B90" s="267">
        <v>1</v>
      </c>
      <c r="C90" s="260">
        <v>0.95454545454545459</v>
      </c>
      <c r="D90" s="260">
        <v>8.7499999999999994E-2</v>
      </c>
      <c r="E90" s="260">
        <v>0.84782608695652173</v>
      </c>
      <c r="F90" s="261">
        <v>0.69755434782608705</v>
      </c>
      <c r="K90" s="4">
        <f t="shared" si="4"/>
        <v>89</v>
      </c>
      <c r="L90" s="269">
        <v>0.96551724137931039</v>
      </c>
      <c r="M90" s="61">
        <f t="shared" si="5"/>
        <v>0.44500000000000028</v>
      </c>
      <c r="N90" s="260">
        <v>0.13235294117647059</v>
      </c>
      <c r="O90" s="61">
        <f t="shared" si="5"/>
        <v>0.44500000000000028</v>
      </c>
      <c r="P90" s="260">
        <v>0.8125</v>
      </c>
      <c r="Q90" s="61">
        <f t="shared" si="5"/>
        <v>0.44500000000000028</v>
      </c>
      <c r="R90" s="261">
        <v>0.81918724279835387</v>
      </c>
      <c r="S90" s="61">
        <f t="shared" si="5"/>
        <v>0.44500000000000028</v>
      </c>
    </row>
    <row r="91" spans="1:19" ht="16" thickBot="1" x14ac:dyDescent="0.25">
      <c r="A91" s="4">
        <f t="shared" si="3"/>
        <v>89</v>
      </c>
      <c r="B91" s="267">
        <v>1</v>
      </c>
      <c r="C91" s="260">
        <v>1</v>
      </c>
      <c r="D91" s="260">
        <v>0.10256410256410256</v>
      </c>
      <c r="E91" s="260">
        <v>0.66666666666666663</v>
      </c>
      <c r="F91" s="261">
        <v>0.88969017094017078</v>
      </c>
      <c r="K91" s="4">
        <f t="shared" si="4"/>
        <v>90</v>
      </c>
      <c r="L91" s="269">
        <v>0.96551724137931039</v>
      </c>
      <c r="M91" s="61">
        <f t="shared" si="5"/>
        <v>0.45000000000000029</v>
      </c>
      <c r="N91" s="260">
        <v>0.13333333333333333</v>
      </c>
      <c r="O91" s="61">
        <f t="shared" si="5"/>
        <v>0.45000000000000029</v>
      </c>
      <c r="P91" s="260">
        <v>0.8125</v>
      </c>
      <c r="Q91" s="61">
        <f t="shared" si="5"/>
        <v>0.45000000000000029</v>
      </c>
      <c r="R91" s="261">
        <v>0.82105263157894759</v>
      </c>
      <c r="S91" s="61">
        <f t="shared" si="5"/>
        <v>0.45000000000000029</v>
      </c>
    </row>
    <row r="92" spans="1:19" ht="16" thickBot="1" x14ac:dyDescent="0.25">
      <c r="A92" s="4">
        <f t="shared" si="3"/>
        <v>90</v>
      </c>
      <c r="B92" s="267">
        <v>1</v>
      </c>
      <c r="C92" s="260">
        <v>0.96969696969696972</v>
      </c>
      <c r="D92" s="260">
        <v>0.18666666666666668</v>
      </c>
      <c r="E92" s="260">
        <v>0.84</v>
      </c>
      <c r="F92" s="261">
        <v>0.80102564102564111</v>
      </c>
      <c r="K92" s="4">
        <f t="shared" si="4"/>
        <v>91</v>
      </c>
      <c r="L92" s="269">
        <v>0.96551724137931039</v>
      </c>
      <c r="M92" s="61">
        <f t="shared" si="5"/>
        <v>0.45500000000000029</v>
      </c>
      <c r="N92" s="260">
        <v>0.13414634146341464</v>
      </c>
      <c r="O92" s="61">
        <f t="shared" si="5"/>
        <v>0.45500000000000029</v>
      </c>
      <c r="P92" s="260">
        <v>0.8125</v>
      </c>
      <c r="Q92" s="61">
        <f t="shared" si="5"/>
        <v>0.45500000000000029</v>
      </c>
      <c r="R92" s="261">
        <v>0.82175813501699857</v>
      </c>
      <c r="S92" s="61">
        <f t="shared" si="5"/>
        <v>0.45500000000000029</v>
      </c>
    </row>
    <row r="93" spans="1:19" ht="16" thickBot="1" x14ac:dyDescent="0.25">
      <c r="A93" s="4">
        <f t="shared" si="3"/>
        <v>91</v>
      </c>
      <c r="B93" s="267">
        <v>1</v>
      </c>
      <c r="C93" s="260">
        <v>0.96551724137931039</v>
      </c>
      <c r="D93" s="260">
        <v>0.12</v>
      </c>
      <c r="E93" s="260">
        <v>0.73333333333333328</v>
      </c>
      <c r="F93" s="261">
        <v>0.78</v>
      </c>
      <c r="K93" s="4">
        <f t="shared" si="4"/>
        <v>92</v>
      </c>
      <c r="L93" s="269">
        <v>0.96551724137931039</v>
      </c>
      <c r="M93" s="61">
        <f t="shared" si="5"/>
        <v>0.4600000000000003</v>
      </c>
      <c r="N93" s="260">
        <v>0.13513513513513514</v>
      </c>
      <c r="O93" s="61">
        <f t="shared" si="5"/>
        <v>0.4600000000000003</v>
      </c>
      <c r="P93" s="260">
        <v>0.81395348837209303</v>
      </c>
      <c r="Q93" s="61">
        <f t="shared" si="5"/>
        <v>0.4600000000000003</v>
      </c>
      <c r="R93" s="261">
        <v>0.82226107226107215</v>
      </c>
      <c r="S93" s="61">
        <f t="shared" si="5"/>
        <v>0.4600000000000003</v>
      </c>
    </row>
    <row r="94" spans="1:19" ht="16" thickBot="1" x14ac:dyDescent="0.25">
      <c r="A94" s="4">
        <f t="shared" si="3"/>
        <v>92</v>
      </c>
      <c r="B94" s="267">
        <v>1</v>
      </c>
      <c r="C94" s="260">
        <v>0.97142857142857142</v>
      </c>
      <c r="D94" s="260">
        <v>0.17647058823529413</v>
      </c>
      <c r="E94" s="260">
        <v>0.75</v>
      </c>
      <c r="F94" s="261">
        <v>0.84252450980392157</v>
      </c>
      <c r="K94" s="4">
        <f t="shared" si="4"/>
        <v>93</v>
      </c>
      <c r="L94" s="269">
        <v>0.96666666666666667</v>
      </c>
      <c r="M94" s="61">
        <f t="shared" si="5"/>
        <v>0.4650000000000003</v>
      </c>
      <c r="N94" s="260">
        <v>0.13580246913580246</v>
      </c>
      <c r="O94" s="61">
        <f t="shared" si="5"/>
        <v>0.4650000000000003</v>
      </c>
      <c r="P94" s="260">
        <v>0.81395348837209303</v>
      </c>
      <c r="Q94" s="61">
        <f t="shared" si="5"/>
        <v>0.4650000000000003</v>
      </c>
      <c r="R94" s="261">
        <v>0.82300275482093666</v>
      </c>
      <c r="S94" s="61">
        <f t="shared" si="5"/>
        <v>0.4650000000000003</v>
      </c>
    </row>
    <row r="95" spans="1:19" ht="16" thickBot="1" x14ac:dyDescent="0.25">
      <c r="A95" s="4">
        <f t="shared" si="3"/>
        <v>93</v>
      </c>
      <c r="B95" s="267">
        <v>1</v>
      </c>
      <c r="C95" s="260">
        <v>0.96875</v>
      </c>
      <c r="D95" s="260">
        <v>7.792207792207792E-2</v>
      </c>
      <c r="E95" s="260">
        <v>0.83333333333333337</v>
      </c>
      <c r="F95" s="261">
        <v>0.85</v>
      </c>
      <c r="K95" s="4">
        <f t="shared" si="4"/>
        <v>94</v>
      </c>
      <c r="L95" s="269">
        <v>0.96666666666666667</v>
      </c>
      <c r="M95" s="61">
        <f t="shared" si="5"/>
        <v>0.47000000000000031</v>
      </c>
      <c r="N95" s="260">
        <v>0.13636363636363635</v>
      </c>
      <c r="O95" s="61">
        <f t="shared" si="5"/>
        <v>0.47000000000000031</v>
      </c>
      <c r="P95" s="260">
        <v>0.81481481481481477</v>
      </c>
      <c r="Q95" s="61">
        <f t="shared" si="5"/>
        <v>0.47000000000000031</v>
      </c>
      <c r="R95" s="261">
        <v>0.826171875</v>
      </c>
      <c r="S95" s="61">
        <f t="shared" si="5"/>
        <v>0.47000000000000031</v>
      </c>
    </row>
    <row r="96" spans="1:19" ht="16" thickBot="1" x14ac:dyDescent="0.25">
      <c r="A96" s="4">
        <f t="shared" si="3"/>
        <v>94</v>
      </c>
      <c r="B96" s="267">
        <v>1</v>
      </c>
      <c r="C96" s="260">
        <v>0.9375</v>
      </c>
      <c r="D96" s="260">
        <v>0.1951219512195122</v>
      </c>
      <c r="E96" s="260">
        <v>0.82352941176470584</v>
      </c>
      <c r="F96" s="261">
        <v>0.77200424178154836</v>
      </c>
      <c r="K96" s="4">
        <f t="shared" si="4"/>
        <v>95</v>
      </c>
      <c r="L96" s="269">
        <v>0.96666666666666667</v>
      </c>
      <c r="M96" s="61">
        <f t="shared" si="5"/>
        <v>0.47500000000000031</v>
      </c>
      <c r="N96" s="260">
        <v>0.13698630136986301</v>
      </c>
      <c r="O96" s="61">
        <f t="shared" si="5"/>
        <v>0.47500000000000031</v>
      </c>
      <c r="P96" s="260">
        <v>0.81481481481481477</v>
      </c>
      <c r="Q96" s="61">
        <f t="shared" si="5"/>
        <v>0.47500000000000031</v>
      </c>
      <c r="R96" s="261">
        <v>0.82640144665461102</v>
      </c>
      <c r="S96" s="61">
        <f t="shared" si="5"/>
        <v>0.47500000000000031</v>
      </c>
    </row>
    <row r="97" spans="1:19" ht="16" thickBot="1" x14ac:dyDescent="0.25">
      <c r="A97" s="4">
        <f t="shared" si="3"/>
        <v>95</v>
      </c>
      <c r="B97" s="267">
        <v>1</v>
      </c>
      <c r="C97" s="260">
        <v>0.96153846153846156</v>
      </c>
      <c r="D97" s="260">
        <v>0.14285714285714285</v>
      </c>
      <c r="E97" s="260">
        <v>0.80392156862745101</v>
      </c>
      <c r="F97" s="261">
        <v>0.85595238095238102</v>
      </c>
      <c r="K97" s="4">
        <f t="shared" si="4"/>
        <v>96</v>
      </c>
      <c r="L97" s="269">
        <v>0.96666666666666667</v>
      </c>
      <c r="M97" s="61">
        <f t="shared" si="5"/>
        <v>0.48000000000000032</v>
      </c>
      <c r="N97" s="260">
        <v>0.13750000000000001</v>
      </c>
      <c r="O97" s="61">
        <f t="shared" si="5"/>
        <v>0.48000000000000032</v>
      </c>
      <c r="P97" s="260">
        <v>0.81578947368421051</v>
      </c>
      <c r="Q97" s="61">
        <f t="shared" si="5"/>
        <v>0.48000000000000032</v>
      </c>
      <c r="R97" s="261">
        <v>0.82719017094017078</v>
      </c>
      <c r="S97" s="61">
        <f t="shared" si="5"/>
        <v>0.48000000000000032</v>
      </c>
    </row>
    <row r="98" spans="1:19" ht="16" thickBot="1" x14ac:dyDescent="0.25">
      <c r="A98" s="4">
        <f t="shared" si="3"/>
        <v>96</v>
      </c>
      <c r="B98" s="267">
        <v>1</v>
      </c>
      <c r="C98" s="260">
        <v>0.96</v>
      </c>
      <c r="D98" s="260">
        <v>9.3333333333333338E-2</v>
      </c>
      <c r="E98" s="260">
        <v>0.84444444444444444</v>
      </c>
      <c r="F98" s="261">
        <v>0.73128205128205137</v>
      </c>
      <c r="K98" s="4">
        <f t="shared" si="4"/>
        <v>97</v>
      </c>
      <c r="L98" s="269">
        <v>0.96666666666666667</v>
      </c>
      <c r="M98" s="61">
        <f t="shared" si="5"/>
        <v>0.48500000000000032</v>
      </c>
      <c r="N98" s="260">
        <v>0.13846153846153847</v>
      </c>
      <c r="O98" s="61">
        <f t="shared" si="5"/>
        <v>0.48500000000000032</v>
      </c>
      <c r="P98" s="260">
        <v>0.81578947368421051</v>
      </c>
      <c r="Q98" s="61">
        <f t="shared" si="5"/>
        <v>0.48500000000000032</v>
      </c>
      <c r="R98" s="261">
        <v>0.82807807807807821</v>
      </c>
      <c r="S98" s="61">
        <f t="shared" si="5"/>
        <v>0.48500000000000032</v>
      </c>
    </row>
    <row r="99" spans="1:19" ht="16" thickBot="1" x14ac:dyDescent="0.25">
      <c r="A99" s="4">
        <f t="shared" si="3"/>
        <v>97</v>
      </c>
      <c r="B99" s="267">
        <v>1</v>
      </c>
      <c r="C99" s="260">
        <v>0.91489361702127658</v>
      </c>
      <c r="D99" s="260">
        <v>0.11538461538461539</v>
      </c>
      <c r="E99" s="260">
        <v>0.80434782608695654</v>
      </c>
      <c r="F99" s="261">
        <v>0.86538461538461542</v>
      </c>
      <c r="K99" s="4">
        <f t="shared" si="4"/>
        <v>98</v>
      </c>
      <c r="L99" s="269">
        <v>0.96666666666666667</v>
      </c>
      <c r="M99" s="61">
        <f t="shared" si="5"/>
        <v>0.49000000000000032</v>
      </c>
      <c r="N99" s="260">
        <v>0.13846153846153847</v>
      </c>
      <c r="O99" s="61">
        <f t="shared" si="5"/>
        <v>0.49000000000000032</v>
      </c>
      <c r="P99" s="260">
        <v>0.81632653061224492</v>
      </c>
      <c r="Q99" s="61">
        <f t="shared" si="5"/>
        <v>0.49000000000000032</v>
      </c>
      <c r="R99" s="261">
        <v>0.82837301587301582</v>
      </c>
      <c r="S99" s="61">
        <f t="shared" si="5"/>
        <v>0.49000000000000032</v>
      </c>
    </row>
    <row r="100" spans="1:19" ht="16" thickBot="1" x14ac:dyDescent="0.25">
      <c r="A100" s="4">
        <f t="shared" si="3"/>
        <v>98</v>
      </c>
      <c r="B100" s="267">
        <v>1</v>
      </c>
      <c r="C100" s="260">
        <v>1</v>
      </c>
      <c r="D100" s="260">
        <v>0.15068493150684931</v>
      </c>
      <c r="E100" s="260">
        <v>0.88095238095238093</v>
      </c>
      <c r="F100" s="261">
        <v>0.80238457635717908</v>
      </c>
      <c r="K100" s="4">
        <f t="shared" si="4"/>
        <v>99</v>
      </c>
      <c r="L100" s="269">
        <v>0.96666666666666667</v>
      </c>
      <c r="M100" s="61">
        <f t="shared" si="5"/>
        <v>0.49500000000000033</v>
      </c>
      <c r="N100" s="260">
        <v>0.1388888888888889</v>
      </c>
      <c r="O100" s="61">
        <f t="shared" si="5"/>
        <v>0.49500000000000033</v>
      </c>
      <c r="P100" s="260">
        <v>0.81632653061224492</v>
      </c>
      <c r="Q100" s="61">
        <f t="shared" si="5"/>
        <v>0.49500000000000033</v>
      </c>
      <c r="R100" s="261">
        <v>0.82854617764030036</v>
      </c>
      <c r="S100" s="61">
        <f t="shared" si="5"/>
        <v>0.49500000000000033</v>
      </c>
    </row>
    <row r="101" spans="1:19" ht="16" thickBot="1" x14ac:dyDescent="0.25">
      <c r="A101" s="4">
        <f t="shared" si="3"/>
        <v>99</v>
      </c>
      <c r="B101" s="267">
        <v>1</v>
      </c>
      <c r="C101" s="260">
        <v>0.967741935483871</v>
      </c>
      <c r="D101" s="260">
        <v>7.575757575757576E-2</v>
      </c>
      <c r="E101" s="260">
        <v>0.77551020408163263</v>
      </c>
      <c r="F101" s="261">
        <v>0.86454545454545439</v>
      </c>
      <c r="K101" s="4">
        <f t="shared" si="4"/>
        <v>100</v>
      </c>
      <c r="L101" s="269">
        <v>0.967741935483871</v>
      </c>
      <c r="M101" s="61">
        <f t="shared" si="5"/>
        <v>0.50000000000000033</v>
      </c>
      <c r="N101" s="260">
        <v>0.1388888888888889</v>
      </c>
      <c r="O101" s="61">
        <f t="shared" si="5"/>
        <v>0.50000000000000033</v>
      </c>
      <c r="P101" s="260">
        <v>0.81632653061224492</v>
      </c>
      <c r="Q101" s="61">
        <f t="shared" si="5"/>
        <v>0.50000000000000033</v>
      </c>
      <c r="R101" s="261">
        <v>0.83012820512820507</v>
      </c>
      <c r="S101" s="61">
        <f t="shared" si="5"/>
        <v>0.50000000000000033</v>
      </c>
    </row>
    <row r="102" spans="1:19" ht="16" thickBot="1" x14ac:dyDescent="0.25">
      <c r="A102" s="4">
        <f>A101+1</f>
        <v>100</v>
      </c>
      <c r="B102" s="267">
        <v>1</v>
      </c>
      <c r="C102" s="260">
        <v>1</v>
      </c>
      <c r="D102" s="260">
        <v>0.13846153846153847</v>
      </c>
      <c r="E102" s="260">
        <v>0.97727272727272729</v>
      </c>
      <c r="F102" s="261">
        <v>0.70521978021978016</v>
      </c>
      <c r="K102" s="4">
        <f t="shared" si="4"/>
        <v>101</v>
      </c>
      <c r="L102" s="269">
        <v>0.967741935483871</v>
      </c>
      <c r="M102" s="61">
        <f t="shared" si="5"/>
        <v>0.50500000000000034</v>
      </c>
      <c r="N102" s="260">
        <v>0.13924050632911392</v>
      </c>
      <c r="O102" s="61">
        <f t="shared" si="5"/>
        <v>0.50500000000000034</v>
      </c>
      <c r="P102" s="260">
        <v>0.81818181818181823</v>
      </c>
      <c r="Q102" s="61">
        <f t="shared" si="5"/>
        <v>0.50500000000000034</v>
      </c>
      <c r="R102" s="261">
        <v>0.83033033033033032</v>
      </c>
      <c r="S102" s="61">
        <f t="shared" si="5"/>
        <v>0.50500000000000034</v>
      </c>
    </row>
    <row r="103" spans="1:19" ht="16" thickBot="1" x14ac:dyDescent="0.25">
      <c r="A103" s="4">
        <f t="shared" ref="A103:A166" si="6">A102+1</f>
        <v>101</v>
      </c>
      <c r="B103" s="267">
        <v>1</v>
      </c>
      <c r="C103" s="260">
        <v>1</v>
      </c>
      <c r="D103" s="260">
        <v>0.20833333333333334</v>
      </c>
      <c r="E103" s="260">
        <v>0.74358974358974361</v>
      </c>
      <c r="F103" s="261">
        <v>0.83012820512820507</v>
      </c>
      <c r="K103" s="4">
        <f t="shared" si="4"/>
        <v>102</v>
      </c>
      <c r="L103" s="269">
        <v>0.967741935483871</v>
      </c>
      <c r="M103" s="61">
        <f t="shared" si="5"/>
        <v>0.51000000000000034</v>
      </c>
      <c r="N103" s="260">
        <v>0.14035087719298245</v>
      </c>
      <c r="O103" s="61">
        <f t="shared" si="5"/>
        <v>0.51000000000000034</v>
      </c>
      <c r="P103" s="260">
        <v>0.81818181818181823</v>
      </c>
      <c r="Q103" s="61">
        <f t="shared" si="5"/>
        <v>0.51000000000000034</v>
      </c>
      <c r="R103" s="261">
        <v>0.83192488262910802</v>
      </c>
      <c r="S103" s="61">
        <f t="shared" si="5"/>
        <v>0.51000000000000034</v>
      </c>
    </row>
    <row r="104" spans="1:19" ht="16" thickBot="1" x14ac:dyDescent="0.25">
      <c r="A104" s="4">
        <f t="shared" si="6"/>
        <v>102</v>
      </c>
      <c r="B104" s="267">
        <v>1</v>
      </c>
      <c r="C104" s="260">
        <v>0.91428571428571426</v>
      </c>
      <c r="D104" s="260">
        <v>0.14705882352941177</v>
      </c>
      <c r="E104" s="260">
        <v>0.67346938775510201</v>
      </c>
      <c r="F104" s="261">
        <v>0.74922600619195046</v>
      </c>
      <c r="K104" s="4">
        <f t="shared" si="4"/>
        <v>103</v>
      </c>
      <c r="L104" s="269">
        <v>0.967741935483871</v>
      </c>
      <c r="M104" s="61">
        <f t="shared" si="5"/>
        <v>0.51500000000000035</v>
      </c>
      <c r="N104" s="260">
        <v>0.140625</v>
      </c>
      <c r="O104" s="61">
        <f t="shared" si="5"/>
        <v>0.51500000000000035</v>
      </c>
      <c r="P104" s="260">
        <v>0.81818181818181823</v>
      </c>
      <c r="Q104" s="61">
        <f t="shared" si="5"/>
        <v>0.51500000000000035</v>
      </c>
      <c r="R104" s="261">
        <v>0.83229813664596264</v>
      </c>
      <c r="S104" s="61">
        <f t="shared" si="5"/>
        <v>0.51500000000000035</v>
      </c>
    </row>
    <row r="105" spans="1:19" ht="16" thickBot="1" x14ac:dyDescent="0.25">
      <c r="A105" s="4">
        <f t="shared" si="6"/>
        <v>103</v>
      </c>
      <c r="B105" s="267">
        <v>1</v>
      </c>
      <c r="C105" s="260">
        <v>0.93103448275862066</v>
      </c>
      <c r="D105" s="260">
        <v>0.13043478260869565</v>
      </c>
      <c r="E105" s="260">
        <v>0.81632653061224492</v>
      </c>
      <c r="F105" s="261">
        <v>0.81008454106280203</v>
      </c>
      <c r="K105" s="4">
        <f t="shared" si="4"/>
        <v>104</v>
      </c>
      <c r="L105" s="269">
        <v>0.967741935483871</v>
      </c>
      <c r="M105" s="61">
        <f t="shared" si="5"/>
        <v>0.52000000000000035</v>
      </c>
      <c r="N105" s="260">
        <v>0.14102564102564102</v>
      </c>
      <c r="O105" s="61">
        <f t="shared" si="5"/>
        <v>0.52000000000000035</v>
      </c>
      <c r="P105" s="260">
        <v>0.81818181818181823</v>
      </c>
      <c r="Q105" s="61">
        <f t="shared" si="5"/>
        <v>0.52000000000000035</v>
      </c>
      <c r="R105" s="261">
        <v>0.83246753246753247</v>
      </c>
      <c r="S105" s="61">
        <f t="shared" si="5"/>
        <v>0.52000000000000035</v>
      </c>
    </row>
    <row r="106" spans="1:19" ht="16" thickBot="1" x14ac:dyDescent="0.25">
      <c r="A106" s="4">
        <f t="shared" si="6"/>
        <v>104</v>
      </c>
      <c r="B106" s="267">
        <v>1</v>
      </c>
      <c r="C106" s="260">
        <v>1</v>
      </c>
      <c r="D106" s="260">
        <v>0.15584415584415584</v>
      </c>
      <c r="E106" s="260">
        <v>0.80434782608695654</v>
      </c>
      <c r="F106" s="261">
        <v>0.79277244494635779</v>
      </c>
      <c r="K106" s="4">
        <f t="shared" si="4"/>
        <v>105</v>
      </c>
      <c r="L106" s="269">
        <v>0.967741935483871</v>
      </c>
      <c r="M106" s="61">
        <f t="shared" si="5"/>
        <v>0.52500000000000036</v>
      </c>
      <c r="N106" s="260">
        <v>0.14285714285714285</v>
      </c>
      <c r="O106" s="61">
        <f t="shared" si="5"/>
        <v>0.52500000000000036</v>
      </c>
      <c r="P106" s="260">
        <v>0.82</v>
      </c>
      <c r="Q106" s="61">
        <f t="shared" si="5"/>
        <v>0.52500000000000036</v>
      </c>
      <c r="R106" s="261">
        <v>0.83365079365079364</v>
      </c>
      <c r="S106" s="61">
        <f t="shared" si="5"/>
        <v>0.52500000000000036</v>
      </c>
    </row>
    <row r="107" spans="1:19" ht="16" thickBot="1" x14ac:dyDescent="0.25">
      <c r="A107" s="4">
        <f t="shared" si="6"/>
        <v>105</v>
      </c>
      <c r="B107" s="267">
        <v>1</v>
      </c>
      <c r="C107" s="260">
        <v>0.9642857142857143</v>
      </c>
      <c r="D107" s="260">
        <v>0.13157894736842105</v>
      </c>
      <c r="E107" s="260">
        <v>0.8571428571428571</v>
      </c>
      <c r="F107" s="261">
        <v>0.87921052631578944</v>
      </c>
      <c r="K107" s="4">
        <f t="shared" si="4"/>
        <v>106</v>
      </c>
      <c r="L107" s="269">
        <v>0.96875</v>
      </c>
      <c r="M107" s="61">
        <f t="shared" si="5"/>
        <v>0.53000000000000036</v>
      </c>
      <c r="N107" s="260">
        <v>0.14285714285714285</v>
      </c>
      <c r="O107" s="61">
        <f t="shared" si="5"/>
        <v>0.53000000000000036</v>
      </c>
      <c r="P107" s="260">
        <v>0.82222222222222219</v>
      </c>
      <c r="Q107" s="61">
        <f t="shared" si="5"/>
        <v>0.53000000000000036</v>
      </c>
      <c r="R107" s="261">
        <v>0.833984375</v>
      </c>
      <c r="S107" s="61">
        <f t="shared" si="5"/>
        <v>0.53000000000000036</v>
      </c>
    </row>
    <row r="108" spans="1:19" ht="16" thickBot="1" x14ac:dyDescent="0.25">
      <c r="A108" s="4">
        <f t="shared" si="6"/>
        <v>106</v>
      </c>
      <c r="B108" s="267">
        <v>1</v>
      </c>
      <c r="C108" s="260">
        <v>0.92</v>
      </c>
      <c r="D108" s="260">
        <v>0.13157894736842105</v>
      </c>
      <c r="E108" s="260">
        <v>0.83720930232558144</v>
      </c>
      <c r="F108" s="261">
        <v>0.81335282651072105</v>
      </c>
      <c r="K108" s="4">
        <f t="shared" si="4"/>
        <v>107</v>
      </c>
      <c r="L108" s="269">
        <v>0.96875</v>
      </c>
      <c r="M108" s="61">
        <f t="shared" si="5"/>
        <v>0.53500000000000036</v>
      </c>
      <c r="N108" s="260">
        <v>0.14285714285714285</v>
      </c>
      <c r="O108" s="61">
        <f t="shared" si="5"/>
        <v>0.53500000000000036</v>
      </c>
      <c r="P108" s="260">
        <v>0.82222222222222219</v>
      </c>
      <c r="Q108" s="61">
        <f t="shared" si="5"/>
        <v>0.53500000000000036</v>
      </c>
      <c r="R108" s="261">
        <v>0.83698092031425353</v>
      </c>
      <c r="S108" s="61">
        <f t="shared" si="5"/>
        <v>0.53500000000000036</v>
      </c>
    </row>
    <row r="109" spans="1:19" ht="16" thickBot="1" x14ac:dyDescent="0.25">
      <c r="A109" s="4">
        <f t="shared" si="6"/>
        <v>107</v>
      </c>
      <c r="B109" s="267">
        <v>1</v>
      </c>
      <c r="C109" s="260">
        <v>1</v>
      </c>
      <c r="D109" s="260">
        <v>0.18840579710144928</v>
      </c>
      <c r="E109" s="260">
        <v>0.73170731707317072</v>
      </c>
      <c r="F109" s="261">
        <v>0.79960019990004982</v>
      </c>
      <c r="K109" s="4">
        <f t="shared" si="4"/>
        <v>108</v>
      </c>
      <c r="L109" s="269">
        <v>0.96875</v>
      </c>
      <c r="M109" s="61">
        <f t="shared" si="5"/>
        <v>0.54000000000000037</v>
      </c>
      <c r="N109" s="260">
        <v>0.14285714285714285</v>
      </c>
      <c r="O109" s="61">
        <f t="shared" si="5"/>
        <v>0.54000000000000037</v>
      </c>
      <c r="P109" s="260">
        <v>0.82352941176470584</v>
      </c>
      <c r="Q109" s="61">
        <f t="shared" si="5"/>
        <v>0.54000000000000037</v>
      </c>
      <c r="R109" s="261">
        <v>0.83703703703703702</v>
      </c>
      <c r="S109" s="61">
        <f t="shared" si="5"/>
        <v>0.54000000000000037</v>
      </c>
    </row>
    <row r="110" spans="1:19" ht="16" thickBot="1" x14ac:dyDescent="0.25">
      <c r="A110" s="4">
        <f t="shared" si="6"/>
        <v>108</v>
      </c>
      <c r="B110" s="267">
        <v>1</v>
      </c>
      <c r="C110" s="260">
        <v>0.95238095238095233</v>
      </c>
      <c r="D110" s="260">
        <v>5.9523809523809521E-2</v>
      </c>
      <c r="E110" s="260">
        <v>0.74468085106382975</v>
      </c>
      <c r="F110" s="261">
        <v>0.62562656641603986</v>
      </c>
      <c r="K110" s="4">
        <f t="shared" si="4"/>
        <v>109</v>
      </c>
      <c r="L110" s="269">
        <v>0.96969696969696972</v>
      </c>
      <c r="M110" s="61">
        <f t="shared" si="5"/>
        <v>0.54500000000000037</v>
      </c>
      <c r="N110" s="260">
        <v>0.14492753623188406</v>
      </c>
      <c r="O110" s="61">
        <f t="shared" si="5"/>
        <v>0.54500000000000037</v>
      </c>
      <c r="P110" s="260">
        <v>0.82352941176470584</v>
      </c>
      <c r="Q110" s="61">
        <f t="shared" si="5"/>
        <v>0.54500000000000037</v>
      </c>
      <c r="R110" s="261">
        <v>0.83742911153119093</v>
      </c>
      <c r="S110" s="61">
        <f t="shared" si="5"/>
        <v>0.54500000000000037</v>
      </c>
    </row>
    <row r="111" spans="1:19" ht="16" thickBot="1" x14ac:dyDescent="0.25">
      <c r="A111" s="4">
        <f t="shared" si="6"/>
        <v>109</v>
      </c>
      <c r="B111" s="267">
        <v>1</v>
      </c>
      <c r="C111" s="260">
        <v>1</v>
      </c>
      <c r="D111" s="260">
        <v>0.17460317460317459</v>
      </c>
      <c r="E111" s="260">
        <v>0.86274509803921573</v>
      </c>
      <c r="F111" s="261">
        <v>0.85604816639299408</v>
      </c>
      <c r="K111" s="4">
        <f t="shared" si="4"/>
        <v>110</v>
      </c>
      <c r="L111" s="269">
        <v>0.96969696969696972</v>
      </c>
      <c r="M111" s="61">
        <f t="shared" si="5"/>
        <v>0.55000000000000038</v>
      </c>
      <c r="N111" s="260">
        <v>0.14666666666666667</v>
      </c>
      <c r="O111" s="61">
        <f t="shared" si="5"/>
        <v>0.55000000000000038</v>
      </c>
      <c r="P111" s="260">
        <v>0.82978723404255317</v>
      </c>
      <c r="Q111" s="61">
        <f t="shared" si="5"/>
        <v>0.55000000000000038</v>
      </c>
      <c r="R111" s="261">
        <v>0.83770161290322576</v>
      </c>
      <c r="S111" s="61">
        <f t="shared" si="5"/>
        <v>0.55000000000000038</v>
      </c>
    </row>
    <row r="112" spans="1:19" ht="16" thickBot="1" x14ac:dyDescent="0.25">
      <c r="A112" s="4">
        <f t="shared" si="6"/>
        <v>110</v>
      </c>
      <c r="B112" s="267">
        <v>1</v>
      </c>
      <c r="C112" s="260">
        <v>1</v>
      </c>
      <c r="D112" s="260">
        <v>0.19047619047619047</v>
      </c>
      <c r="E112" s="260">
        <v>0.8</v>
      </c>
      <c r="F112" s="261">
        <v>0.80208333333333337</v>
      </c>
      <c r="K112" s="4">
        <f t="shared" si="4"/>
        <v>111</v>
      </c>
      <c r="L112" s="269">
        <v>0.96969696969696972</v>
      </c>
      <c r="M112" s="61">
        <f t="shared" si="5"/>
        <v>0.55500000000000038</v>
      </c>
      <c r="N112" s="260">
        <v>0.14666666666666667</v>
      </c>
      <c r="O112" s="61">
        <f t="shared" si="5"/>
        <v>0.55500000000000038</v>
      </c>
      <c r="P112" s="260">
        <v>0.82978723404255317</v>
      </c>
      <c r="Q112" s="61">
        <f t="shared" si="5"/>
        <v>0.55500000000000038</v>
      </c>
      <c r="R112" s="261">
        <v>0.83999013806706124</v>
      </c>
      <c r="S112" s="61">
        <f t="shared" si="5"/>
        <v>0.55500000000000038</v>
      </c>
    </row>
    <row r="113" spans="1:19" ht="16" thickBot="1" x14ac:dyDescent="0.25">
      <c r="A113" s="4">
        <f t="shared" si="6"/>
        <v>111</v>
      </c>
      <c r="B113" s="267">
        <v>1</v>
      </c>
      <c r="C113" s="260">
        <v>0.97142857142857142</v>
      </c>
      <c r="D113" s="260">
        <v>0.12857142857142856</v>
      </c>
      <c r="E113" s="260">
        <v>0.75</v>
      </c>
      <c r="F113" s="261">
        <v>0.86978021978021958</v>
      </c>
      <c r="K113" s="4">
        <f t="shared" si="4"/>
        <v>112</v>
      </c>
      <c r="L113" s="269">
        <v>0.96969696969696972</v>
      </c>
      <c r="M113" s="61">
        <f t="shared" si="5"/>
        <v>0.56000000000000039</v>
      </c>
      <c r="N113" s="260">
        <v>0.14705882352941177</v>
      </c>
      <c r="O113" s="61">
        <f t="shared" si="5"/>
        <v>0.56000000000000039</v>
      </c>
      <c r="P113" s="260">
        <v>0.83018867924528306</v>
      </c>
      <c r="Q113" s="61">
        <f t="shared" si="5"/>
        <v>0.56000000000000039</v>
      </c>
      <c r="R113" s="261">
        <v>0.84</v>
      </c>
      <c r="S113" s="61">
        <f t="shared" si="5"/>
        <v>0.56000000000000039</v>
      </c>
    </row>
    <row r="114" spans="1:19" ht="16" thickBot="1" x14ac:dyDescent="0.25">
      <c r="A114" s="4">
        <f t="shared" si="6"/>
        <v>112</v>
      </c>
      <c r="B114" s="267">
        <v>1</v>
      </c>
      <c r="C114" s="260">
        <v>0.96551724137931039</v>
      </c>
      <c r="D114" s="260">
        <v>0.1044776119402985</v>
      </c>
      <c r="E114" s="260">
        <v>0.8571428571428571</v>
      </c>
      <c r="F114" s="261">
        <v>0.85849598163031005</v>
      </c>
      <c r="K114" s="4">
        <f t="shared" si="4"/>
        <v>113</v>
      </c>
      <c r="L114" s="269">
        <v>0.96969696969696972</v>
      </c>
      <c r="M114" s="61">
        <f t="shared" si="5"/>
        <v>0.56500000000000039</v>
      </c>
      <c r="N114" s="260">
        <v>0.14705882352941177</v>
      </c>
      <c r="O114" s="61">
        <f t="shared" si="5"/>
        <v>0.56500000000000039</v>
      </c>
      <c r="P114" s="260">
        <v>0.83333333333333337</v>
      </c>
      <c r="Q114" s="61">
        <f t="shared" si="5"/>
        <v>0.56500000000000039</v>
      </c>
      <c r="R114" s="261">
        <v>0.84030100334448177</v>
      </c>
      <c r="S114" s="61">
        <f t="shared" si="5"/>
        <v>0.56500000000000039</v>
      </c>
    </row>
    <row r="115" spans="1:19" ht="16" thickBot="1" x14ac:dyDescent="0.25">
      <c r="A115" s="4">
        <f t="shared" si="6"/>
        <v>113</v>
      </c>
      <c r="B115" s="267">
        <v>1</v>
      </c>
      <c r="C115" s="260">
        <v>0.96666666666666667</v>
      </c>
      <c r="D115" s="260">
        <v>0.1388888888888889</v>
      </c>
      <c r="E115" s="260">
        <v>0.84090909090909094</v>
      </c>
      <c r="F115" s="261">
        <v>0.89111111111111119</v>
      </c>
      <c r="K115" s="4">
        <f t="shared" si="4"/>
        <v>114</v>
      </c>
      <c r="L115" s="269">
        <v>0.97058823529411764</v>
      </c>
      <c r="M115" s="61">
        <f t="shared" si="5"/>
        <v>0.5700000000000004</v>
      </c>
      <c r="N115" s="260">
        <v>0.14864864864864866</v>
      </c>
      <c r="O115" s="61">
        <f t="shared" si="5"/>
        <v>0.5700000000000004</v>
      </c>
      <c r="P115" s="260">
        <v>0.83673469387755106</v>
      </c>
      <c r="Q115" s="61">
        <f t="shared" si="5"/>
        <v>0.5700000000000004</v>
      </c>
      <c r="R115" s="261">
        <v>0.84107730263157898</v>
      </c>
      <c r="S115" s="61">
        <f t="shared" si="5"/>
        <v>0.5700000000000004</v>
      </c>
    </row>
    <row r="116" spans="1:19" ht="16" thickBot="1" x14ac:dyDescent="0.25">
      <c r="A116" s="4">
        <f t="shared" si="6"/>
        <v>114</v>
      </c>
      <c r="B116" s="267">
        <v>1</v>
      </c>
      <c r="C116" s="260">
        <v>0.96666666666666667</v>
      </c>
      <c r="D116" s="260">
        <v>0.1388888888888889</v>
      </c>
      <c r="E116" s="260">
        <v>0.84090909090909094</v>
      </c>
      <c r="F116" s="261">
        <v>0.89111111111111119</v>
      </c>
      <c r="K116" s="4">
        <f t="shared" si="4"/>
        <v>115</v>
      </c>
      <c r="L116" s="269">
        <v>0.97142857142857142</v>
      </c>
      <c r="M116" s="61">
        <f t="shared" si="5"/>
        <v>0.5750000000000004</v>
      </c>
      <c r="N116" s="260">
        <v>0.14925373134328357</v>
      </c>
      <c r="O116" s="61">
        <f t="shared" si="5"/>
        <v>0.5750000000000004</v>
      </c>
      <c r="P116" s="260">
        <v>0.83673469387755106</v>
      </c>
      <c r="Q116" s="61">
        <f t="shared" si="5"/>
        <v>0.5750000000000004</v>
      </c>
      <c r="R116" s="261">
        <v>0.84226190476190466</v>
      </c>
      <c r="S116" s="61">
        <f t="shared" si="5"/>
        <v>0.5750000000000004</v>
      </c>
    </row>
    <row r="117" spans="1:19" ht="16" thickBot="1" x14ac:dyDescent="0.25">
      <c r="A117" s="4">
        <f t="shared" si="6"/>
        <v>115</v>
      </c>
      <c r="B117" s="267">
        <v>1</v>
      </c>
      <c r="C117" s="260">
        <v>0.96296296296296291</v>
      </c>
      <c r="D117" s="260">
        <v>0.18181818181818182</v>
      </c>
      <c r="E117" s="260">
        <v>0.84444444444444444</v>
      </c>
      <c r="F117" s="261">
        <v>0.82300275482093666</v>
      </c>
      <c r="K117" s="4">
        <f t="shared" si="4"/>
        <v>116</v>
      </c>
      <c r="L117" s="269">
        <v>0.97142857142857142</v>
      </c>
      <c r="M117" s="61">
        <f t="shared" si="5"/>
        <v>0.5800000000000004</v>
      </c>
      <c r="N117" s="260">
        <v>0.15</v>
      </c>
      <c r="O117" s="61">
        <f t="shared" si="5"/>
        <v>0.5800000000000004</v>
      </c>
      <c r="P117" s="260">
        <v>0.83720930232558144</v>
      </c>
      <c r="Q117" s="61">
        <f t="shared" si="5"/>
        <v>0.5800000000000004</v>
      </c>
      <c r="R117" s="261">
        <v>0.84251644736842113</v>
      </c>
      <c r="S117" s="61">
        <f t="shared" si="5"/>
        <v>0.5800000000000004</v>
      </c>
    </row>
    <row r="118" spans="1:19" ht="16" thickBot="1" x14ac:dyDescent="0.25">
      <c r="A118" s="4">
        <f t="shared" si="6"/>
        <v>116</v>
      </c>
      <c r="B118" s="267">
        <v>1</v>
      </c>
      <c r="C118" s="260">
        <v>1</v>
      </c>
      <c r="D118" s="260">
        <v>0.15584415584415584</v>
      </c>
      <c r="E118" s="260">
        <v>0.73684210526315785</v>
      </c>
      <c r="F118" s="261">
        <v>0.78571428571428592</v>
      </c>
      <c r="K118" s="4">
        <f t="shared" si="4"/>
        <v>117</v>
      </c>
      <c r="L118" s="269">
        <v>0.97368421052631582</v>
      </c>
      <c r="M118" s="61">
        <f t="shared" si="5"/>
        <v>0.58500000000000041</v>
      </c>
      <c r="N118" s="260">
        <v>0.15068493150684931</v>
      </c>
      <c r="O118" s="61">
        <f t="shared" si="5"/>
        <v>0.58500000000000041</v>
      </c>
      <c r="P118" s="260">
        <v>0.83720930232558144</v>
      </c>
      <c r="Q118" s="61">
        <f t="shared" si="5"/>
        <v>0.58500000000000041</v>
      </c>
      <c r="R118" s="261">
        <v>0.84252450980392157</v>
      </c>
      <c r="S118" s="61">
        <f t="shared" si="5"/>
        <v>0.58500000000000041</v>
      </c>
    </row>
    <row r="119" spans="1:19" ht="16" thickBot="1" x14ac:dyDescent="0.25">
      <c r="A119" s="4">
        <f t="shared" si="6"/>
        <v>117</v>
      </c>
      <c r="B119" s="267">
        <v>1</v>
      </c>
      <c r="C119" s="260">
        <v>1</v>
      </c>
      <c r="D119" s="260">
        <v>0.11392405063291139</v>
      </c>
      <c r="E119" s="260">
        <v>0.83783783783783783</v>
      </c>
      <c r="F119" s="261">
        <v>0.87948312236286907</v>
      </c>
      <c r="K119" s="4">
        <f t="shared" si="4"/>
        <v>118</v>
      </c>
      <c r="L119" s="269">
        <v>0.97435897435897434</v>
      </c>
      <c r="M119" s="61">
        <f t="shared" si="5"/>
        <v>0.59000000000000041</v>
      </c>
      <c r="N119" s="260">
        <v>0.15068493150684931</v>
      </c>
      <c r="O119" s="61">
        <f t="shared" si="5"/>
        <v>0.59000000000000041</v>
      </c>
      <c r="P119" s="260">
        <v>0.83783783783783783</v>
      </c>
      <c r="Q119" s="61">
        <f t="shared" si="5"/>
        <v>0.59000000000000041</v>
      </c>
      <c r="R119" s="261">
        <v>0.84311111111111103</v>
      </c>
      <c r="S119" s="61">
        <f t="shared" si="5"/>
        <v>0.59000000000000041</v>
      </c>
    </row>
    <row r="120" spans="1:19" ht="16" thickBot="1" x14ac:dyDescent="0.25">
      <c r="A120" s="4">
        <f t="shared" si="6"/>
        <v>118</v>
      </c>
      <c r="B120" s="267">
        <v>1</v>
      </c>
      <c r="C120" s="260">
        <v>0.96875</v>
      </c>
      <c r="D120" s="260">
        <v>0.20270270270270271</v>
      </c>
      <c r="E120" s="260">
        <v>0.85106382978723405</v>
      </c>
      <c r="F120" s="261">
        <v>0.83033033033033032</v>
      </c>
      <c r="K120" s="4">
        <f t="shared" si="4"/>
        <v>119</v>
      </c>
      <c r="L120" s="269">
        <v>1</v>
      </c>
      <c r="M120" s="61">
        <f t="shared" si="5"/>
        <v>0.59500000000000042</v>
      </c>
      <c r="N120" s="260">
        <v>0.15068493150684931</v>
      </c>
      <c r="O120" s="61">
        <f t="shared" si="5"/>
        <v>0.59500000000000042</v>
      </c>
      <c r="P120" s="260">
        <v>0.83783783783783783</v>
      </c>
      <c r="Q120" s="61">
        <f t="shared" si="5"/>
        <v>0.59500000000000042</v>
      </c>
      <c r="R120" s="261">
        <v>0.84535211267605626</v>
      </c>
      <c r="S120" s="61">
        <f t="shared" si="5"/>
        <v>0.59500000000000042</v>
      </c>
    </row>
    <row r="121" spans="1:19" ht="16" thickBot="1" x14ac:dyDescent="0.25">
      <c r="A121" s="4">
        <f t="shared" si="6"/>
        <v>119</v>
      </c>
      <c r="B121" s="267">
        <v>1</v>
      </c>
      <c r="C121" s="260">
        <v>1</v>
      </c>
      <c r="D121" s="260">
        <v>0.15294117647058825</v>
      </c>
      <c r="E121" s="260">
        <v>0.90243902439024393</v>
      </c>
      <c r="F121" s="261">
        <v>0.74598930481283432</v>
      </c>
      <c r="K121" s="4">
        <f t="shared" si="4"/>
        <v>120</v>
      </c>
      <c r="L121" s="269">
        <v>1</v>
      </c>
      <c r="M121" s="61">
        <f t="shared" si="5"/>
        <v>0.60000000000000042</v>
      </c>
      <c r="N121" s="260">
        <v>0.15151515151515152</v>
      </c>
      <c r="O121" s="61">
        <f t="shared" si="5"/>
        <v>0.60000000000000042</v>
      </c>
      <c r="P121" s="260">
        <v>0.84</v>
      </c>
      <c r="Q121" s="61">
        <f t="shared" si="5"/>
        <v>0.60000000000000042</v>
      </c>
      <c r="R121" s="261">
        <v>0.84722222222222221</v>
      </c>
      <c r="S121" s="61">
        <f t="shared" si="5"/>
        <v>0.60000000000000042</v>
      </c>
    </row>
    <row r="122" spans="1:19" ht="16" thickBot="1" x14ac:dyDescent="0.25">
      <c r="A122" s="4">
        <f t="shared" si="6"/>
        <v>120</v>
      </c>
      <c r="B122" s="267">
        <v>1</v>
      </c>
      <c r="C122" s="260">
        <v>1</v>
      </c>
      <c r="D122" s="260">
        <v>0.15</v>
      </c>
      <c r="E122" s="260">
        <v>0.72093023255813948</v>
      </c>
      <c r="F122" s="261">
        <v>0.74158653846153855</v>
      </c>
      <c r="K122" s="4">
        <f t="shared" si="4"/>
        <v>121</v>
      </c>
      <c r="L122" s="269">
        <v>1</v>
      </c>
      <c r="M122" s="61">
        <f t="shared" si="5"/>
        <v>0.60500000000000043</v>
      </c>
      <c r="N122" s="260">
        <v>0.15189873417721519</v>
      </c>
      <c r="O122" s="61">
        <f t="shared" si="5"/>
        <v>0.60500000000000043</v>
      </c>
      <c r="P122" s="260">
        <v>0.84</v>
      </c>
      <c r="Q122" s="61">
        <f t="shared" si="5"/>
        <v>0.60500000000000043</v>
      </c>
      <c r="R122" s="261">
        <v>0.84745179063360876</v>
      </c>
      <c r="S122" s="61">
        <f t="shared" si="5"/>
        <v>0.60500000000000043</v>
      </c>
    </row>
    <row r="123" spans="1:19" ht="16" thickBot="1" x14ac:dyDescent="0.25">
      <c r="A123" s="4">
        <f t="shared" si="6"/>
        <v>121</v>
      </c>
      <c r="B123" s="267">
        <v>1</v>
      </c>
      <c r="C123" s="260">
        <v>0.87878787878787878</v>
      </c>
      <c r="D123" s="260">
        <v>0.15942028985507245</v>
      </c>
      <c r="E123" s="260">
        <v>0.88636363636363635</v>
      </c>
      <c r="F123" s="261">
        <v>0.89014492753623187</v>
      </c>
      <c r="K123" s="4">
        <f t="shared" si="4"/>
        <v>122</v>
      </c>
      <c r="L123" s="269">
        <v>1</v>
      </c>
      <c r="M123" s="61">
        <f t="shared" si="5"/>
        <v>0.61000000000000043</v>
      </c>
      <c r="N123" s="260">
        <v>0.15254237288135594</v>
      </c>
      <c r="O123" s="61">
        <f t="shared" si="5"/>
        <v>0.61000000000000043</v>
      </c>
      <c r="P123" s="260">
        <v>0.84</v>
      </c>
      <c r="Q123" s="61">
        <f t="shared" si="5"/>
        <v>0.61000000000000043</v>
      </c>
      <c r="R123" s="261">
        <v>0.84788732394366195</v>
      </c>
      <c r="S123" s="61">
        <f t="shared" si="5"/>
        <v>0.61000000000000043</v>
      </c>
    </row>
    <row r="124" spans="1:19" ht="16" thickBot="1" x14ac:dyDescent="0.25">
      <c r="A124" s="4">
        <f t="shared" si="6"/>
        <v>122</v>
      </c>
      <c r="B124" s="267">
        <v>1</v>
      </c>
      <c r="C124" s="260">
        <v>0.93333333333333335</v>
      </c>
      <c r="D124" s="260">
        <v>0.12903225806451613</v>
      </c>
      <c r="E124" s="260">
        <v>0.75438596491228072</v>
      </c>
      <c r="F124" s="261">
        <v>0.78445747800586507</v>
      </c>
      <c r="K124" s="4">
        <f t="shared" si="4"/>
        <v>123</v>
      </c>
      <c r="L124" s="269">
        <v>1</v>
      </c>
      <c r="M124" s="61">
        <f t="shared" si="5"/>
        <v>0.61500000000000044</v>
      </c>
      <c r="N124" s="260">
        <v>0.15277777777777779</v>
      </c>
      <c r="O124" s="61">
        <f t="shared" si="5"/>
        <v>0.61500000000000044</v>
      </c>
      <c r="P124" s="260">
        <v>0.84090909090909094</v>
      </c>
      <c r="Q124" s="61">
        <f t="shared" si="5"/>
        <v>0.61500000000000044</v>
      </c>
      <c r="R124" s="261">
        <v>0.84834469328140227</v>
      </c>
      <c r="S124" s="61">
        <f t="shared" si="5"/>
        <v>0.61500000000000044</v>
      </c>
    </row>
    <row r="125" spans="1:19" ht="16" thickBot="1" x14ac:dyDescent="0.25">
      <c r="A125" s="4">
        <f t="shared" si="6"/>
        <v>123</v>
      </c>
      <c r="B125" s="267">
        <v>1</v>
      </c>
      <c r="C125" s="260">
        <v>0.9375</v>
      </c>
      <c r="D125" s="260">
        <v>0.15384615384615385</v>
      </c>
      <c r="E125" s="260">
        <v>0.73584905660377353</v>
      </c>
      <c r="F125" s="261">
        <v>0.89926739926739918</v>
      </c>
      <c r="K125" s="4">
        <f t="shared" si="4"/>
        <v>124</v>
      </c>
      <c r="L125" s="269">
        <v>1</v>
      </c>
      <c r="M125" s="61">
        <f t="shared" si="5"/>
        <v>0.62000000000000044</v>
      </c>
      <c r="N125" s="260">
        <v>0.15277777777777779</v>
      </c>
      <c r="O125" s="61">
        <f t="shared" si="5"/>
        <v>0.62000000000000044</v>
      </c>
      <c r="P125" s="260">
        <v>0.84090909090909094</v>
      </c>
      <c r="Q125" s="61">
        <f t="shared" si="5"/>
        <v>0.62000000000000044</v>
      </c>
      <c r="R125" s="261">
        <v>0.85</v>
      </c>
      <c r="S125" s="61">
        <f t="shared" si="5"/>
        <v>0.62000000000000044</v>
      </c>
    </row>
    <row r="126" spans="1:19" ht="16" thickBot="1" x14ac:dyDescent="0.25">
      <c r="A126" s="4">
        <f t="shared" si="6"/>
        <v>124</v>
      </c>
      <c r="B126" s="267">
        <v>1</v>
      </c>
      <c r="C126" s="260">
        <v>0.95</v>
      </c>
      <c r="D126" s="260">
        <v>0.11363636363636363</v>
      </c>
      <c r="E126" s="260">
        <v>0.84210526315789469</v>
      </c>
      <c r="F126" s="261">
        <v>0.86818181818181828</v>
      </c>
      <c r="K126" s="4">
        <f t="shared" si="4"/>
        <v>125</v>
      </c>
      <c r="L126" s="269">
        <v>1</v>
      </c>
      <c r="M126" s="61">
        <f t="shared" si="5"/>
        <v>0.62500000000000044</v>
      </c>
      <c r="N126" s="260">
        <v>0.15294117647058825</v>
      </c>
      <c r="O126" s="61">
        <f t="shared" si="5"/>
        <v>0.62500000000000044</v>
      </c>
      <c r="P126" s="260">
        <v>0.84090909090909094</v>
      </c>
      <c r="Q126" s="61">
        <f t="shared" si="5"/>
        <v>0.62500000000000044</v>
      </c>
      <c r="R126" s="261">
        <v>0.85108108108108083</v>
      </c>
      <c r="S126" s="61">
        <f t="shared" si="5"/>
        <v>0.62500000000000044</v>
      </c>
    </row>
    <row r="127" spans="1:19" ht="16" thickBot="1" x14ac:dyDescent="0.25">
      <c r="A127" s="4">
        <f t="shared" si="6"/>
        <v>125</v>
      </c>
      <c r="B127" s="267">
        <v>1</v>
      </c>
      <c r="C127" s="260">
        <v>1</v>
      </c>
      <c r="D127" s="260">
        <v>0.17647058823529413</v>
      </c>
      <c r="E127" s="260">
        <v>0.81481481481481477</v>
      </c>
      <c r="F127" s="261">
        <v>0.90865384615384592</v>
      </c>
      <c r="K127" s="4">
        <f t="shared" si="4"/>
        <v>126</v>
      </c>
      <c r="L127" s="269">
        <v>1</v>
      </c>
      <c r="M127" s="61">
        <f t="shared" si="5"/>
        <v>0.63000000000000045</v>
      </c>
      <c r="N127" s="260">
        <v>0.15384615384615385</v>
      </c>
      <c r="O127" s="61">
        <f t="shared" si="5"/>
        <v>0.63000000000000045</v>
      </c>
      <c r="P127" s="260">
        <v>0.84210526315789469</v>
      </c>
      <c r="Q127" s="61">
        <f t="shared" si="5"/>
        <v>0.63000000000000045</v>
      </c>
      <c r="R127" s="261">
        <v>0.85125657510227937</v>
      </c>
      <c r="S127" s="61">
        <f t="shared" si="5"/>
        <v>0.63000000000000045</v>
      </c>
    </row>
    <row r="128" spans="1:19" ht="16" thickBot="1" x14ac:dyDescent="0.25">
      <c r="A128" s="4">
        <f t="shared" si="6"/>
        <v>126</v>
      </c>
      <c r="B128" s="267">
        <v>1</v>
      </c>
      <c r="C128" s="260">
        <v>1</v>
      </c>
      <c r="D128" s="260">
        <v>0.1038961038961039</v>
      </c>
      <c r="E128" s="260">
        <v>0.875</v>
      </c>
      <c r="F128" s="261">
        <v>0.86753246753246738</v>
      </c>
      <c r="K128" s="4">
        <f t="shared" si="4"/>
        <v>127</v>
      </c>
      <c r="L128" s="269">
        <v>1</v>
      </c>
      <c r="M128" s="61">
        <f t="shared" si="5"/>
        <v>0.63500000000000045</v>
      </c>
      <c r="N128" s="260">
        <v>0.15384615384615385</v>
      </c>
      <c r="O128" s="61">
        <f t="shared" si="5"/>
        <v>0.63500000000000045</v>
      </c>
      <c r="P128" s="260">
        <v>0.84313725490196079</v>
      </c>
      <c r="Q128" s="61">
        <f t="shared" si="5"/>
        <v>0.63500000000000045</v>
      </c>
      <c r="R128" s="261">
        <v>0.85164179104477611</v>
      </c>
      <c r="S128" s="61">
        <f t="shared" si="5"/>
        <v>0.63500000000000045</v>
      </c>
    </row>
    <row r="129" spans="1:19" ht="16" thickBot="1" x14ac:dyDescent="0.25">
      <c r="A129" s="4">
        <f t="shared" si="6"/>
        <v>127</v>
      </c>
      <c r="B129" s="267">
        <v>1</v>
      </c>
      <c r="C129" s="260">
        <v>0.94444444444444442</v>
      </c>
      <c r="D129" s="260">
        <v>8.6956521739130432E-2</v>
      </c>
      <c r="E129" s="260">
        <v>0.90909090909090906</v>
      </c>
      <c r="F129" s="261">
        <v>0.87516469038208167</v>
      </c>
      <c r="K129" s="4">
        <f t="shared" si="4"/>
        <v>128</v>
      </c>
      <c r="L129" s="269">
        <v>1</v>
      </c>
      <c r="M129" s="61">
        <f t="shared" si="5"/>
        <v>0.64000000000000046</v>
      </c>
      <c r="N129" s="260">
        <v>0.15476190476190477</v>
      </c>
      <c r="O129" s="61">
        <f t="shared" si="5"/>
        <v>0.64000000000000046</v>
      </c>
      <c r="P129" s="260">
        <v>0.84313725490196079</v>
      </c>
      <c r="Q129" s="61">
        <f t="shared" si="5"/>
        <v>0.64000000000000046</v>
      </c>
      <c r="R129" s="261">
        <v>0.85178571428571426</v>
      </c>
      <c r="S129" s="61">
        <f t="shared" si="5"/>
        <v>0.64000000000000046</v>
      </c>
    </row>
    <row r="130" spans="1:19" ht="16" thickBot="1" x14ac:dyDescent="0.25">
      <c r="A130" s="4">
        <f t="shared" si="6"/>
        <v>128</v>
      </c>
      <c r="B130" s="267">
        <v>1</v>
      </c>
      <c r="C130" s="260">
        <v>1</v>
      </c>
      <c r="D130" s="260">
        <v>0.10126582278481013</v>
      </c>
      <c r="E130" s="260">
        <v>0.84444444444444444</v>
      </c>
      <c r="F130" s="261">
        <v>0.72584943371085942</v>
      </c>
      <c r="K130" s="4">
        <f t="shared" si="4"/>
        <v>129</v>
      </c>
      <c r="L130" s="269">
        <v>1</v>
      </c>
      <c r="M130" s="61">
        <f t="shared" si="5"/>
        <v>0.64500000000000046</v>
      </c>
      <c r="N130" s="260">
        <v>0.15492957746478872</v>
      </c>
      <c r="O130" s="61">
        <f t="shared" si="5"/>
        <v>0.64500000000000046</v>
      </c>
      <c r="P130" s="260">
        <v>0.84444444444444444</v>
      </c>
      <c r="Q130" s="61">
        <f t="shared" si="5"/>
        <v>0.64500000000000046</v>
      </c>
      <c r="R130" s="261">
        <v>0.85180275715800635</v>
      </c>
      <c r="S130" s="61">
        <f t="shared" si="5"/>
        <v>0.64500000000000046</v>
      </c>
    </row>
    <row r="131" spans="1:19" ht="16" thickBot="1" x14ac:dyDescent="0.25">
      <c r="A131" s="4">
        <f t="shared" si="6"/>
        <v>129</v>
      </c>
      <c r="B131" s="267">
        <v>1</v>
      </c>
      <c r="C131" s="260">
        <v>1</v>
      </c>
      <c r="D131" s="260">
        <v>0.11267605633802817</v>
      </c>
      <c r="E131" s="260">
        <v>0.72727272727272729</v>
      </c>
      <c r="F131" s="261">
        <v>0.83192488262910802</v>
      </c>
      <c r="K131" s="4">
        <f t="shared" si="4"/>
        <v>130</v>
      </c>
      <c r="L131" s="269">
        <v>1</v>
      </c>
      <c r="M131" s="61">
        <f t="shared" si="5"/>
        <v>0.65000000000000047</v>
      </c>
      <c r="N131" s="260">
        <v>0.15492957746478872</v>
      </c>
      <c r="O131" s="61">
        <f t="shared" si="5"/>
        <v>0.65000000000000047</v>
      </c>
      <c r="P131" s="260">
        <v>0.84444444444444444</v>
      </c>
      <c r="Q131" s="61">
        <f t="shared" si="5"/>
        <v>0.65000000000000047</v>
      </c>
      <c r="R131" s="261">
        <v>0.8518835616438355</v>
      </c>
      <c r="S131" s="61">
        <f>S130+0.005</f>
        <v>0.65000000000000047</v>
      </c>
    </row>
    <row r="132" spans="1:19" ht="16" thickBot="1" x14ac:dyDescent="0.25">
      <c r="A132" s="4">
        <f t="shared" si="6"/>
        <v>130</v>
      </c>
      <c r="B132" s="267">
        <v>1</v>
      </c>
      <c r="C132" s="260">
        <v>1</v>
      </c>
      <c r="D132" s="260">
        <v>0.14666666666666667</v>
      </c>
      <c r="E132" s="260">
        <v>0.78723404255319152</v>
      </c>
      <c r="F132" s="261">
        <v>0.84311111111111103</v>
      </c>
      <c r="K132" s="4">
        <f t="shared" ref="K132:K195" si="7">K131+1</f>
        <v>131</v>
      </c>
      <c r="L132" s="269">
        <v>1</v>
      </c>
      <c r="M132" s="61">
        <f t="shared" ref="M132:S195" si="8">M131+0.005</f>
        <v>0.65500000000000047</v>
      </c>
      <c r="N132" s="260">
        <v>0.15584415584415584</v>
      </c>
      <c r="O132" s="61">
        <f t="shared" si="8"/>
        <v>0.65500000000000047</v>
      </c>
      <c r="P132" s="260">
        <v>0.84444444444444444</v>
      </c>
      <c r="Q132" s="61">
        <f t="shared" si="8"/>
        <v>0.65500000000000047</v>
      </c>
      <c r="R132" s="261">
        <v>0.854691075514874</v>
      </c>
      <c r="S132" s="61">
        <f t="shared" si="8"/>
        <v>0.65500000000000047</v>
      </c>
    </row>
    <row r="133" spans="1:19" ht="16" thickBot="1" x14ac:dyDescent="0.25">
      <c r="A133" s="4">
        <f t="shared" si="6"/>
        <v>131</v>
      </c>
      <c r="B133" s="267">
        <v>1</v>
      </c>
      <c r="C133" s="260">
        <v>1</v>
      </c>
      <c r="D133" s="260">
        <v>0.12328767123287671</v>
      </c>
      <c r="E133" s="260">
        <v>0.7931034482758621</v>
      </c>
      <c r="F133" s="261">
        <v>0.81301369863013706</v>
      </c>
      <c r="K133" s="4">
        <f t="shared" si="7"/>
        <v>132</v>
      </c>
      <c r="L133" s="269">
        <v>1</v>
      </c>
      <c r="M133" s="61">
        <f t="shared" si="8"/>
        <v>0.66000000000000048</v>
      </c>
      <c r="N133" s="260">
        <v>0.15584415584415584</v>
      </c>
      <c r="O133" s="61">
        <f t="shared" si="8"/>
        <v>0.66000000000000048</v>
      </c>
      <c r="P133" s="260">
        <v>0.84444444444444444</v>
      </c>
      <c r="Q133" s="61">
        <f t="shared" si="8"/>
        <v>0.66000000000000048</v>
      </c>
      <c r="R133" s="261">
        <v>0.85506587914584276</v>
      </c>
      <c r="S133" s="61">
        <f t="shared" si="8"/>
        <v>0.66000000000000048</v>
      </c>
    </row>
    <row r="134" spans="1:19" ht="16" thickBot="1" x14ac:dyDescent="0.25">
      <c r="A134" s="4">
        <f t="shared" si="6"/>
        <v>132</v>
      </c>
      <c r="B134" s="267">
        <v>1</v>
      </c>
      <c r="C134" s="260">
        <v>1</v>
      </c>
      <c r="D134" s="260">
        <v>0.18421052631578946</v>
      </c>
      <c r="E134" s="260">
        <v>0.70731707317073167</v>
      </c>
      <c r="F134" s="261">
        <v>0.82105263157894759</v>
      </c>
      <c r="K134" s="4">
        <f t="shared" si="7"/>
        <v>133</v>
      </c>
      <c r="L134" s="269">
        <v>1</v>
      </c>
      <c r="M134" s="61">
        <f t="shared" si="8"/>
        <v>0.66500000000000048</v>
      </c>
      <c r="N134" s="260">
        <v>0.15584415584415584</v>
      </c>
      <c r="O134" s="61">
        <f t="shared" si="8"/>
        <v>0.66500000000000048</v>
      </c>
      <c r="P134" s="260">
        <v>0.84444444444444444</v>
      </c>
      <c r="Q134" s="61">
        <f t="shared" si="8"/>
        <v>0.66500000000000048</v>
      </c>
      <c r="R134" s="261">
        <v>0.85595238095238102</v>
      </c>
      <c r="S134" s="61">
        <f t="shared" si="8"/>
        <v>0.66500000000000048</v>
      </c>
    </row>
    <row r="135" spans="1:19" ht="16" thickBot="1" x14ac:dyDescent="0.25">
      <c r="A135" s="4">
        <f t="shared" si="6"/>
        <v>133</v>
      </c>
      <c r="B135" s="267">
        <v>1</v>
      </c>
      <c r="C135" s="260">
        <v>0.96551724137931039</v>
      </c>
      <c r="D135" s="260">
        <v>0.15662650602409639</v>
      </c>
      <c r="E135" s="260">
        <v>0.82352941176470584</v>
      </c>
      <c r="F135" s="261">
        <v>0.84</v>
      </c>
      <c r="K135" s="4">
        <f t="shared" si="7"/>
        <v>134</v>
      </c>
      <c r="L135" s="269">
        <v>1</v>
      </c>
      <c r="M135" s="61">
        <f t="shared" si="8"/>
        <v>0.67000000000000048</v>
      </c>
      <c r="N135" s="260">
        <v>0.15625</v>
      </c>
      <c r="O135" s="61">
        <f t="shared" si="8"/>
        <v>0.67000000000000048</v>
      </c>
      <c r="P135" s="260">
        <v>0.84444444444444444</v>
      </c>
      <c r="Q135" s="61">
        <f t="shared" si="8"/>
        <v>0.67000000000000048</v>
      </c>
      <c r="R135" s="261">
        <v>0.85604816639299408</v>
      </c>
      <c r="S135" s="61">
        <f t="shared" si="8"/>
        <v>0.67000000000000048</v>
      </c>
    </row>
    <row r="136" spans="1:19" ht="16" thickBot="1" x14ac:dyDescent="0.25">
      <c r="A136" s="4">
        <f t="shared" si="6"/>
        <v>134</v>
      </c>
      <c r="B136" s="267">
        <v>1</v>
      </c>
      <c r="C136" s="260">
        <v>1</v>
      </c>
      <c r="D136" s="260">
        <v>0.15254237288135594</v>
      </c>
      <c r="E136" s="260">
        <v>0.84444444444444444</v>
      </c>
      <c r="F136" s="261">
        <v>0.85125657510227937</v>
      </c>
      <c r="K136" s="4">
        <f t="shared" si="7"/>
        <v>135</v>
      </c>
      <c r="L136" s="269">
        <v>1</v>
      </c>
      <c r="M136" s="61">
        <f t="shared" si="8"/>
        <v>0.67500000000000049</v>
      </c>
      <c r="N136" s="260">
        <v>0.15662650602409639</v>
      </c>
      <c r="O136" s="61">
        <f t="shared" si="8"/>
        <v>0.67500000000000049</v>
      </c>
      <c r="P136" s="260">
        <v>0.84615384615384615</v>
      </c>
      <c r="Q136" s="61">
        <f t="shared" si="8"/>
        <v>0.67500000000000049</v>
      </c>
      <c r="R136" s="261">
        <v>0.85667067307692313</v>
      </c>
      <c r="S136" s="61">
        <f t="shared" si="8"/>
        <v>0.67500000000000049</v>
      </c>
    </row>
    <row r="137" spans="1:19" ht="16" thickBot="1" x14ac:dyDescent="0.25">
      <c r="A137" s="4">
        <f t="shared" si="6"/>
        <v>135</v>
      </c>
      <c r="B137" s="267">
        <v>1</v>
      </c>
      <c r="C137" s="260">
        <v>1</v>
      </c>
      <c r="D137" s="260">
        <v>0.16250000000000001</v>
      </c>
      <c r="E137" s="260">
        <v>0.81395348837209303</v>
      </c>
      <c r="F137" s="261">
        <v>0.78295454545454557</v>
      </c>
      <c r="K137" s="4">
        <f t="shared" si="7"/>
        <v>136</v>
      </c>
      <c r="L137" s="269">
        <v>1</v>
      </c>
      <c r="M137" s="61">
        <f t="shared" si="8"/>
        <v>0.68000000000000049</v>
      </c>
      <c r="N137" s="260">
        <v>0.15714285714285714</v>
      </c>
      <c r="O137" s="61">
        <f t="shared" si="8"/>
        <v>0.68000000000000049</v>
      </c>
      <c r="P137" s="260">
        <v>0.84782608695652173</v>
      </c>
      <c r="Q137" s="61">
        <f t="shared" si="8"/>
        <v>0.68000000000000049</v>
      </c>
      <c r="R137" s="261">
        <v>0.85670731707317094</v>
      </c>
      <c r="S137" s="61">
        <f t="shared" si="8"/>
        <v>0.68000000000000049</v>
      </c>
    </row>
    <row r="138" spans="1:19" ht="16" thickBot="1" x14ac:dyDescent="0.25">
      <c r="A138" s="4">
        <f t="shared" si="6"/>
        <v>136</v>
      </c>
      <c r="B138" s="267">
        <v>1</v>
      </c>
      <c r="C138" s="260">
        <v>0.90909090909090906</v>
      </c>
      <c r="D138" s="260">
        <v>0.10606060606060606</v>
      </c>
      <c r="E138" s="260">
        <v>0.81818181818181823</v>
      </c>
      <c r="F138" s="261">
        <v>0.78814935064935054</v>
      </c>
      <c r="K138" s="4">
        <f t="shared" si="7"/>
        <v>137</v>
      </c>
      <c r="L138" s="269">
        <v>1</v>
      </c>
      <c r="M138" s="61">
        <f t="shared" si="8"/>
        <v>0.6850000000000005</v>
      </c>
      <c r="N138" s="260">
        <v>0.15789473684210525</v>
      </c>
      <c r="O138" s="61">
        <f t="shared" si="8"/>
        <v>0.6850000000000005</v>
      </c>
      <c r="P138" s="260">
        <v>0.84782608695652173</v>
      </c>
      <c r="Q138" s="61">
        <f t="shared" si="8"/>
        <v>0.6850000000000005</v>
      </c>
      <c r="R138" s="261">
        <v>0.8582363747703613</v>
      </c>
      <c r="S138" s="61">
        <f t="shared" si="8"/>
        <v>0.6850000000000005</v>
      </c>
    </row>
    <row r="139" spans="1:19" ht="16" thickBot="1" x14ac:dyDescent="0.25">
      <c r="A139" s="4">
        <f t="shared" si="6"/>
        <v>137</v>
      </c>
      <c r="B139" s="267">
        <v>1</v>
      </c>
      <c r="C139" s="260">
        <v>1</v>
      </c>
      <c r="D139" s="260">
        <v>9.0909090909090912E-2</v>
      </c>
      <c r="E139" s="260">
        <v>0.88235294117647056</v>
      </c>
      <c r="F139" s="261">
        <v>0.78279220779220782</v>
      </c>
      <c r="K139" s="4">
        <f t="shared" si="7"/>
        <v>138</v>
      </c>
      <c r="L139" s="269">
        <v>1</v>
      </c>
      <c r="M139" s="61">
        <f t="shared" si="8"/>
        <v>0.6900000000000005</v>
      </c>
      <c r="N139" s="260">
        <v>0.15873015873015872</v>
      </c>
      <c r="O139" s="61">
        <f t="shared" si="8"/>
        <v>0.6900000000000005</v>
      </c>
      <c r="P139" s="260">
        <v>0.85106382978723405</v>
      </c>
      <c r="Q139" s="61">
        <f t="shared" si="8"/>
        <v>0.6900000000000005</v>
      </c>
      <c r="R139" s="261">
        <v>0.85849598163031005</v>
      </c>
      <c r="S139" s="61">
        <f t="shared" si="8"/>
        <v>0.6900000000000005</v>
      </c>
    </row>
    <row r="140" spans="1:19" ht="16" thickBot="1" x14ac:dyDescent="0.25">
      <c r="A140" s="4">
        <f t="shared" si="6"/>
        <v>138</v>
      </c>
      <c r="B140" s="267">
        <v>1</v>
      </c>
      <c r="C140" s="260">
        <v>1</v>
      </c>
      <c r="D140" s="260">
        <v>0.16455696202531644</v>
      </c>
      <c r="E140" s="260">
        <v>0.75</v>
      </c>
      <c r="F140" s="261">
        <v>0.76507818317200293</v>
      </c>
      <c r="K140" s="4">
        <f t="shared" si="7"/>
        <v>139</v>
      </c>
      <c r="L140" s="269">
        <v>1</v>
      </c>
      <c r="M140" s="61">
        <f t="shared" si="8"/>
        <v>0.69500000000000051</v>
      </c>
      <c r="N140" s="260">
        <v>0.15942028985507245</v>
      </c>
      <c r="O140" s="61">
        <f t="shared" si="8"/>
        <v>0.69500000000000051</v>
      </c>
      <c r="P140" s="260">
        <v>0.85106382978723405</v>
      </c>
      <c r="Q140" s="61">
        <f t="shared" si="8"/>
        <v>0.69500000000000051</v>
      </c>
      <c r="R140" s="261">
        <v>0.85881542699724522</v>
      </c>
      <c r="S140" s="61">
        <f t="shared" si="8"/>
        <v>0.69500000000000051</v>
      </c>
    </row>
    <row r="141" spans="1:19" ht="16" thickBot="1" x14ac:dyDescent="0.25">
      <c r="A141" s="4">
        <f t="shared" si="6"/>
        <v>139</v>
      </c>
      <c r="B141" s="267">
        <v>1</v>
      </c>
      <c r="C141" s="260">
        <v>0.93548387096774188</v>
      </c>
      <c r="D141" s="260">
        <v>0.22784810126582278</v>
      </c>
      <c r="E141" s="260">
        <v>0.9375</v>
      </c>
      <c r="F141" s="261">
        <v>0.7381056307289392</v>
      </c>
      <c r="K141" s="4">
        <f t="shared" si="7"/>
        <v>140</v>
      </c>
      <c r="L141" s="269">
        <v>1</v>
      </c>
      <c r="M141" s="61">
        <f t="shared" si="8"/>
        <v>0.70000000000000051</v>
      </c>
      <c r="N141" s="260">
        <v>0.15942028985507245</v>
      </c>
      <c r="O141" s="61">
        <f t="shared" si="8"/>
        <v>0.70000000000000051</v>
      </c>
      <c r="P141" s="260">
        <v>0.85106382978723405</v>
      </c>
      <c r="Q141" s="61">
        <f t="shared" si="8"/>
        <v>0.70000000000000051</v>
      </c>
      <c r="R141" s="261">
        <v>0.86136624569460374</v>
      </c>
      <c r="S141" s="61">
        <f t="shared" si="8"/>
        <v>0.70000000000000051</v>
      </c>
    </row>
    <row r="142" spans="1:19" ht="16" thickBot="1" x14ac:dyDescent="0.25">
      <c r="A142" s="4">
        <f t="shared" si="6"/>
        <v>140</v>
      </c>
      <c r="B142" s="267">
        <v>1</v>
      </c>
      <c r="C142" s="260">
        <v>0.91666666666666663</v>
      </c>
      <c r="D142" s="260">
        <v>8.9743589743589744E-2</v>
      </c>
      <c r="E142" s="260">
        <v>0.79166666666666663</v>
      </c>
      <c r="F142" s="261">
        <v>0.74114774114774107</v>
      </c>
      <c r="K142" s="4">
        <f t="shared" si="7"/>
        <v>141</v>
      </c>
      <c r="L142" s="269">
        <v>1</v>
      </c>
      <c r="M142" s="61">
        <f t="shared" si="8"/>
        <v>0.70500000000000052</v>
      </c>
      <c r="N142" s="260">
        <v>0.16</v>
      </c>
      <c r="O142" s="61">
        <f t="shared" si="8"/>
        <v>0.70500000000000052</v>
      </c>
      <c r="P142" s="260">
        <v>0.85106382978723405</v>
      </c>
      <c r="Q142" s="61">
        <f t="shared" si="8"/>
        <v>0.70500000000000052</v>
      </c>
      <c r="R142" s="261">
        <v>0.86212121212121207</v>
      </c>
      <c r="S142" s="61">
        <f t="shared" si="8"/>
        <v>0.70500000000000052</v>
      </c>
    </row>
    <row r="143" spans="1:19" ht="16" thickBot="1" x14ac:dyDescent="0.25">
      <c r="A143" s="4">
        <f t="shared" si="6"/>
        <v>141</v>
      </c>
      <c r="B143" s="267">
        <v>1</v>
      </c>
      <c r="C143" s="260">
        <v>0.967741935483871</v>
      </c>
      <c r="D143" s="260">
        <v>0.171875</v>
      </c>
      <c r="E143" s="260">
        <v>0.78846153846153844</v>
      </c>
      <c r="F143" s="261">
        <v>0.826171875</v>
      </c>
      <c r="K143" s="4">
        <f t="shared" si="7"/>
        <v>142</v>
      </c>
      <c r="L143" s="269">
        <v>1</v>
      </c>
      <c r="M143" s="61">
        <f t="shared" si="8"/>
        <v>0.71000000000000052</v>
      </c>
      <c r="N143" s="260">
        <v>0.16071428571428573</v>
      </c>
      <c r="O143" s="61">
        <f t="shared" si="8"/>
        <v>0.71000000000000052</v>
      </c>
      <c r="P143" s="260">
        <v>0.85185185185185186</v>
      </c>
      <c r="Q143" s="61">
        <f t="shared" si="8"/>
        <v>0.71000000000000052</v>
      </c>
      <c r="R143" s="261">
        <v>0.86366459627329206</v>
      </c>
      <c r="S143" s="61">
        <f t="shared" si="8"/>
        <v>0.71000000000000052</v>
      </c>
    </row>
    <row r="144" spans="1:19" ht="16" thickBot="1" x14ac:dyDescent="0.25">
      <c r="A144" s="4">
        <f t="shared" si="6"/>
        <v>142</v>
      </c>
      <c r="B144" s="267">
        <v>1</v>
      </c>
      <c r="C144" s="260">
        <v>1</v>
      </c>
      <c r="D144" s="260">
        <v>8.3333333333333329E-2</v>
      </c>
      <c r="E144" s="260">
        <v>0.69387755102040816</v>
      </c>
      <c r="F144" s="261">
        <v>0.78472222222222221</v>
      </c>
      <c r="K144" s="4">
        <f t="shared" si="7"/>
        <v>143</v>
      </c>
      <c r="L144" s="269">
        <v>1</v>
      </c>
      <c r="M144" s="61">
        <f t="shared" si="8"/>
        <v>0.71500000000000052</v>
      </c>
      <c r="N144" s="260">
        <v>0.16250000000000001</v>
      </c>
      <c r="O144" s="61">
        <f t="shared" si="8"/>
        <v>0.71500000000000052</v>
      </c>
      <c r="P144" s="260">
        <v>0.85365853658536583</v>
      </c>
      <c r="Q144" s="61">
        <f t="shared" si="8"/>
        <v>0.71500000000000052</v>
      </c>
      <c r="R144" s="261">
        <v>0.86406164006604291</v>
      </c>
      <c r="S144" s="61">
        <f t="shared" si="8"/>
        <v>0.71500000000000052</v>
      </c>
    </row>
    <row r="145" spans="1:19" ht="16" thickBot="1" x14ac:dyDescent="0.25">
      <c r="A145" s="4">
        <f t="shared" si="6"/>
        <v>143</v>
      </c>
      <c r="B145" s="267">
        <v>1</v>
      </c>
      <c r="C145" s="260">
        <v>1</v>
      </c>
      <c r="D145" s="260">
        <v>0.16</v>
      </c>
      <c r="E145" s="260">
        <v>0.93181818181818177</v>
      </c>
      <c r="F145" s="261">
        <v>0.87145833333333322</v>
      </c>
      <c r="K145" s="4">
        <f t="shared" si="7"/>
        <v>144</v>
      </c>
      <c r="L145" s="269">
        <v>1</v>
      </c>
      <c r="M145" s="61">
        <f t="shared" si="8"/>
        <v>0.72000000000000053</v>
      </c>
      <c r="N145" s="260">
        <v>0.16417910447761194</v>
      </c>
      <c r="O145" s="61">
        <f t="shared" si="8"/>
        <v>0.72000000000000053</v>
      </c>
      <c r="P145" s="260">
        <v>0.8571428571428571</v>
      </c>
      <c r="Q145" s="61">
        <f t="shared" si="8"/>
        <v>0.72000000000000053</v>
      </c>
      <c r="R145" s="261">
        <v>0.86454545454545439</v>
      </c>
      <c r="S145" s="61">
        <f t="shared" si="8"/>
        <v>0.72000000000000053</v>
      </c>
    </row>
    <row r="146" spans="1:19" ht="16" thickBot="1" x14ac:dyDescent="0.25">
      <c r="A146" s="4">
        <f t="shared" si="6"/>
        <v>144</v>
      </c>
      <c r="B146" s="267">
        <v>1</v>
      </c>
      <c r="C146" s="260">
        <v>0.93939393939393945</v>
      </c>
      <c r="D146" s="260">
        <v>0.13636363636363635</v>
      </c>
      <c r="E146" s="260">
        <v>0.81481481481481477</v>
      </c>
      <c r="F146" s="261">
        <v>0.7234848484848484</v>
      </c>
      <c r="K146" s="4">
        <f t="shared" si="7"/>
        <v>145</v>
      </c>
      <c r="L146" s="269">
        <v>1</v>
      </c>
      <c r="M146" s="61">
        <f t="shared" si="8"/>
        <v>0.72500000000000053</v>
      </c>
      <c r="N146" s="260">
        <v>0.16455696202531644</v>
      </c>
      <c r="O146" s="61">
        <f t="shared" si="8"/>
        <v>0.72500000000000053</v>
      </c>
      <c r="P146" s="260">
        <v>0.8571428571428571</v>
      </c>
      <c r="Q146" s="61">
        <f t="shared" si="8"/>
        <v>0.72500000000000053</v>
      </c>
      <c r="R146" s="261">
        <v>0.86538461538461542</v>
      </c>
      <c r="S146" s="61">
        <f t="shared" si="8"/>
        <v>0.72500000000000053</v>
      </c>
    </row>
    <row r="147" spans="1:19" ht="16" thickBot="1" x14ac:dyDescent="0.25">
      <c r="A147" s="4">
        <f t="shared" si="6"/>
        <v>145</v>
      </c>
      <c r="B147" s="267">
        <v>1</v>
      </c>
      <c r="C147" s="260">
        <v>0.91666666666666663</v>
      </c>
      <c r="D147" s="260">
        <v>5.7971014492753624E-2</v>
      </c>
      <c r="E147" s="260">
        <v>0.78</v>
      </c>
      <c r="F147" s="261">
        <v>0.91407867494824013</v>
      </c>
      <c r="K147" s="4">
        <f t="shared" si="7"/>
        <v>146</v>
      </c>
      <c r="L147" s="269">
        <v>1</v>
      </c>
      <c r="M147" s="61">
        <f t="shared" si="8"/>
        <v>0.73000000000000054</v>
      </c>
      <c r="N147" s="260">
        <v>0.16455696202531644</v>
      </c>
      <c r="O147" s="61">
        <f t="shared" si="8"/>
        <v>0.73000000000000054</v>
      </c>
      <c r="P147" s="260">
        <v>0.8571428571428571</v>
      </c>
      <c r="Q147" s="61">
        <f t="shared" si="8"/>
        <v>0.73000000000000054</v>
      </c>
      <c r="R147" s="261">
        <v>0.86631299734748024</v>
      </c>
      <c r="S147" s="61">
        <f t="shared" si="8"/>
        <v>0.73000000000000054</v>
      </c>
    </row>
    <row r="148" spans="1:19" ht="16" thickBot="1" x14ac:dyDescent="0.25">
      <c r="A148" s="4">
        <f t="shared" si="6"/>
        <v>146</v>
      </c>
      <c r="B148" s="267">
        <v>1</v>
      </c>
      <c r="C148" s="260">
        <v>1</v>
      </c>
      <c r="D148" s="260">
        <v>0.171875</v>
      </c>
      <c r="E148" s="260">
        <v>0.91304347826086951</v>
      </c>
      <c r="F148" s="261">
        <v>0.833984375</v>
      </c>
      <c r="K148" s="4">
        <f t="shared" si="7"/>
        <v>147</v>
      </c>
      <c r="L148" s="269">
        <v>1</v>
      </c>
      <c r="M148" s="61">
        <f t="shared" si="8"/>
        <v>0.73500000000000054</v>
      </c>
      <c r="N148" s="260">
        <v>0.16455696202531644</v>
      </c>
      <c r="O148" s="61">
        <f t="shared" si="8"/>
        <v>0.73500000000000054</v>
      </c>
      <c r="P148" s="260">
        <v>0.8571428571428571</v>
      </c>
      <c r="Q148" s="61">
        <f t="shared" si="8"/>
        <v>0.73500000000000054</v>
      </c>
      <c r="R148" s="261">
        <v>0.86753246753246738</v>
      </c>
      <c r="S148" s="61">
        <f t="shared" si="8"/>
        <v>0.73500000000000054</v>
      </c>
    </row>
    <row r="149" spans="1:19" ht="16" thickBot="1" x14ac:dyDescent="0.25">
      <c r="A149" s="4">
        <f t="shared" si="6"/>
        <v>147</v>
      </c>
      <c r="B149" s="267">
        <v>1</v>
      </c>
      <c r="C149" s="260">
        <v>1</v>
      </c>
      <c r="D149" s="260">
        <v>0.12676056338028169</v>
      </c>
      <c r="E149" s="260">
        <v>0.78723404255319152</v>
      </c>
      <c r="F149" s="261">
        <v>0.81718309859154936</v>
      </c>
      <c r="K149" s="4">
        <f t="shared" si="7"/>
        <v>148</v>
      </c>
      <c r="L149" s="269">
        <v>1</v>
      </c>
      <c r="M149" s="61">
        <f t="shared" si="8"/>
        <v>0.74000000000000055</v>
      </c>
      <c r="N149" s="260">
        <v>0.16883116883116883</v>
      </c>
      <c r="O149" s="61">
        <f t="shared" si="8"/>
        <v>0.74000000000000055</v>
      </c>
      <c r="P149" s="260">
        <v>0.8571428571428571</v>
      </c>
      <c r="Q149" s="61">
        <f t="shared" si="8"/>
        <v>0.74000000000000055</v>
      </c>
      <c r="R149" s="261">
        <v>0.86818181818181828</v>
      </c>
      <c r="S149" s="61">
        <f t="shared" si="8"/>
        <v>0.74000000000000055</v>
      </c>
    </row>
    <row r="150" spans="1:19" ht="16" thickBot="1" x14ac:dyDescent="0.25">
      <c r="A150" s="4">
        <f t="shared" si="6"/>
        <v>148</v>
      </c>
      <c r="B150" s="267">
        <v>1</v>
      </c>
      <c r="C150" s="260">
        <v>1</v>
      </c>
      <c r="D150" s="260">
        <v>0.10256410256410256</v>
      </c>
      <c r="E150" s="260">
        <v>0.8571428571428571</v>
      </c>
      <c r="F150" s="261">
        <v>0.84030100334448177</v>
      </c>
      <c r="K150" s="4">
        <f t="shared" si="7"/>
        <v>149</v>
      </c>
      <c r="L150" s="269">
        <v>1</v>
      </c>
      <c r="M150" s="61">
        <f t="shared" si="8"/>
        <v>0.74500000000000055</v>
      </c>
      <c r="N150" s="260">
        <v>0.16883116883116883</v>
      </c>
      <c r="O150" s="61">
        <f t="shared" si="8"/>
        <v>0.74500000000000055</v>
      </c>
      <c r="P150" s="260">
        <v>0.86</v>
      </c>
      <c r="Q150" s="61">
        <f t="shared" si="8"/>
        <v>0.74500000000000055</v>
      </c>
      <c r="R150" s="261">
        <v>0.86842105263157887</v>
      </c>
      <c r="S150" s="61">
        <f t="shared" si="8"/>
        <v>0.74500000000000055</v>
      </c>
    </row>
    <row r="151" spans="1:19" ht="16" thickBot="1" x14ac:dyDescent="0.25">
      <c r="A151" s="4">
        <f t="shared" si="6"/>
        <v>149</v>
      </c>
      <c r="B151" s="267">
        <v>1</v>
      </c>
      <c r="C151" s="260">
        <v>0.92592592592592593</v>
      </c>
      <c r="D151" s="260">
        <v>8.9552238805970144E-2</v>
      </c>
      <c r="E151" s="260">
        <v>0.86</v>
      </c>
      <c r="F151" s="261">
        <v>0.80486456605859591</v>
      </c>
      <c r="K151" s="4">
        <f t="shared" si="7"/>
        <v>150</v>
      </c>
      <c r="L151" s="269">
        <v>1</v>
      </c>
      <c r="M151" s="61">
        <f t="shared" si="8"/>
        <v>0.75000000000000056</v>
      </c>
      <c r="N151" s="260">
        <v>0.16901408450704225</v>
      </c>
      <c r="O151" s="61">
        <f t="shared" si="8"/>
        <v>0.75000000000000056</v>
      </c>
      <c r="P151" s="260">
        <v>0.86</v>
      </c>
      <c r="Q151" s="61">
        <f t="shared" si="8"/>
        <v>0.75000000000000056</v>
      </c>
      <c r="R151" s="261">
        <v>0.86919831223628696</v>
      </c>
      <c r="S151" s="61">
        <f t="shared" si="8"/>
        <v>0.75000000000000056</v>
      </c>
    </row>
    <row r="152" spans="1:19" ht="16" thickBot="1" x14ac:dyDescent="0.25">
      <c r="A152" s="4">
        <f t="shared" si="6"/>
        <v>150</v>
      </c>
      <c r="B152" s="267">
        <v>1</v>
      </c>
      <c r="C152" s="260">
        <v>1</v>
      </c>
      <c r="D152" s="260">
        <v>0.1095890410958904</v>
      </c>
      <c r="E152" s="260">
        <v>0.83720930232558144</v>
      </c>
      <c r="F152" s="261">
        <v>0.82854617764030036</v>
      </c>
      <c r="K152" s="4">
        <f t="shared" si="7"/>
        <v>151</v>
      </c>
      <c r="L152" s="269">
        <v>1</v>
      </c>
      <c r="M152" s="61">
        <f t="shared" si="8"/>
        <v>0.75500000000000056</v>
      </c>
      <c r="N152" s="260">
        <v>0.16901408450704225</v>
      </c>
      <c r="O152" s="61">
        <f t="shared" si="8"/>
        <v>0.75500000000000056</v>
      </c>
      <c r="P152" s="260">
        <v>0.86046511627906974</v>
      </c>
      <c r="Q152" s="61">
        <f t="shared" si="8"/>
        <v>0.75500000000000056</v>
      </c>
      <c r="R152" s="261">
        <v>0.86978021978021958</v>
      </c>
      <c r="S152" s="61">
        <f t="shared" si="8"/>
        <v>0.75500000000000056</v>
      </c>
    </row>
    <row r="153" spans="1:19" ht="16" thickBot="1" x14ac:dyDescent="0.25">
      <c r="A153" s="4">
        <f t="shared" si="6"/>
        <v>151</v>
      </c>
      <c r="B153" s="267">
        <v>1</v>
      </c>
      <c r="C153" s="260">
        <v>1</v>
      </c>
      <c r="D153" s="260">
        <v>8.8607594936708861E-2</v>
      </c>
      <c r="E153" s="260">
        <v>0.8936170212765957</v>
      </c>
      <c r="F153" s="261">
        <v>0.7609001406469762</v>
      </c>
      <c r="K153" s="4">
        <f t="shared" si="7"/>
        <v>152</v>
      </c>
      <c r="L153" s="269">
        <v>1</v>
      </c>
      <c r="M153" s="61">
        <f t="shared" si="8"/>
        <v>0.76000000000000056</v>
      </c>
      <c r="N153" s="260">
        <v>0.16949152542372881</v>
      </c>
      <c r="O153" s="61">
        <f t="shared" si="8"/>
        <v>0.76000000000000056</v>
      </c>
      <c r="P153" s="260">
        <v>0.86206896551724133</v>
      </c>
      <c r="Q153" s="61">
        <f t="shared" si="8"/>
        <v>0.76000000000000056</v>
      </c>
      <c r="R153" s="261">
        <v>0.87143640350877216</v>
      </c>
      <c r="S153" s="61">
        <f t="shared" si="8"/>
        <v>0.76000000000000056</v>
      </c>
    </row>
    <row r="154" spans="1:19" ht="16" thickBot="1" x14ac:dyDescent="0.25">
      <c r="A154" s="4">
        <f t="shared" si="6"/>
        <v>152</v>
      </c>
      <c r="B154" s="267">
        <v>1</v>
      </c>
      <c r="C154" s="260">
        <v>0.96969696969696972</v>
      </c>
      <c r="D154" s="260">
        <v>6.1538461538461542E-2</v>
      </c>
      <c r="E154" s="260">
        <v>0.75</v>
      </c>
      <c r="F154" s="261">
        <v>0.80732600732600734</v>
      </c>
      <c r="K154" s="4">
        <f t="shared" si="7"/>
        <v>153</v>
      </c>
      <c r="L154" s="269">
        <v>1</v>
      </c>
      <c r="M154" s="61">
        <f t="shared" si="8"/>
        <v>0.76500000000000057</v>
      </c>
      <c r="N154" s="260">
        <v>0.17073170731707318</v>
      </c>
      <c r="O154" s="61">
        <f t="shared" si="8"/>
        <v>0.76500000000000057</v>
      </c>
      <c r="P154" s="260">
        <v>0.86274509803921573</v>
      </c>
      <c r="Q154" s="61">
        <f t="shared" si="8"/>
        <v>0.76500000000000057</v>
      </c>
      <c r="R154" s="261">
        <v>0.87145833333333322</v>
      </c>
      <c r="S154" s="61">
        <f t="shared" si="8"/>
        <v>0.76500000000000057</v>
      </c>
    </row>
    <row r="155" spans="1:19" ht="16" thickBot="1" x14ac:dyDescent="0.25">
      <c r="A155" s="4">
        <f t="shared" si="6"/>
        <v>153</v>
      </c>
      <c r="B155" s="267">
        <v>1</v>
      </c>
      <c r="C155" s="260">
        <v>0.96969696969696972</v>
      </c>
      <c r="D155" s="260">
        <v>0.12698412698412698</v>
      </c>
      <c r="E155" s="260">
        <v>0.87179487179487181</v>
      </c>
      <c r="F155" s="261">
        <v>0.80665784832451504</v>
      </c>
      <c r="K155" s="4">
        <f t="shared" si="7"/>
        <v>154</v>
      </c>
      <c r="L155" s="269">
        <v>1</v>
      </c>
      <c r="M155" s="61">
        <f t="shared" si="8"/>
        <v>0.77000000000000057</v>
      </c>
      <c r="N155" s="260">
        <v>0.17105263157894737</v>
      </c>
      <c r="O155" s="61">
        <f t="shared" si="8"/>
        <v>0.77000000000000057</v>
      </c>
      <c r="P155" s="260">
        <v>0.86274509803921573</v>
      </c>
      <c r="Q155" s="61">
        <f t="shared" si="8"/>
        <v>0.77000000000000057</v>
      </c>
      <c r="R155" s="261">
        <v>0.87377450980392157</v>
      </c>
      <c r="S155" s="61">
        <f t="shared" si="8"/>
        <v>0.77000000000000057</v>
      </c>
    </row>
    <row r="156" spans="1:19" ht="16" thickBot="1" x14ac:dyDescent="0.25">
      <c r="A156" s="4">
        <f t="shared" si="6"/>
        <v>154</v>
      </c>
      <c r="B156" s="267">
        <v>1</v>
      </c>
      <c r="C156" s="260">
        <v>0.94444444444444442</v>
      </c>
      <c r="D156" s="260">
        <v>8.8235294117647065E-2</v>
      </c>
      <c r="E156" s="260">
        <v>0.85106382978723405</v>
      </c>
      <c r="F156" s="261">
        <v>0.80772058823529413</v>
      </c>
      <c r="K156" s="4">
        <f t="shared" si="7"/>
        <v>155</v>
      </c>
      <c r="L156" s="269">
        <v>1</v>
      </c>
      <c r="M156" s="61">
        <f t="shared" si="8"/>
        <v>0.77500000000000058</v>
      </c>
      <c r="N156" s="260">
        <v>0.17105263157894737</v>
      </c>
      <c r="O156" s="61">
        <f t="shared" si="8"/>
        <v>0.77500000000000058</v>
      </c>
      <c r="P156" s="260">
        <v>0.86363636363636365</v>
      </c>
      <c r="Q156" s="61">
        <f t="shared" si="8"/>
        <v>0.77500000000000058</v>
      </c>
      <c r="R156" s="261">
        <v>0.87516469038208167</v>
      </c>
      <c r="S156" s="61">
        <f t="shared" si="8"/>
        <v>0.77500000000000058</v>
      </c>
    </row>
    <row r="157" spans="1:19" ht="16" thickBot="1" x14ac:dyDescent="0.25">
      <c r="A157" s="4">
        <f t="shared" si="6"/>
        <v>155</v>
      </c>
      <c r="B157" s="267">
        <v>1</v>
      </c>
      <c r="C157" s="260">
        <v>0.9375</v>
      </c>
      <c r="D157" s="260">
        <v>0.1891891891891892</v>
      </c>
      <c r="E157" s="260">
        <v>0.87179487179487181</v>
      </c>
      <c r="F157" s="261">
        <v>0.78820166320166318</v>
      </c>
      <c r="K157" s="4">
        <f t="shared" si="7"/>
        <v>156</v>
      </c>
      <c r="L157" s="269">
        <v>1</v>
      </c>
      <c r="M157" s="61">
        <f t="shared" si="8"/>
        <v>0.78000000000000058</v>
      </c>
      <c r="N157" s="260">
        <v>0.17105263157894737</v>
      </c>
      <c r="O157" s="61">
        <f t="shared" si="8"/>
        <v>0.78000000000000058</v>
      </c>
      <c r="P157" s="260">
        <v>0.86363636363636365</v>
      </c>
      <c r="Q157" s="61">
        <f t="shared" si="8"/>
        <v>0.78000000000000058</v>
      </c>
      <c r="R157" s="261">
        <v>0.87631578947368416</v>
      </c>
      <c r="S157" s="61">
        <f t="shared" si="8"/>
        <v>0.78000000000000058</v>
      </c>
    </row>
    <row r="158" spans="1:19" ht="16" thickBot="1" x14ac:dyDescent="0.25">
      <c r="A158" s="4">
        <f t="shared" si="6"/>
        <v>156</v>
      </c>
      <c r="B158" s="267">
        <v>1</v>
      </c>
      <c r="C158" s="260">
        <v>0.95652173913043481</v>
      </c>
      <c r="D158" s="260">
        <v>0.16901408450704225</v>
      </c>
      <c r="E158" s="260">
        <v>0.8867924528301887</v>
      </c>
      <c r="F158" s="261">
        <v>0.943368544600939</v>
      </c>
      <c r="K158" s="4">
        <f t="shared" si="7"/>
        <v>157</v>
      </c>
      <c r="L158" s="269">
        <v>1</v>
      </c>
      <c r="M158" s="61">
        <f t="shared" si="8"/>
        <v>0.78500000000000059</v>
      </c>
      <c r="N158" s="260">
        <v>0.171875</v>
      </c>
      <c r="O158" s="61">
        <f t="shared" si="8"/>
        <v>0.78500000000000059</v>
      </c>
      <c r="P158" s="260">
        <v>0.86538461538461542</v>
      </c>
      <c r="Q158" s="61">
        <f t="shared" si="8"/>
        <v>0.78500000000000059</v>
      </c>
      <c r="R158" s="261">
        <v>0.87659380692167588</v>
      </c>
      <c r="S158" s="61">
        <f t="shared" si="8"/>
        <v>0.78500000000000059</v>
      </c>
    </row>
    <row r="159" spans="1:19" ht="16" thickBot="1" x14ac:dyDescent="0.25">
      <c r="A159" s="4">
        <f t="shared" si="6"/>
        <v>157</v>
      </c>
      <c r="B159" s="267">
        <v>1</v>
      </c>
      <c r="C159" s="260">
        <v>1</v>
      </c>
      <c r="D159" s="260">
        <v>0.1111111111111111</v>
      </c>
      <c r="E159" s="260">
        <v>0.78260869565217395</v>
      </c>
      <c r="F159" s="261">
        <v>0.82719017094017078</v>
      </c>
      <c r="K159" s="4">
        <f t="shared" si="7"/>
        <v>158</v>
      </c>
      <c r="L159" s="269">
        <v>1</v>
      </c>
      <c r="M159" s="61">
        <f t="shared" si="8"/>
        <v>0.79000000000000059</v>
      </c>
      <c r="N159" s="260">
        <v>0.171875</v>
      </c>
      <c r="O159" s="61">
        <f t="shared" si="8"/>
        <v>0.79000000000000059</v>
      </c>
      <c r="P159" s="260">
        <v>0.8666666666666667</v>
      </c>
      <c r="Q159" s="61">
        <f t="shared" si="8"/>
        <v>0.79000000000000059</v>
      </c>
      <c r="R159" s="261">
        <v>0.87671232876712324</v>
      </c>
      <c r="S159" s="61">
        <f t="shared" si="8"/>
        <v>0.79000000000000059</v>
      </c>
    </row>
    <row r="160" spans="1:19" ht="16" thickBot="1" x14ac:dyDescent="0.25">
      <c r="A160" s="4">
        <f t="shared" si="6"/>
        <v>158</v>
      </c>
      <c r="B160" s="267">
        <v>1</v>
      </c>
      <c r="C160" s="260">
        <v>1</v>
      </c>
      <c r="D160" s="260">
        <v>0.15384615384615385</v>
      </c>
      <c r="E160" s="260">
        <v>0.81818181818181823</v>
      </c>
      <c r="F160" s="261">
        <v>0.81704059829059805</v>
      </c>
      <c r="K160" s="4">
        <f t="shared" si="7"/>
        <v>159</v>
      </c>
      <c r="L160" s="269">
        <v>1</v>
      </c>
      <c r="M160" s="61">
        <f t="shared" si="8"/>
        <v>0.7950000000000006</v>
      </c>
      <c r="N160" s="260">
        <v>0.17460317460317459</v>
      </c>
      <c r="O160" s="61">
        <f t="shared" si="8"/>
        <v>0.7950000000000006</v>
      </c>
      <c r="P160" s="260">
        <v>0.86885245901639341</v>
      </c>
      <c r="Q160" s="61">
        <f t="shared" si="8"/>
        <v>0.7950000000000006</v>
      </c>
      <c r="R160" s="261">
        <v>0.87720588235294117</v>
      </c>
      <c r="S160" s="61">
        <f t="shared" si="8"/>
        <v>0.7950000000000006</v>
      </c>
    </row>
    <row r="161" spans="1:19" ht="16" thickBot="1" x14ac:dyDescent="0.25">
      <c r="A161" s="4">
        <f t="shared" si="6"/>
        <v>159</v>
      </c>
      <c r="B161" s="267">
        <v>1</v>
      </c>
      <c r="C161" s="260">
        <v>0.95652173913043481</v>
      </c>
      <c r="D161" s="260">
        <v>0.17948717948717949</v>
      </c>
      <c r="E161" s="260">
        <v>0.72340425531914898</v>
      </c>
      <c r="F161" s="261">
        <v>0.90105908584169436</v>
      </c>
      <c r="K161" s="4">
        <f t="shared" si="7"/>
        <v>160</v>
      </c>
      <c r="L161" s="269">
        <v>1</v>
      </c>
      <c r="M161" s="61">
        <f t="shared" si="8"/>
        <v>0.8000000000000006</v>
      </c>
      <c r="N161" s="260">
        <v>0.17543859649122806</v>
      </c>
      <c r="O161" s="61">
        <f t="shared" si="8"/>
        <v>0.8000000000000006</v>
      </c>
      <c r="P161" s="260">
        <v>0.87179487179487181</v>
      </c>
      <c r="Q161" s="61">
        <f t="shared" si="8"/>
        <v>0.8000000000000006</v>
      </c>
      <c r="R161" s="261">
        <v>0.87755754475703329</v>
      </c>
      <c r="S161" s="61">
        <f t="shared" si="8"/>
        <v>0.8000000000000006</v>
      </c>
    </row>
    <row r="162" spans="1:19" ht="16" thickBot="1" x14ac:dyDescent="0.25">
      <c r="A162" s="4">
        <f t="shared" si="6"/>
        <v>160</v>
      </c>
      <c r="B162" s="267">
        <v>1</v>
      </c>
      <c r="C162" s="260">
        <v>0.96969696969696972</v>
      </c>
      <c r="D162" s="260">
        <v>0.21621621621621623</v>
      </c>
      <c r="E162" s="260">
        <v>0.80952380952380953</v>
      </c>
      <c r="F162" s="261">
        <v>0.79422604422604437</v>
      </c>
      <c r="K162" s="4">
        <f t="shared" si="7"/>
        <v>161</v>
      </c>
      <c r="L162" s="269">
        <v>1</v>
      </c>
      <c r="M162" s="61">
        <f t="shared" si="8"/>
        <v>0.8050000000000006</v>
      </c>
      <c r="N162" s="260">
        <v>0.17567567567567569</v>
      </c>
      <c r="O162" s="61">
        <f t="shared" si="8"/>
        <v>0.8050000000000006</v>
      </c>
      <c r="P162" s="260">
        <v>0.87179487179487181</v>
      </c>
      <c r="Q162" s="61">
        <f t="shared" si="8"/>
        <v>0.8050000000000006</v>
      </c>
      <c r="R162" s="261">
        <v>0.87761194029850753</v>
      </c>
      <c r="S162" s="61">
        <f t="shared" si="8"/>
        <v>0.8050000000000006</v>
      </c>
    </row>
    <row r="163" spans="1:19" ht="16" thickBot="1" x14ac:dyDescent="0.25">
      <c r="A163" s="4">
        <f t="shared" si="6"/>
        <v>161</v>
      </c>
      <c r="B163" s="267">
        <v>1</v>
      </c>
      <c r="C163" s="260">
        <v>1</v>
      </c>
      <c r="D163" s="260">
        <v>0.17105263157894737</v>
      </c>
      <c r="E163" s="260">
        <v>0.84615384615384615</v>
      </c>
      <c r="F163" s="261">
        <v>0.84107730263157898</v>
      </c>
      <c r="K163" s="4">
        <f t="shared" si="7"/>
        <v>162</v>
      </c>
      <c r="L163" s="269">
        <v>1</v>
      </c>
      <c r="M163" s="61">
        <f t="shared" si="8"/>
        <v>0.81000000000000061</v>
      </c>
      <c r="N163" s="260">
        <v>0.17647058823529413</v>
      </c>
      <c r="O163" s="61">
        <f t="shared" si="8"/>
        <v>0.81000000000000061</v>
      </c>
      <c r="P163" s="260">
        <v>0.87272727272727268</v>
      </c>
      <c r="Q163" s="61">
        <f t="shared" si="8"/>
        <v>0.81000000000000061</v>
      </c>
      <c r="R163" s="261">
        <v>0.87809684684684686</v>
      </c>
      <c r="S163" s="61">
        <f t="shared" si="8"/>
        <v>0.81000000000000061</v>
      </c>
    </row>
    <row r="164" spans="1:19" ht="16" thickBot="1" x14ac:dyDescent="0.25">
      <c r="A164" s="4">
        <f t="shared" si="6"/>
        <v>162</v>
      </c>
      <c r="B164" s="267">
        <v>1</v>
      </c>
      <c r="C164" s="260">
        <v>0.94736842105263153</v>
      </c>
      <c r="D164" s="260">
        <v>0.11594202898550725</v>
      </c>
      <c r="E164" s="260">
        <v>0.78048780487804881</v>
      </c>
      <c r="F164" s="261">
        <v>0.83742911153119093</v>
      </c>
      <c r="K164" s="4">
        <f t="shared" si="7"/>
        <v>163</v>
      </c>
      <c r="L164" s="269">
        <v>1</v>
      </c>
      <c r="M164" s="61">
        <f t="shared" si="8"/>
        <v>0.81500000000000061</v>
      </c>
      <c r="N164" s="260">
        <v>0.17647058823529413</v>
      </c>
      <c r="O164" s="61">
        <f t="shared" si="8"/>
        <v>0.81500000000000061</v>
      </c>
      <c r="P164" s="260">
        <v>0.875</v>
      </c>
      <c r="Q164" s="61">
        <f t="shared" si="8"/>
        <v>0.81500000000000061</v>
      </c>
      <c r="R164" s="261">
        <v>0.87828100874935688</v>
      </c>
      <c r="S164" s="61">
        <f t="shared" si="8"/>
        <v>0.81500000000000061</v>
      </c>
    </row>
    <row r="165" spans="1:19" ht="16" thickBot="1" x14ac:dyDescent="0.25">
      <c r="A165" s="4">
        <f t="shared" si="6"/>
        <v>163</v>
      </c>
      <c r="B165" s="267">
        <v>1</v>
      </c>
      <c r="C165" s="260">
        <v>0.94117647058823528</v>
      </c>
      <c r="D165" s="260">
        <v>0.1</v>
      </c>
      <c r="E165" s="260">
        <v>0.85365853658536583</v>
      </c>
      <c r="F165" s="261">
        <v>0.78269230769230758</v>
      </c>
      <c r="K165" s="4">
        <f t="shared" si="7"/>
        <v>164</v>
      </c>
      <c r="L165" s="269">
        <v>1</v>
      </c>
      <c r="M165" s="61">
        <f t="shared" si="8"/>
        <v>0.82000000000000062</v>
      </c>
      <c r="N165" s="260">
        <v>0.17647058823529413</v>
      </c>
      <c r="O165" s="61">
        <f t="shared" si="8"/>
        <v>0.82000000000000062</v>
      </c>
      <c r="P165" s="260">
        <v>0.875</v>
      </c>
      <c r="Q165" s="61">
        <f t="shared" si="8"/>
        <v>0.82000000000000062</v>
      </c>
      <c r="R165" s="261">
        <v>0.87909090909090903</v>
      </c>
      <c r="S165" s="61">
        <f t="shared" si="8"/>
        <v>0.82000000000000062</v>
      </c>
    </row>
    <row r="166" spans="1:19" ht="16" thickBot="1" x14ac:dyDescent="0.25">
      <c r="A166" s="4">
        <f t="shared" si="6"/>
        <v>164</v>
      </c>
      <c r="B166" s="267">
        <v>1</v>
      </c>
      <c r="C166" s="260">
        <v>0.96153846153846156</v>
      </c>
      <c r="D166" s="260">
        <v>0.12658227848101267</v>
      </c>
      <c r="E166" s="260">
        <v>0.86363636363636365</v>
      </c>
      <c r="F166" s="261">
        <v>0.79545454545454541</v>
      </c>
      <c r="K166" s="4">
        <f t="shared" si="7"/>
        <v>165</v>
      </c>
      <c r="L166" s="269">
        <v>1</v>
      </c>
      <c r="M166" s="61">
        <f t="shared" si="8"/>
        <v>0.82500000000000062</v>
      </c>
      <c r="N166" s="260">
        <v>0.17741935483870969</v>
      </c>
      <c r="O166" s="61">
        <f t="shared" si="8"/>
        <v>0.82500000000000062</v>
      </c>
      <c r="P166" s="260">
        <v>0.875</v>
      </c>
      <c r="Q166" s="61">
        <f t="shared" si="8"/>
        <v>0.82500000000000062</v>
      </c>
      <c r="R166" s="261">
        <v>0.87921052631578944</v>
      </c>
      <c r="S166" s="61">
        <f t="shared" si="8"/>
        <v>0.82500000000000062</v>
      </c>
    </row>
    <row r="167" spans="1:19" ht="16" thickBot="1" x14ac:dyDescent="0.25">
      <c r="A167" s="4">
        <f t="shared" ref="A167:A202" si="9">A166+1</f>
        <v>165</v>
      </c>
      <c r="B167" s="267">
        <v>1</v>
      </c>
      <c r="C167" s="260">
        <v>1</v>
      </c>
      <c r="D167" s="260">
        <v>0.14102564102564102</v>
      </c>
      <c r="E167" s="260">
        <v>0.79545454545454541</v>
      </c>
      <c r="F167" s="261">
        <v>0.81013431013431014</v>
      </c>
      <c r="K167" s="4">
        <f t="shared" si="7"/>
        <v>166</v>
      </c>
      <c r="L167" s="269">
        <v>1</v>
      </c>
      <c r="M167" s="61">
        <f t="shared" si="8"/>
        <v>0.83000000000000063</v>
      </c>
      <c r="N167" s="260">
        <v>0.17948717948717949</v>
      </c>
      <c r="O167" s="61">
        <f t="shared" si="8"/>
        <v>0.83000000000000063</v>
      </c>
      <c r="P167" s="260">
        <v>0.8771929824561403</v>
      </c>
      <c r="Q167" s="61">
        <f t="shared" si="8"/>
        <v>0.83000000000000063</v>
      </c>
      <c r="R167" s="261">
        <v>0.87948312236286907</v>
      </c>
      <c r="S167" s="61">
        <f t="shared" si="8"/>
        <v>0.83000000000000063</v>
      </c>
    </row>
    <row r="168" spans="1:19" ht="16" thickBot="1" x14ac:dyDescent="0.25">
      <c r="A168" s="4">
        <f t="shared" si="9"/>
        <v>166</v>
      </c>
      <c r="B168" s="267">
        <v>1</v>
      </c>
      <c r="C168" s="260">
        <v>0.96551724137931039</v>
      </c>
      <c r="D168" s="260">
        <v>0.12121212121212122</v>
      </c>
      <c r="E168" s="260">
        <v>0.85185185185185186</v>
      </c>
      <c r="F168" s="261">
        <v>0.84745179063360876</v>
      </c>
      <c r="K168" s="4">
        <f t="shared" si="7"/>
        <v>167</v>
      </c>
      <c r="L168" s="269">
        <v>1</v>
      </c>
      <c r="M168" s="61">
        <f t="shared" si="8"/>
        <v>0.83500000000000063</v>
      </c>
      <c r="N168" s="260">
        <v>0.18055555555555555</v>
      </c>
      <c r="O168" s="61">
        <f t="shared" si="8"/>
        <v>0.83500000000000063</v>
      </c>
      <c r="P168" s="260">
        <v>0.87755102040816324</v>
      </c>
      <c r="Q168" s="61">
        <f t="shared" si="8"/>
        <v>0.83500000000000063</v>
      </c>
      <c r="R168" s="261">
        <v>0.88095238095238093</v>
      </c>
      <c r="S168" s="61">
        <f t="shared" si="8"/>
        <v>0.83500000000000063</v>
      </c>
    </row>
    <row r="169" spans="1:19" ht="16" thickBot="1" x14ac:dyDescent="0.25">
      <c r="A169" s="4">
        <f t="shared" si="9"/>
        <v>167</v>
      </c>
      <c r="B169" s="267">
        <v>1</v>
      </c>
      <c r="C169" s="260">
        <v>1</v>
      </c>
      <c r="D169" s="260">
        <v>0.17567567567567569</v>
      </c>
      <c r="E169" s="260">
        <v>0.80769230769230771</v>
      </c>
      <c r="F169" s="261">
        <v>0.90264127764127755</v>
      </c>
      <c r="K169" s="4">
        <f t="shared" si="7"/>
        <v>168</v>
      </c>
      <c r="L169" s="269">
        <v>1</v>
      </c>
      <c r="M169" s="61">
        <f t="shared" si="8"/>
        <v>0.84000000000000064</v>
      </c>
      <c r="N169" s="260">
        <v>0.18181818181818182</v>
      </c>
      <c r="O169" s="61">
        <f t="shared" si="8"/>
        <v>0.84000000000000064</v>
      </c>
      <c r="P169" s="260">
        <v>0.87804878048780488</v>
      </c>
      <c r="Q169" s="61">
        <f t="shared" si="8"/>
        <v>0.84000000000000064</v>
      </c>
      <c r="R169" s="261">
        <v>0.88262032085561504</v>
      </c>
      <c r="S169" s="61">
        <f t="shared" si="8"/>
        <v>0.84000000000000064</v>
      </c>
    </row>
    <row r="170" spans="1:19" ht="16" thickBot="1" x14ac:dyDescent="0.25">
      <c r="A170" s="4">
        <f t="shared" si="9"/>
        <v>168</v>
      </c>
      <c r="B170" s="267">
        <v>1</v>
      </c>
      <c r="C170" s="260">
        <v>1</v>
      </c>
      <c r="D170" s="260">
        <v>0.16071428571428573</v>
      </c>
      <c r="E170" s="260">
        <v>0.8771929824561403</v>
      </c>
      <c r="F170" s="261">
        <v>0.77519132653061229</v>
      </c>
      <c r="K170" s="4">
        <f t="shared" si="7"/>
        <v>169</v>
      </c>
      <c r="L170" s="269">
        <v>1</v>
      </c>
      <c r="M170" s="61">
        <f t="shared" si="8"/>
        <v>0.84500000000000064</v>
      </c>
      <c r="N170" s="260">
        <v>0.18333333333333332</v>
      </c>
      <c r="O170" s="61">
        <f t="shared" si="8"/>
        <v>0.84500000000000064</v>
      </c>
      <c r="P170" s="260">
        <v>0.88095238095238093</v>
      </c>
      <c r="Q170" s="61">
        <f t="shared" si="8"/>
        <v>0.84500000000000064</v>
      </c>
      <c r="R170" s="261">
        <v>0.88291855203619884</v>
      </c>
      <c r="S170" s="61">
        <f t="shared" si="8"/>
        <v>0.84500000000000064</v>
      </c>
    </row>
    <row r="171" spans="1:19" ht="16" thickBot="1" x14ac:dyDescent="0.25">
      <c r="A171" s="4">
        <f t="shared" si="9"/>
        <v>169</v>
      </c>
      <c r="B171" s="267">
        <v>1</v>
      </c>
      <c r="C171" s="260">
        <v>0.9642857142857143</v>
      </c>
      <c r="D171" s="260">
        <v>0.1095890410958904</v>
      </c>
      <c r="E171" s="260">
        <v>0.79591836734693877</v>
      </c>
      <c r="F171" s="261">
        <v>0.94977168949771706</v>
      </c>
      <c r="K171" s="4">
        <f t="shared" si="7"/>
        <v>170</v>
      </c>
      <c r="L171" s="269">
        <v>1</v>
      </c>
      <c r="M171" s="61">
        <f t="shared" si="8"/>
        <v>0.85000000000000064</v>
      </c>
      <c r="N171" s="260">
        <v>0.18421052631578946</v>
      </c>
      <c r="O171" s="61">
        <f t="shared" si="8"/>
        <v>0.85000000000000064</v>
      </c>
      <c r="P171" s="260">
        <v>0.88235294117647056</v>
      </c>
      <c r="Q171" s="61">
        <f t="shared" si="8"/>
        <v>0.85000000000000064</v>
      </c>
      <c r="R171" s="261">
        <v>0.88597285067873288</v>
      </c>
      <c r="S171" s="61">
        <f t="shared" si="8"/>
        <v>0.85000000000000064</v>
      </c>
    </row>
    <row r="172" spans="1:19" ht="16" thickBot="1" x14ac:dyDescent="0.25">
      <c r="A172" s="4">
        <f t="shared" si="9"/>
        <v>170</v>
      </c>
      <c r="B172" s="267">
        <v>1</v>
      </c>
      <c r="C172" s="260">
        <v>0.91666666666666663</v>
      </c>
      <c r="D172" s="260">
        <v>0.21052631578947367</v>
      </c>
      <c r="E172" s="260">
        <v>0.95</v>
      </c>
      <c r="F172" s="261">
        <v>0.70331069609507646</v>
      </c>
      <c r="K172" s="4">
        <f t="shared" si="7"/>
        <v>171</v>
      </c>
      <c r="L172" s="269">
        <v>1</v>
      </c>
      <c r="M172" s="61">
        <f t="shared" si="8"/>
        <v>0.85500000000000065</v>
      </c>
      <c r="N172" s="260">
        <v>0.18461538461538463</v>
      </c>
      <c r="O172" s="61">
        <f t="shared" si="8"/>
        <v>0.85500000000000065</v>
      </c>
      <c r="P172" s="260">
        <v>0.88235294117647056</v>
      </c>
      <c r="Q172" s="61">
        <f t="shared" si="8"/>
        <v>0.85500000000000065</v>
      </c>
      <c r="R172" s="261">
        <v>0.88743961352657008</v>
      </c>
      <c r="S172" s="61">
        <f t="shared" si="8"/>
        <v>0.85500000000000065</v>
      </c>
    </row>
    <row r="173" spans="1:19" ht="16" thickBot="1" x14ac:dyDescent="0.25">
      <c r="A173" s="4">
        <f t="shared" si="9"/>
        <v>171</v>
      </c>
      <c r="B173" s="267">
        <v>1</v>
      </c>
      <c r="C173" s="260">
        <v>1</v>
      </c>
      <c r="D173" s="260">
        <v>0.12658227848101267</v>
      </c>
      <c r="E173" s="260">
        <v>0.97560975609756095</v>
      </c>
      <c r="F173" s="261">
        <v>0.84834469328140227</v>
      </c>
      <c r="K173" s="4">
        <f t="shared" si="7"/>
        <v>172</v>
      </c>
      <c r="L173" s="269">
        <v>1</v>
      </c>
      <c r="M173" s="61">
        <f t="shared" si="8"/>
        <v>0.86000000000000065</v>
      </c>
      <c r="N173" s="260">
        <v>0.18571428571428572</v>
      </c>
      <c r="O173" s="61">
        <f t="shared" si="8"/>
        <v>0.86000000000000065</v>
      </c>
      <c r="P173" s="260">
        <v>0.8833333333333333</v>
      </c>
      <c r="Q173" s="61">
        <f t="shared" si="8"/>
        <v>0.86000000000000065</v>
      </c>
      <c r="R173" s="261">
        <v>0.8894009216589861</v>
      </c>
      <c r="S173" s="61">
        <f t="shared" si="8"/>
        <v>0.86000000000000065</v>
      </c>
    </row>
    <row r="174" spans="1:19" ht="16" thickBot="1" x14ac:dyDescent="0.25">
      <c r="A174" s="4">
        <f t="shared" si="9"/>
        <v>172</v>
      </c>
      <c r="B174" s="267">
        <v>1</v>
      </c>
      <c r="C174" s="260">
        <v>0.9375</v>
      </c>
      <c r="D174" s="260">
        <v>5.9701492537313432E-2</v>
      </c>
      <c r="E174" s="260">
        <v>0.86538461538461542</v>
      </c>
      <c r="F174" s="261">
        <v>0.87761194029850753</v>
      </c>
      <c r="K174" s="4">
        <f t="shared" si="7"/>
        <v>173</v>
      </c>
      <c r="L174" s="269">
        <v>1</v>
      </c>
      <c r="M174" s="61">
        <f t="shared" si="8"/>
        <v>0.86500000000000066</v>
      </c>
      <c r="N174" s="260">
        <v>0.18571428571428572</v>
      </c>
      <c r="O174" s="61">
        <f t="shared" si="8"/>
        <v>0.86500000000000066</v>
      </c>
      <c r="P174" s="260">
        <v>0.88524590163934425</v>
      </c>
      <c r="Q174" s="61">
        <f t="shared" si="8"/>
        <v>0.86500000000000066</v>
      </c>
      <c r="R174" s="261">
        <v>0.88969017094017078</v>
      </c>
      <c r="S174" s="61">
        <f t="shared" si="8"/>
        <v>0.86500000000000066</v>
      </c>
    </row>
    <row r="175" spans="1:19" ht="16" thickBot="1" x14ac:dyDescent="0.25">
      <c r="A175" s="4">
        <f t="shared" si="9"/>
        <v>173</v>
      </c>
      <c r="B175" s="267">
        <v>1</v>
      </c>
      <c r="C175" s="260">
        <v>0.96969696969696972</v>
      </c>
      <c r="D175" s="260">
        <v>0.24358974358974358</v>
      </c>
      <c r="E175" s="260">
        <v>0.84090909090909094</v>
      </c>
      <c r="F175" s="261">
        <v>0.78605769230769218</v>
      </c>
      <c r="K175" s="4">
        <f t="shared" si="7"/>
        <v>174</v>
      </c>
      <c r="L175" s="269">
        <v>1</v>
      </c>
      <c r="M175" s="61">
        <f t="shared" si="8"/>
        <v>0.87000000000000066</v>
      </c>
      <c r="N175" s="260">
        <v>0.18666666666666668</v>
      </c>
      <c r="O175" s="61">
        <f t="shared" si="8"/>
        <v>0.87000000000000066</v>
      </c>
      <c r="P175" s="260">
        <v>0.88636363636363635</v>
      </c>
      <c r="Q175" s="61">
        <f t="shared" si="8"/>
        <v>0.87000000000000066</v>
      </c>
      <c r="R175" s="261">
        <v>0.89014492753623187</v>
      </c>
      <c r="S175" s="61">
        <f t="shared" si="8"/>
        <v>0.87000000000000066</v>
      </c>
    </row>
    <row r="176" spans="1:19" ht="16" thickBot="1" x14ac:dyDescent="0.25">
      <c r="A176" s="4">
        <f t="shared" si="9"/>
        <v>174</v>
      </c>
      <c r="B176" s="267">
        <v>1</v>
      </c>
      <c r="C176" s="260">
        <v>1</v>
      </c>
      <c r="D176" s="260">
        <v>0.19178082191780821</v>
      </c>
      <c r="E176" s="260">
        <v>0.8035714285714286</v>
      </c>
      <c r="F176" s="261">
        <v>0.90379825653798262</v>
      </c>
      <c r="K176" s="4">
        <f t="shared" si="7"/>
        <v>175</v>
      </c>
      <c r="L176" s="269">
        <v>1</v>
      </c>
      <c r="M176" s="61">
        <f t="shared" si="8"/>
        <v>0.87500000000000067</v>
      </c>
      <c r="N176" s="260">
        <v>0.18666666666666668</v>
      </c>
      <c r="O176" s="61">
        <f t="shared" si="8"/>
        <v>0.87500000000000067</v>
      </c>
      <c r="P176" s="260">
        <v>0.88636363636363635</v>
      </c>
      <c r="Q176" s="61">
        <f t="shared" si="8"/>
        <v>0.87500000000000067</v>
      </c>
      <c r="R176" s="261">
        <v>0.89111111111111119</v>
      </c>
      <c r="S176" s="61">
        <f t="shared" si="8"/>
        <v>0.87500000000000067</v>
      </c>
    </row>
    <row r="177" spans="1:19" ht="16" thickBot="1" x14ac:dyDescent="0.25">
      <c r="A177" s="4">
        <f t="shared" si="9"/>
        <v>175</v>
      </c>
      <c r="B177" s="267">
        <v>1</v>
      </c>
      <c r="C177" s="260">
        <v>0.95652173913043481</v>
      </c>
      <c r="D177" s="260">
        <v>0.16949152542372881</v>
      </c>
      <c r="E177" s="260">
        <v>0.88524590163934425</v>
      </c>
      <c r="F177" s="261">
        <v>0.92221549636803868</v>
      </c>
      <c r="K177" s="4">
        <f t="shared" si="7"/>
        <v>176</v>
      </c>
      <c r="L177" s="269">
        <v>1</v>
      </c>
      <c r="M177" s="61">
        <f t="shared" si="8"/>
        <v>0.88000000000000067</v>
      </c>
      <c r="N177" s="260">
        <v>0.18840579710144928</v>
      </c>
      <c r="O177" s="61">
        <f t="shared" si="8"/>
        <v>0.88000000000000067</v>
      </c>
      <c r="P177" s="260">
        <v>0.8867924528301887</v>
      </c>
      <c r="Q177" s="61">
        <f t="shared" si="8"/>
        <v>0.88000000000000067</v>
      </c>
      <c r="R177" s="261">
        <v>0.89111111111111119</v>
      </c>
      <c r="S177" s="61">
        <f t="shared" si="8"/>
        <v>0.88000000000000067</v>
      </c>
    </row>
    <row r="178" spans="1:19" ht="16" thickBot="1" x14ac:dyDescent="0.25">
      <c r="A178" s="4">
        <f t="shared" si="9"/>
        <v>176</v>
      </c>
      <c r="B178" s="267">
        <v>1</v>
      </c>
      <c r="C178" s="260">
        <v>1</v>
      </c>
      <c r="D178" s="260">
        <v>0.15277777777777779</v>
      </c>
      <c r="E178" s="260">
        <v>0.84</v>
      </c>
      <c r="F178" s="261">
        <v>0.73125000000000007</v>
      </c>
      <c r="K178" s="4">
        <f t="shared" si="7"/>
        <v>177</v>
      </c>
      <c r="L178" s="269">
        <v>1</v>
      </c>
      <c r="M178" s="61">
        <f t="shared" si="8"/>
        <v>0.88500000000000068</v>
      </c>
      <c r="N178" s="260">
        <v>0.18840579710144928</v>
      </c>
      <c r="O178" s="61">
        <f t="shared" si="8"/>
        <v>0.88500000000000068</v>
      </c>
      <c r="P178" s="260">
        <v>0.88888888888888884</v>
      </c>
      <c r="Q178" s="61">
        <f t="shared" si="8"/>
        <v>0.88500000000000068</v>
      </c>
      <c r="R178" s="261">
        <v>0.89121676067687361</v>
      </c>
      <c r="S178" s="61">
        <f t="shared" si="8"/>
        <v>0.88500000000000068</v>
      </c>
    </row>
    <row r="179" spans="1:19" ht="16" thickBot="1" x14ac:dyDescent="0.25">
      <c r="A179" s="4">
        <f t="shared" si="9"/>
        <v>177</v>
      </c>
      <c r="B179" s="267">
        <v>1</v>
      </c>
      <c r="C179" s="260">
        <v>0.96551724137931039</v>
      </c>
      <c r="D179" s="260">
        <v>0.11940298507462686</v>
      </c>
      <c r="E179" s="260">
        <v>0.82</v>
      </c>
      <c r="F179" s="261">
        <v>0.85164179104477611</v>
      </c>
      <c r="K179" s="4">
        <f t="shared" si="7"/>
        <v>178</v>
      </c>
      <c r="L179" s="269">
        <v>1</v>
      </c>
      <c r="M179" s="61">
        <f t="shared" si="8"/>
        <v>0.89000000000000068</v>
      </c>
      <c r="N179" s="260">
        <v>0.1891891891891892</v>
      </c>
      <c r="O179" s="61">
        <f t="shared" si="8"/>
        <v>0.89000000000000068</v>
      </c>
      <c r="P179" s="260">
        <v>0.89090909090909087</v>
      </c>
      <c r="Q179" s="61">
        <f t="shared" si="8"/>
        <v>0.89000000000000068</v>
      </c>
      <c r="R179" s="261">
        <v>0.89254042775169529</v>
      </c>
      <c r="S179" s="61">
        <f t="shared" si="8"/>
        <v>0.89000000000000068</v>
      </c>
    </row>
    <row r="180" spans="1:19" ht="16" thickBot="1" x14ac:dyDescent="0.25">
      <c r="A180" s="4">
        <f t="shared" si="9"/>
        <v>178</v>
      </c>
      <c r="B180" s="267">
        <v>1</v>
      </c>
      <c r="C180" s="260">
        <v>1</v>
      </c>
      <c r="D180" s="260">
        <v>0.2</v>
      </c>
      <c r="E180" s="260">
        <v>0.78048780487804881</v>
      </c>
      <c r="F180" s="261">
        <v>0.88262032085561504</v>
      </c>
      <c r="K180" s="4">
        <f t="shared" si="7"/>
        <v>179</v>
      </c>
      <c r="L180" s="269">
        <v>1</v>
      </c>
      <c r="M180" s="61">
        <f t="shared" si="8"/>
        <v>0.89500000000000068</v>
      </c>
      <c r="N180" s="260">
        <v>0.19047619047619047</v>
      </c>
      <c r="O180" s="61">
        <f t="shared" si="8"/>
        <v>0.89500000000000068</v>
      </c>
      <c r="P180" s="260">
        <v>0.8936170212765957</v>
      </c>
      <c r="Q180" s="61">
        <f t="shared" si="8"/>
        <v>0.89500000000000068</v>
      </c>
      <c r="R180" s="261">
        <v>0.89422222222222236</v>
      </c>
      <c r="S180" s="61">
        <f t="shared" si="8"/>
        <v>0.89500000000000068</v>
      </c>
    </row>
    <row r="181" spans="1:19" ht="16" thickBot="1" x14ac:dyDescent="0.25">
      <c r="A181" s="4">
        <f t="shared" si="9"/>
        <v>179</v>
      </c>
      <c r="B181" s="267">
        <v>1</v>
      </c>
      <c r="C181" s="260">
        <v>1</v>
      </c>
      <c r="D181" s="260">
        <v>0.15789473684210525</v>
      </c>
      <c r="E181" s="260">
        <v>0.82222222222222219</v>
      </c>
      <c r="F181" s="261">
        <v>0.90296052631578949</v>
      </c>
      <c r="K181" s="4">
        <f t="shared" si="7"/>
        <v>180</v>
      </c>
      <c r="L181" s="269">
        <v>1</v>
      </c>
      <c r="M181" s="61">
        <f t="shared" si="8"/>
        <v>0.90000000000000069</v>
      </c>
      <c r="N181" s="260">
        <v>0.19117647058823528</v>
      </c>
      <c r="O181" s="61">
        <f t="shared" si="8"/>
        <v>0.90000000000000069</v>
      </c>
      <c r="P181" s="260">
        <v>0.8936170212765957</v>
      </c>
      <c r="Q181" s="61">
        <f t="shared" si="8"/>
        <v>0.90000000000000069</v>
      </c>
      <c r="R181" s="261">
        <v>0.89795918367346927</v>
      </c>
      <c r="S181" s="61">
        <f t="shared" si="8"/>
        <v>0.90000000000000069</v>
      </c>
    </row>
    <row r="182" spans="1:19" ht="16" thickBot="1" x14ac:dyDescent="0.25">
      <c r="A182" s="4">
        <f t="shared" si="9"/>
        <v>180</v>
      </c>
      <c r="B182" s="267">
        <v>1</v>
      </c>
      <c r="C182" s="260">
        <v>1</v>
      </c>
      <c r="D182" s="260">
        <v>0.20270270270270271</v>
      </c>
      <c r="E182" s="260">
        <v>0.81395348837209303</v>
      </c>
      <c r="F182" s="261">
        <v>0.85108108108108083</v>
      </c>
      <c r="K182" s="4">
        <f t="shared" si="7"/>
        <v>181</v>
      </c>
      <c r="L182" s="269">
        <v>1</v>
      </c>
      <c r="M182" s="61">
        <f t="shared" si="8"/>
        <v>0.90500000000000069</v>
      </c>
      <c r="N182" s="260">
        <v>0.19178082191780821</v>
      </c>
      <c r="O182" s="61">
        <f t="shared" si="8"/>
        <v>0.90500000000000069</v>
      </c>
      <c r="P182" s="260">
        <v>0.8936170212765957</v>
      </c>
      <c r="Q182" s="61">
        <f t="shared" si="8"/>
        <v>0.90500000000000069</v>
      </c>
      <c r="R182" s="261">
        <v>0.8984674329501916</v>
      </c>
      <c r="S182" s="61">
        <f t="shared" si="8"/>
        <v>0.90500000000000069</v>
      </c>
    </row>
    <row r="183" spans="1:19" ht="16" thickBot="1" x14ac:dyDescent="0.25">
      <c r="A183" s="4">
        <f t="shared" si="9"/>
        <v>181</v>
      </c>
      <c r="B183" s="267">
        <v>1</v>
      </c>
      <c r="C183" s="260">
        <v>1</v>
      </c>
      <c r="D183" s="260">
        <v>0.15151515151515152</v>
      </c>
      <c r="E183" s="260">
        <v>0.74</v>
      </c>
      <c r="F183" s="261">
        <v>0.85881542699724522</v>
      </c>
      <c r="K183" s="4">
        <f t="shared" si="7"/>
        <v>182</v>
      </c>
      <c r="L183" s="269">
        <v>1</v>
      </c>
      <c r="M183" s="61">
        <f t="shared" si="8"/>
        <v>0.9100000000000007</v>
      </c>
      <c r="N183" s="260">
        <v>0.19402985074626866</v>
      </c>
      <c r="O183" s="61">
        <f t="shared" si="8"/>
        <v>0.9100000000000007</v>
      </c>
      <c r="P183" s="260">
        <v>0.90196078431372551</v>
      </c>
      <c r="Q183" s="61">
        <f t="shared" si="8"/>
        <v>0.9100000000000007</v>
      </c>
      <c r="R183" s="261">
        <v>0.89926739926739918</v>
      </c>
      <c r="S183" s="61">
        <f t="shared" si="8"/>
        <v>0.9100000000000007</v>
      </c>
    </row>
    <row r="184" spans="1:19" ht="16" thickBot="1" x14ac:dyDescent="0.25">
      <c r="A184" s="4">
        <f t="shared" si="9"/>
        <v>182</v>
      </c>
      <c r="B184" s="267">
        <v>1</v>
      </c>
      <c r="C184" s="260">
        <v>0.96551724137931039</v>
      </c>
      <c r="D184" s="260">
        <v>0.14492753623188406</v>
      </c>
      <c r="E184" s="260">
        <v>0.72727272727272729</v>
      </c>
      <c r="F184" s="261">
        <v>0.72738630684657679</v>
      </c>
      <c r="K184" s="4">
        <f t="shared" si="7"/>
        <v>183</v>
      </c>
      <c r="L184" s="269">
        <v>1</v>
      </c>
      <c r="M184" s="61">
        <f t="shared" si="8"/>
        <v>0.9150000000000007</v>
      </c>
      <c r="N184" s="260">
        <v>0.1951219512195122</v>
      </c>
      <c r="O184" s="61">
        <f t="shared" si="8"/>
        <v>0.9150000000000007</v>
      </c>
      <c r="P184" s="260">
        <v>0.90243902439024393</v>
      </c>
      <c r="Q184" s="61">
        <f t="shared" si="8"/>
        <v>0.9150000000000007</v>
      </c>
      <c r="R184" s="261">
        <v>0.89968944099378867</v>
      </c>
      <c r="S184" s="61">
        <f t="shared" si="8"/>
        <v>0.9150000000000007</v>
      </c>
    </row>
    <row r="185" spans="1:19" ht="16" thickBot="1" x14ac:dyDescent="0.25">
      <c r="A185" s="4">
        <f t="shared" si="9"/>
        <v>183</v>
      </c>
      <c r="B185" s="267">
        <v>1</v>
      </c>
      <c r="C185" s="260">
        <v>0.94117647058823528</v>
      </c>
      <c r="D185" s="260">
        <v>5.9701492537313432E-2</v>
      </c>
      <c r="E185" s="260">
        <v>0.81818181818181823</v>
      </c>
      <c r="F185" s="261">
        <v>0.86136624569460374</v>
      </c>
      <c r="K185" s="4">
        <f t="shared" si="7"/>
        <v>184</v>
      </c>
      <c r="L185" s="269">
        <v>1</v>
      </c>
      <c r="M185" s="61">
        <f t="shared" si="8"/>
        <v>0.92000000000000071</v>
      </c>
      <c r="N185" s="260">
        <v>0.2</v>
      </c>
      <c r="O185" s="61">
        <f t="shared" si="8"/>
        <v>0.92000000000000071</v>
      </c>
      <c r="P185" s="260">
        <v>0.90384615384615385</v>
      </c>
      <c r="Q185" s="61">
        <f t="shared" si="8"/>
        <v>0.92000000000000071</v>
      </c>
      <c r="R185" s="261">
        <v>0.90030616150019127</v>
      </c>
      <c r="S185" s="61">
        <f t="shared" si="8"/>
        <v>0.92000000000000071</v>
      </c>
    </row>
    <row r="186" spans="1:19" ht="16" thickBot="1" x14ac:dyDescent="0.25">
      <c r="A186" s="4">
        <f t="shared" si="9"/>
        <v>184</v>
      </c>
      <c r="B186" s="267">
        <v>1</v>
      </c>
      <c r="C186" s="260">
        <v>1</v>
      </c>
      <c r="D186" s="260">
        <v>0.11594202898550725</v>
      </c>
      <c r="E186" s="260">
        <v>0.75510204081632648</v>
      </c>
      <c r="F186" s="261">
        <v>0.73886205045625331</v>
      </c>
      <c r="K186" s="4">
        <f t="shared" si="7"/>
        <v>185</v>
      </c>
      <c r="L186" s="269">
        <v>1</v>
      </c>
      <c r="M186" s="61">
        <f t="shared" si="8"/>
        <v>0.92500000000000071</v>
      </c>
      <c r="N186" s="260">
        <v>0.20270270270270271</v>
      </c>
      <c r="O186" s="61">
        <f t="shared" si="8"/>
        <v>0.92500000000000071</v>
      </c>
      <c r="P186" s="260">
        <v>0.90566037735849059</v>
      </c>
      <c r="Q186" s="61">
        <f t="shared" si="8"/>
        <v>0.92500000000000071</v>
      </c>
      <c r="R186" s="261">
        <v>0.90105908584169436</v>
      </c>
      <c r="S186" s="61">
        <f t="shared" si="8"/>
        <v>0.92500000000000071</v>
      </c>
    </row>
    <row r="187" spans="1:19" ht="16" thickBot="1" x14ac:dyDescent="0.25">
      <c r="A187" s="4">
        <f t="shared" si="9"/>
        <v>185</v>
      </c>
      <c r="B187" s="267">
        <v>1</v>
      </c>
      <c r="C187" s="260">
        <v>0.96666666666666667</v>
      </c>
      <c r="D187" s="260">
        <v>3.2786885245901641E-2</v>
      </c>
      <c r="E187" s="260">
        <v>0.81132075471698117</v>
      </c>
      <c r="F187" s="261">
        <v>0.9326047358834243</v>
      </c>
      <c r="K187" s="4">
        <f t="shared" si="7"/>
        <v>186</v>
      </c>
      <c r="L187" s="269">
        <v>1</v>
      </c>
      <c r="M187" s="61">
        <f t="shared" si="8"/>
        <v>0.93000000000000071</v>
      </c>
      <c r="N187" s="260">
        <v>0.20270270270270271</v>
      </c>
      <c r="O187" s="61">
        <f t="shared" si="8"/>
        <v>0.93000000000000071</v>
      </c>
      <c r="P187" s="260">
        <v>0.90566037735849059</v>
      </c>
      <c r="Q187" s="61">
        <f t="shared" si="8"/>
        <v>0.93000000000000071</v>
      </c>
      <c r="R187" s="261">
        <v>0.90264127764127755</v>
      </c>
      <c r="S187" s="61">
        <f t="shared" si="8"/>
        <v>0.93000000000000071</v>
      </c>
    </row>
    <row r="188" spans="1:19" ht="16" thickBot="1" x14ac:dyDescent="0.25">
      <c r="A188" s="4">
        <f t="shared" si="9"/>
        <v>186</v>
      </c>
      <c r="B188" s="267">
        <v>1</v>
      </c>
      <c r="C188" s="260">
        <v>1</v>
      </c>
      <c r="D188" s="260">
        <v>0.15277777777777779</v>
      </c>
      <c r="E188" s="260">
        <v>0.8</v>
      </c>
      <c r="F188" s="261">
        <v>0.67534722222222221</v>
      </c>
      <c r="K188" s="4">
        <f t="shared" si="7"/>
        <v>187</v>
      </c>
      <c r="L188" s="269">
        <v>1</v>
      </c>
      <c r="M188" s="61">
        <f t="shared" si="8"/>
        <v>0.93500000000000072</v>
      </c>
      <c r="N188" s="260">
        <v>0.20270270270270271</v>
      </c>
      <c r="O188" s="61">
        <f t="shared" si="8"/>
        <v>0.93500000000000072</v>
      </c>
      <c r="P188" s="260">
        <v>0.90909090909090906</v>
      </c>
      <c r="Q188" s="61">
        <f t="shared" si="8"/>
        <v>0.93500000000000072</v>
      </c>
      <c r="R188" s="261">
        <v>0.90296052631578949</v>
      </c>
      <c r="S188" s="61">
        <f t="shared" si="8"/>
        <v>0.93500000000000072</v>
      </c>
    </row>
    <row r="189" spans="1:19" ht="16" thickBot="1" x14ac:dyDescent="0.25">
      <c r="A189" s="4">
        <f t="shared" si="9"/>
        <v>187</v>
      </c>
      <c r="B189" s="267">
        <v>1</v>
      </c>
      <c r="C189" s="260">
        <v>0.96666666666666667</v>
      </c>
      <c r="D189" s="260">
        <v>0.14285714285714285</v>
      </c>
      <c r="E189" s="260">
        <v>0.8936170212765957</v>
      </c>
      <c r="F189" s="261">
        <v>0.85178571428571426</v>
      </c>
      <c r="K189" s="4">
        <f t="shared" si="7"/>
        <v>188</v>
      </c>
      <c r="L189" s="269">
        <v>1</v>
      </c>
      <c r="M189" s="61">
        <f t="shared" si="8"/>
        <v>0.94000000000000072</v>
      </c>
      <c r="N189" s="260">
        <v>0.20588235294117646</v>
      </c>
      <c r="O189" s="61">
        <f t="shared" si="8"/>
        <v>0.94000000000000072</v>
      </c>
      <c r="P189" s="260">
        <v>0.9107142857142857</v>
      </c>
      <c r="Q189" s="61">
        <f t="shared" si="8"/>
        <v>0.94000000000000072</v>
      </c>
      <c r="R189" s="261">
        <v>0.90340909090909083</v>
      </c>
      <c r="S189" s="61">
        <f t="shared" si="8"/>
        <v>0.94000000000000072</v>
      </c>
    </row>
    <row r="190" spans="1:19" ht="16" thickBot="1" x14ac:dyDescent="0.25">
      <c r="A190" s="4">
        <f t="shared" si="9"/>
        <v>188</v>
      </c>
      <c r="B190" s="267">
        <v>1</v>
      </c>
      <c r="C190" s="260">
        <v>1</v>
      </c>
      <c r="D190" s="260">
        <v>0.17543859649122806</v>
      </c>
      <c r="E190" s="260">
        <v>0.75</v>
      </c>
      <c r="F190" s="261">
        <v>0.80400219298245612</v>
      </c>
      <c r="K190" s="4">
        <f t="shared" si="7"/>
        <v>189</v>
      </c>
      <c r="L190" s="269">
        <v>1</v>
      </c>
      <c r="M190" s="61">
        <f t="shared" si="8"/>
        <v>0.94500000000000073</v>
      </c>
      <c r="N190" s="260">
        <v>0.20588235294117646</v>
      </c>
      <c r="O190" s="61">
        <f t="shared" si="8"/>
        <v>0.94500000000000073</v>
      </c>
      <c r="P190" s="260">
        <v>0.91304347826086951</v>
      </c>
      <c r="Q190" s="61">
        <f t="shared" si="8"/>
        <v>0.94500000000000073</v>
      </c>
      <c r="R190" s="261">
        <v>0.90379825653798262</v>
      </c>
      <c r="S190" s="61">
        <f t="shared" si="8"/>
        <v>0.94500000000000073</v>
      </c>
    </row>
    <row r="191" spans="1:19" ht="16" thickBot="1" x14ac:dyDescent="0.25">
      <c r="A191" s="4">
        <f t="shared" si="9"/>
        <v>189</v>
      </c>
      <c r="B191" s="267">
        <v>1</v>
      </c>
      <c r="C191" s="260">
        <v>1</v>
      </c>
      <c r="D191" s="260">
        <v>0.17741935483870969</v>
      </c>
      <c r="E191" s="260">
        <v>0.80769230769230771</v>
      </c>
      <c r="F191" s="261">
        <v>0.8894009216589861</v>
      </c>
      <c r="K191" s="4">
        <f t="shared" si="7"/>
        <v>190</v>
      </c>
      <c r="L191" s="269">
        <v>1</v>
      </c>
      <c r="M191" s="61">
        <f t="shared" si="8"/>
        <v>0.95000000000000073</v>
      </c>
      <c r="N191" s="260">
        <v>0.20833333333333334</v>
      </c>
      <c r="O191" s="61">
        <f t="shared" si="8"/>
        <v>0.95000000000000073</v>
      </c>
      <c r="P191" s="260">
        <v>0.91304347826086951</v>
      </c>
      <c r="Q191" s="61">
        <f t="shared" si="8"/>
        <v>0.95000000000000073</v>
      </c>
      <c r="R191" s="261">
        <v>0.90760869565217384</v>
      </c>
      <c r="S191" s="61">
        <f t="shared" si="8"/>
        <v>0.95000000000000073</v>
      </c>
    </row>
    <row r="192" spans="1:19" ht="16" thickBot="1" x14ac:dyDescent="0.25">
      <c r="A192" s="4">
        <f t="shared" si="9"/>
        <v>190</v>
      </c>
      <c r="B192" s="267">
        <v>1</v>
      </c>
      <c r="C192" s="260">
        <v>1</v>
      </c>
      <c r="D192" s="260">
        <v>0.15584415584415584</v>
      </c>
      <c r="E192" s="260">
        <v>0.80952380952380953</v>
      </c>
      <c r="F192" s="261">
        <v>0.95513577331759159</v>
      </c>
      <c r="K192" s="4">
        <f t="shared" si="7"/>
        <v>191</v>
      </c>
      <c r="L192" s="269">
        <v>1</v>
      </c>
      <c r="M192" s="61">
        <f t="shared" si="8"/>
        <v>0.95500000000000074</v>
      </c>
      <c r="N192" s="260">
        <v>0.20967741935483872</v>
      </c>
      <c r="O192" s="61">
        <f t="shared" si="8"/>
        <v>0.95500000000000074</v>
      </c>
      <c r="P192" s="260">
        <v>0.92</v>
      </c>
      <c r="Q192" s="61">
        <f t="shared" si="8"/>
        <v>0.95500000000000074</v>
      </c>
      <c r="R192" s="261">
        <v>0.90865384615384592</v>
      </c>
      <c r="S192" s="61">
        <f t="shared" si="8"/>
        <v>0.95500000000000074</v>
      </c>
    </row>
    <row r="193" spans="1:19" ht="16" thickBot="1" x14ac:dyDescent="0.25">
      <c r="A193" s="4">
        <f t="shared" si="9"/>
        <v>191</v>
      </c>
      <c r="B193" s="267">
        <v>1</v>
      </c>
      <c r="C193" s="260">
        <v>1</v>
      </c>
      <c r="D193" s="260">
        <v>0.11940298507462686</v>
      </c>
      <c r="E193" s="260">
        <v>0.72</v>
      </c>
      <c r="F193" s="261">
        <v>0.80845771144278589</v>
      </c>
      <c r="K193" s="4">
        <f t="shared" si="7"/>
        <v>192</v>
      </c>
      <c r="L193" s="269">
        <v>1</v>
      </c>
      <c r="M193" s="61">
        <f t="shared" si="8"/>
        <v>0.96000000000000074</v>
      </c>
      <c r="N193" s="260">
        <v>0.21052631578947367</v>
      </c>
      <c r="O193" s="61">
        <f t="shared" si="8"/>
        <v>0.96000000000000074</v>
      </c>
      <c r="P193" s="260">
        <v>0.92307692307692313</v>
      </c>
      <c r="Q193" s="61">
        <f t="shared" si="8"/>
        <v>0.96000000000000074</v>
      </c>
      <c r="R193" s="261">
        <v>0.91407867494824013</v>
      </c>
      <c r="S193" s="61">
        <f t="shared" si="8"/>
        <v>0.96000000000000074</v>
      </c>
    </row>
    <row r="194" spans="1:19" ht="16" thickBot="1" x14ac:dyDescent="0.25">
      <c r="A194" s="4">
        <f t="shared" si="9"/>
        <v>192</v>
      </c>
      <c r="B194" s="267">
        <v>1</v>
      </c>
      <c r="C194" s="260">
        <v>0.96551724137931039</v>
      </c>
      <c r="D194" s="260">
        <v>7.575757575757576E-2</v>
      </c>
      <c r="E194" s="260">
        <v>0.93877551020408168</v>
      </c>
      <c r="F194" s="261">
        <v>0.80695847362514028</v>
      </c>
      <c r="K194" s="4">
        <f t="shared" si="7"/>
        <v>193</v>
      </c>
      <c r="L194" s="269">
        <v>1</v>
      </c>
      <c r="M194" s="61">
        <f t="shared" si="8"/>
        <v>0.96500000000000075</v>
      </c>
      <c r="N194" s="260">
        <v>0.21126760563380281</v>
      </c>
      <c r="O194" s="61">
        <f t="shared" si="8"/>
        <v>0.96500000000000075</v>
      </c>
      <c r="P194" s="260">
        <v>0.93181818181818177</v>
      </c>
      <c r="Q194" s="61">
        <f t="shared" si="8"/>
        <v>0.96500000000000075</v>
      </c>
      <c r="R194" s="261">
        <v>0.91791979949874691</v>
      </c>
      <c r="S194" s="61">
        <f t="shared" si="8"/>
        <v>0.96500000000000075</v>
      </c>
    </row>
    <row r="195" spans="1:19" ht="16" thickBot="1" x14ac:dyDescent="0.25">
      <c r="A195" s="4">
        <f t="shared" si="9"/>
        <v>193</v>
      </c>
      <c r="B195" s="267">
        <v>1</v>
      </c>
      <c r="C195" s="260">
        <v>0.92592592592592593</v>
      </c>
      <c r="D195" s="260">
        <v>0.18571428571428572</v>
      </c>
      <c r="E195" s="260">
        <v>0.84313725490196079</v>
      </c>
      <c r="F195" s="261">
        <v>0.86366459627329206</v>
      </c>
      <c r="K195" s="4">
        <f t="shared" si="7"/>
        <v>194</v>
      </c>
      <c r="L195" s="212">
        <v>1</v>
      </c>
      <c r="M195" s="61">
        <f t="shared" si="8"/>
        <v>0.97000000000000075</v>
      </c>
      <c r="N195" s="270">
        <v>0.21621621621621623</v>
      </c>
      <c r="O195" s="61">
        <f t="shared" si="8"/>
        <v>0.97000000000000075</v>
      </c>
      <c r="P195" s="270">
        <v>0.93478260869565222</v>
      </c>
      <c r="Q195" s="61">
        <f t="shared" si="8"/>
        <v>0.97000000000000075</v>
      </c>
      <c r="R195" s="271">
        <v>0.92221549636803868</v>
      </c>
      <c r="S195" s="61">
        <f>S194+0.005</f>
        <v>0.97000000000000075</v>
      </c>
    </row>
    <row r="196" spans="1:19" ht="16" thickBot="1" x14ac:dyDescent="0.25">
      <c r="A196" s="4">
        <f t="shared" si="9"/>
        <v>194</v>
      </c>
      <c r="B196" s="267">
        <v>1</v>
      </c>
      <c r="C196" s="260">
        <v>0.95652173913043481</v>
      </c>
      <c r="D196" s="260">
        <v>0.125</v>
      </c>
      <c r="E196" s="260">
        <v>0.71111111111111114</v>
      </c>
      <c r="F196" s="261">
        <v>0.80760869565217408</v>
      </c>
      <c r="K196" s="275">
        <f t="shared" ref="K196:K201" si="10">K195+1</f>
        <v>195</v>
      </c>
      <c r="L196" s="274">
        <v>1</v>
      </c>
      <c r="M196" s="274">
        <f t="shared" ref="M196:S201" si="11">M195+0.005</f>
        <v>0.97500000000000075</v>
      </c>
      <c r="N196" s="274">
        <v>0.21875</v>
      </c>
      <c r="O196" s="274">
        <f t="shared" si="11"/>
        <v>0.97500000000000075</v>
      </c>
      <c r="P196" s="274">
        <v>0.9375</v>
      </c>
      <c r="Q196" s="274">
        <f t="shared" si="11"/>
        <v>0.97500000000000075</v>
      </c>
      <c r="R196" s="274">
        <v>0.92852941176470571</v>
      </c>
      <c r="S196" s="230">
        <f t="shared" si="11"/>
        <v>0.97500000000000075</v>
      </c>
    </row>
    <row r="197" spans="1:19" ht="16" thickBot="1" x14ac:dyDescent="0.25">
      <c r="A197" s="4">
        <f t="shared" si="9"/>
        <v>195</v>
      </c>
      <c r="B197" s="267">
        <v>1</v>
      </c>
      <c r="C197" s="260">
        <v>0.92592592592592593</v>
      </c>
      <c r="D197" s="260">
        <v>0.20588235294117646</v>
      </c>
      <c r="E197" s="260">
        <v>0.84444444444444444</v>
      </c>
      <c r="F197" s="261">
        <v>0.73600569259962034</v>
      </c>
      <c r="K197" s="44">
        <f t="shared" si="10"/>
        <v>196</v>
      </c>
      <c r="L197" s="172">
        <v>1</v>
      </c>
      <c r="M197" s="61">
        <f t="shared" si="11"/>
        <v>0.98000000000000076</v>
      </c>
      <c r="N197" s="272">
        <v>0.22784810126582278</v>
      </c>
      <c r="O197" s="61">
        <f t="shared" si="11"/>
        <v>0.98000000000000076</v>
      </c>
      <c r="P197" s="272">
        <v>0.93877551020408168</v>
      </c>
      <c r="Q197" s="61">
        <f t="shared" si="11"/>
        <v>0.98000000000000076</v>
      </c>
      <c r="R197" s="273">
        <v>0.93204225352112657</v>
      </c>
      <c r="S197" s="61">
        <f t="shared" si="11"/>
        <v>0.98000000000000076</v>
      </c>
    </row>
    <row r="198" spans="1:19" ht="16" thickBot="1" x14ac:dyDescent="0.25">
      <c r="A198" s="4">
        <f t="shared" si="9"/>
        <v>196</v>
      </c>
      <c r="B198" s="267">
        <v>1</v>
      </c>
      <c r="C198" s="260">
        <v>0.94736842105263153</v>
      </c>
      <c r="D198" s="260">
        <v>0.16883116883116883</v>
      </c>
      <c r="E198" s="260">
        <v>0.79487179487179482</v>
      </c>
      <c r="F198" s="261">
        <v>0.88095238095238093</v>
      </c>
      <c r="K198" s="44">
        <f t="shared" si="10"/>
        <v>197</v>
      </c>
      <c r="L198" s="269">
        <v>1</v>
      </c>
      <c r="M198" s="61">
        <f t="shared" si="11"/>
        <v>0.98500000000000076</v>
      </c>
      <c r="N198" s="260">
        <v>0.23333333333333334</v>
      </c>
      <c r="O198" s="61">
        <f t="shared" si="11"/>
        <v>0.98500000000000076</v>
      </c>
      <c r="P198" s="260">
        <v>0.94117647058823528</v>
      </c>
      <c r="Q198" s="61">
        <f t="shared" si="11"/>
        <v>0.98500000000000076</v>
      </c>
      <c r="R198" s="261">
        <v>0.9326047358834243</v>
      </c>
      <c r="S198" s="61">
        <f t="shared" si="11"/>
        <v>0.98500000000000076</v>
      </c>
    </row>
    <row r="199" spans="1:19" ht="16" thickBot="1" x14ac:dyDescent="0.25">
      <c r="A199" s="4">
        <f t="shared" si="9"/>
        <v>197</v>
      </c>
      <c r="B199" s="267">
        <v>1</v>
      </c>
      <c r="C199" s="260">
        <v>0.91666666666666663</v>
      </c>
      <c r="D199" s="260">
        <v>0.12345679012345678</v>
      </c>
      <c r="E199" s="260">
        <v>0.76190476190476186</v>
      </c>
      <c r="F199" s="261">
        <v>0.81918724279835387</v>
      </c>
      <c r="K199" s="44">
        <f t="shared" si="10"/>
        <v>198</v>
      </c>
      <c r="L199" s="269">
        <v>1</v>
      </c>
      <c r="M199" s="61">
        <f t="shared" si="11"/>
        <v>0.99000000000000077</v>
      </c>
      <c r="N199" s="260">
        <v>0.24324324324324326</v>
      </c>
      <c r="O199" s="61">
        <f t="shared" si="11"/>
        <v>0.99000000000000077</v>
      </c>
      <c r="P199" s="260">
        <v>0.95</v>
      </c>
      <c r="Q199" s="61">
        <f t="shared" si="11"/>
        <v>0.99000000000000077</v>
      </c>
      <c r="R199" s="261">
        <v>0.943368544600939</v>
      </c>
      <c r="S199" s="61">
        <f t="shared" si="11"/>
        <v>0.99000000000000077</v>
      </c>
    </row>
    <row r="200" spans="1:19" ht="16" thickBot="1" x14ac:dyDescent="0.25">
      <c r="A200" s="4">
        <f t="shared" si="9"/>
        <v>198</v>
      </c>
      <c r="B200" s="267">
        <v>1</v>
      </c>
      <c r="C200" s="260">
        <v>1</v>
      </c>
      <c r="D200" s="260">
        <v>0.13235294117647059</v>
      </c>
      <c r="E200" s="260">
        <v>0.81632653061224492</v>
      </c>
      <c r="F200" s="261">
        <v>0.87755754475703329</v>
      </c>
      <c r="K200" s="44">
        <f t="shared" si="10"/>
        <v>199</v>
      </c>
      <c r="L200" s="269">
        <v>1</v>
      </c>
      <c r="M200" s="61">
        <f t="shared" si="11"/>
        <v>0.99500000000000077</v>
      </c>
      <c r="N200" s="260">
        <v>0.24358974358974358</v>
      </c>
      <c r="O200" s="61">
        <f t="shared" si="11"/>
        <v>0.99500000000000077</v>
      </c>
      <c r="P200" s="260">
        <v>0.97560975609756095</v>
      </c>
      <c r="Q200" s="61">
        <f t="shared" si="11"/>
        <v>0.99500000000000077</v>
      </c>
      <c r="R200" s="261">
        <v>0.94977168949771706</v>
      </c>
      <c r="S200" s="61">
        <f t="shared" si="11"/>
        <v>0.99500000000000077</v>
      </c>
    </row>
    <row r="201" spans="1:19" ht="16" thickBot="1" x14ac:dyDescent="0.25">
      <c r="A201" s="4">
        <f t="shared" si="9"/>
        <v>199</v>
      </c>
      <c r="B201" s="267">
        <v>1</v>
      </c>
      <c r="C201" s="260">
        <v>0.96153846153846156</v>
      </c>
      <c r="D201" s="260">
        <v>0.18333333333333332</v>
      </c>
      <c r="E201" s="260">
        <v>0.80392156862745101</v>
      </c>
      <c r="F201" s="261">
        <v>0.87377450980392157</v>
      </c>
      <c r="K201" s="48">
        <f t="shared" si="10"/>
        <v>200</v>
      </c>
      <c r="L201" s="269">
        <v>1</v>
      </c>
      <c r="M201" s="172">
        <f t="shared" si="11"/>
        <v>1.0000000000000007</v>
      </c>
      <c r="N201" s="260">
        <v>0.24590163934426229</v>
      </c>
      <c r="O201" s="172">
        <f t="shared" si="11"/>
        <v>1.0000000000000007</v>
      </c>
      <c r="P201" s="260">
        <v>0.97727272727272729</v>
      </c>
      <c r="Q201" s="172">
        <f t="shared" si="11"/>
        <v>1.0000000000000007</v>
      </c>
      <c r="R201" s="261">
        <v>0.95513577331759159</v>
      </c>
      <c r="S201" s="61">
        <f t="shared" si="11"/>
        <v>1.0000000000000007</v>
      </c>
    </row>
    <row r="202" spans="1:19" ht="16" thickBot="1" x14ac:dyDescent="0.25">
      <c r="A202" s="4">
        <f t="shared" si="9"/>
        <v>200</v>
      </c>
      <c r="B202" s="267">
        <v>1</v>
      </c>
      <c r="C202" s="260">
        <v>1</v>
      </c>
      <c r="D202" s="260">
        <v>0.15476190476190477</v>
      </c>
      <c r="E202" s="260">
        <v>0.87804878048780488</v>
      </c>
      <c r="F202" s="261">
        <v>0.90340909090909083</v>
      </c>
      <c r="K202" t="s">
        <v>218</v>
      </c>
      <c r="L202" s="61">
        <f>AVERAGE(L2:L201)</f>
        <v>0.96882345271403292</v>
      </c>
      <c r="N202" s="61">
        <f>AVERAGE(N2:N201)</f>
        <v>0.1391967124601444</v>
      </c>
      <c r="P202" s="61">
        <f>AVERAGE(P2:P201)</f>
        <v>0.82018946411766402</v>
      </c>
      <c r="R202" s="61">
        <f>AVERAGE(R2:R201)</f>
        <v>0.82595334875883419</v>
      </c>
    </row>
    <row r="203" spans="1:19" ht="16" thickBot="1" x14ac:dyDescent="0.25">
      <c r="B203" s="31" t="s">
        <v>218</v>
      </c>
      <c r="C203" s="195">
        <f>AVERAGE(C3:C202)</f>
        <v>0.96882270599957609</v>
      </c>
      <c r="D203" s="195">
        <f>AVERAGE(D3:D202)</f>
        <v>0.13957895184238375</v>
      </c>
      <c r="E203" s="195">
        <f>AVERAGE(E3:E202)</f>
        <v>0.81929289639966829</v>
      </c>
      <c r="F203" s="195">
        <f>AVERAGE(F3:F202)</f>
        <v>0.82525713359056962</v>
      </c>
    </row>
    <row r="204" spans="1:19" ht="16" thickBot="1" x14ac:dyDescent="0.25">
      <c r="B204" s="31" t="s">
        <v>219</v>
      </c>
      <c r="C204" s="114">
        <f>_xlfn.STDEV.S(C3:C202)</f>
        <v>3.1506507026605873E-2</v>
      </c>
      <c r="D204" s="106">
        <f>_xlfn.STDEV.S(D3:D202)</f>
        <v>4.2316376034428053E-2</v>
      </c>
      <c r="E204" s="106">
        <f>_xlfn.STDEV.S(E3:E202)</f>
        <v>6.0914852160159565E-2</v>
      </c>
      <c r="F204" s="268">
        <f>_xlfn.STDEV.S(F3:F202)</f>
        <v>5.85068856678631E-2</v>
      </c>
    </row>
  </sheetData>
  <sortState xmlns:xlrd2="http://schemas.microsoft.com/office/spreadsheetml/2017/richdata2" ref="P2:P201">
    <sortCondition ref="P2:P201"/>
  </sortState>
  <pageMargins left="0.7" right="0.7" top="0.75" bottom="0.75" header="0.3" footer="0.3"/>
  <pageSetup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5393E9-20DC-473D-BDA2-B9B181C6F2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269</vt:i4>
      </vt:variant>
    </vt:vector>
  </HeadingPairs>
  <TitlesOfParts>
    <vt:vector size="285" baseType="lpstr">
      <vt:lpstr>Setup</vt:lpstr>
      <vt:lpstr>Data 1</vt:lpstr>
      <vt:lpstr>A1</vt:lpstr>
      <vt:lpstr>A2</vt:lpstr>
      <vt:lpstr>A3</vt:lpstr>
      <vt:lpstr>(A1,A2)</vt:lpstr>
      <vt:lpstr>(A1,A3)</vt:lpstr>
      <vt:lpstr>(A2,A3)</vt:lpstr>
      <vt:lpstr>(A1,A2,A3)</vt:lpstr>
      <vt:lpstr>Data 2</vt:lpstr>
      <vt:lpstr>LR Results_2A</vt:lpstr>
      <vt:lpstr>AUC Value Table</vt:lpstr>
      <vt:lpstr>LR Results_2B_Composite</vt:lpstr>
      <vt:lpstr>ROC Composite Data</vt:lpstr>
      <vt:lpstr>Composite Resampling</vt:lpstr>
      <vt:lpstr>Bootstrap Stats</vt:lpstr>
      <vt:lpstr>'(A1,A3)'!a_0</vt:lpstr>
      <vt:lpstr>'(A2,A3)'!a_0</vt:lpstr>
      <vt:lpstr>a_0</vt:lpstr>
      <vt:lpstr>'(A1,A3)'!a_1</vt:lpstr>
      <vt:lpstr>'(A2,A3)'!a_1</vt:lpstr>
      <vt:lpstr>a_1</vt:lpstr>
      <vt:lpstr>'(A1,A3)'!a_2</vt:lpstr>
      <vt:lpstr>'(A2,A3)'!a_2</vt:lpstr>
      <vt:lpstr>a_2</vt:lpstr>
      <vt:lpstr>'A2'!a_est</vt:lpstr>
      <vt:lpstr>'A3'!a_est</vt:lpstr>
      <vt:lpstr>a_est</vt:lpstr>
      <vt:lpstr>'A2'!b_est</vt:lpstr>
      <vt:lpstr>'A3'!b_est</vt:lpstr>
      <vt:lpstr>b_est</vt:lpstr>
      <vt:lpstr>c_0</vt:lpstr>
      <vt:lpstr>c_1</vt:lpstr>
      <vt:lpstr>c_2</vt:lpstr>
      <vt:lpstr>c_3</vt:lpstr>
      <vt:lpstr>'Data 2'!case</vt:lpstr>
      <vt:lpstr>case</vt:lpstr>
      <vt:lpstr>'Composite Resampling'!CF_D</vt:lpstr>
      <vt:lpstr>'LR Results_2B_Composite'!CF_D</vt:lpstr>
      <vt:lpstr>'Composite Resampling'!CF_V</vt:lpstr>
      <vt:lpstr>'LR Results_2B_Composite'!CF_V</vt:lpstr>
      <vt:lpstr>'Composite Resampling'!CFN_V</vt:lpstr>
      <vt:lpstr>'LR Results_2B_Composite'!CFN_V</vt:lpstr>
      <vt:lpstr>'Composite Resampling'!CFNR_D</vt:lpstr>
      <vt:lpstr>'LR Results_2B_Composite'!CFNR_D</vt:lpstr>
      <vt:lpstr>'Composite Resampling'!CFNR_V</vt:lpstr>
      <vt:lpstr>'LR Results_2B_Composite'!CFNR_V</vt:lpstr>
      <vt:lpstr>CFNRT_V</vt:lpstr>
      <vt:lpstr>'Composite Resampling'!CFNT_D</vt:lpstr>
      <vt:lpstr>'LR Results_2B_Composite'!CFNT_D</vt:lpstr>
      <vt:lpstr>CFNT_V</vt:lpstr>
      <vt:lpstr>'A1'!CFT</vt:lpstr>
      <vt:lpstr>'A2'!CFT</vt:lpstr>
      <vt:lpstr>'A3'!CFT</vt:lpstr>
      <vt:lpstr>'(A1,A3)'!CFT_1</vt:lpstr>
      <vt:lpstr>'(A2,A3)'!CFT_1</vt:lpstr>
      <vt:lpstr>CFT_1</vt:lpstr>
      <vt:lpstr>CFT_V</vt:lpstr>
      <vt:lpstr>'Data 2'!col_1</vt:lpstr>
      <vt:lpstr>col_1</vt:lpstr>
      <vt:lpstr>'Data 2'!col_2</vt:lpstr>
      <vt:lpstr>col_2</vt:lpstr>
      <vt:lpstr>'Data 2'!col_3</vt:lpstr>
      <vt:lpstr>col_3</vt:lpstr>
      <vt:lpstr>colmn_1</vt:lpstr>
      <vt:lpstr>colmn_2</vt:lpstr>
      <vt:lpstr>colmn_3</vt:lpstr>
      <vt:lpstr>colmn_4</vt:lpstr>
      <vt:lpstr>colmn_5</vt:lpstr>
      <vt:lpstr>colmn_6</vt:lpstr>
      <vt:lpstr>colmn_7</vt:lpstr>
      <vt:lpstr>'(A1,A3)'!CONTT</vt:lpstr>
      <vt:lpstr>'(A2,A3)'!CONTT</vt:lpstr>
      <vt:lpstr>'A1'!CONTT</vt:lpstr>
      <vt:lpstr>'A2'!CONTT</vt:lpstr>
      <vt:lpstr>'A3'!CONTT</vt:lpstr>
      <vt:lpstr>CONTT</vt:lpstr>
      <vt:lpstr>'(A1,A3)'!CONTT_1</vt:lpstr>
      <vt:lpstr>'(A2,A3)'!CONTT_1</vt:lpstr>
      <vt:lpstr>CONTT_1</vt:lpstr>
      <vt:lpstr>'Composite Resampling'!cutoff</vt:lpstr>
      <vt:lpstr>'Composite Resampling'!cutoff_1</vt:lpstr>
      <vt:lpstr>cutoff_1</vt:lpstr>
      <vt:lpstr>'Composite Resampling'!cutoff_V</vt:lpstr>
      <vt:lpstr>'LR Results_2B_Composite'!cutoff_V</vt:lpstr>
      <vt:lpstr>'A2'!EPIT</vt:lpstr>
      <vt:lpstr>'A3'!EPIT</vt:lpstr>
      <vt:lpstr>EPIT</vt:lpstr>
      <vt:lpstr>'A2'!f_0</vt:lpstr>
      <vt:lpstr>'A3'!f_0</vt:lpstr>
      <vt:lpstr>f_0</vt:lpstr>
      <vt:lpstr>'(A1,A3)'!f_10</vt:lpstr>
      <vt:lpstr>'(A2,A3)'!f_10</vt:lpstr>
      <vt:lpstr>f_10</vt:lpstr>
      <vt:lpstr>'(A1,A3)'!f_11</vt:lpstr>
      <vt:lpstr>'(A2,A3)'!f_11</vt:lpstr>
      <vt:lpstr>f_11</vt:lpstr>
      <vt:lpstr>'(A1,A3)'!f_20</vt:lpstr>
      <vt:lpstr>'(A2,A3)'!f_20</vt:lpstr>
      <vt:lpstr>f_20</vt:lpstr>
      <vt:lpstr>'(A1,A3)'!f_21</vt:lpstr>
      <vt:lpstr>'(A2,A3)'!f_21</vt:lpstr>
      <vt:lpstr>f_21</vt:lpstr>
      <vt:lpstr>'A2'!fcf</vt:lpstr>
      <vt:lpstr>'A3'!fcf</vt:lpstr>
      <vt:lpstr>fcf</vt:lpstr>
      <vt:lpstr>'A2'!fcfepi</vt:lpstr>
      <vt:lpstr>'A3'!fcfepi</vt:lpstr>
      <vt:lpstr>fcfepi</vt:lpstr>
      <vt:lpstr>'A2'!fcfpert</vt:lpstr>
      <vt:lpstr>'A3'!fcfpert</vt:lpstr>
      <vt:lpstr>fcfpert</vt:lpstr>
      <vt:lpstr>'A2'!fcont</vt:lpstr>
      <vt:lpstr>'A3'!fcont</vt:lpstr>
      <vt:lpstr>fcont</vt:lpstr>
      <vt:lpstr>'A2'!fCONT_EPI</vt:lpstr>
      <vt:lpstr>'A3'!fCONT_EPI</vt:lpstr>
      <vt:lpstr>fCONT_EPI</vt:lpstr>
      <vt:lpstr>'A2'!fcontpert</vt:lpstr>
      <vt:lpstr>'A3'!fcontpert</vt:lpstr>
      <vt:lpstr>fcontpert</vt:lpstr>
      <vt:lpstr>'A2'!fepi</vt:lpstr>
      <vt:lpstr>'A3'!fepi</vt:lpstr>
      <vt:lpstr>fepi</vt:lpstr>
      <vt:lpstr>'Data 2'!fp_1</vt:lpstr>
      <vt:lpstr>fp_1</vt:lpstr>
      <vt:lpstr>'Data 2'!fp_2</vt:lpstr>
      <vt:lpstr>fp_2</vt:lpstr>
      <vt:lpstr>'Data 2'!fp_3</vt:lpstr>
      <vt:lpstr>fp_3</vt:lpstr>
      <vt:lpstr>'A2'!fpert</vt:lpstr>
      <vt:lpstr>'A3'!fpert</vt:lpstr>
      <vt:lpstr>fpert</vt:lpstr>
      <vt:lpstr>'A2'!lor_0</vt:lpstr>
      <vt:lpstr>'A3'!lor_0</vt:lpstr>
      <vt:lpstr>lor_0</vt:lpstr>
      <vt:lpstr>'A2'!lor_1</vt:lpstr>
      <vt:lpstr>'A3'!lor_1</vt:lpstr>
      <vt:lpstr>lor_1</vt:lpstr>
      <vt:lpstr>'(A1,A3)'!NCFT</vt:lpstr>
      <vt:lpstr>'(A2,A3)'!NCFT</vt:lpstr>
      <vt:lpstr>NCFT</vt:lpstr>
      <vt:lpstr>'(A1,A3)'!NCN</vt:lpstr>
      <vt:lpstr>'(A2,A3)'!NCN</vt:lpstr>
      <vt:lpstr>'A1'!NCN</vt:lpstr>
      <vt:lpstr>'A2'!NCN</vt:lpstr>
      <vt:lpstr>'A3'!NCN</vt:lpstr>
      <vt:lpstr>NCN</vt:lpstr>
      <vt:lpstr>'(A1,A3)'!NCN_1</vt:lpstr>
      <vt:lpstr>'(A2,A3)'!NCN_1</vt:lpstr>
      <vt:lpstr>NCN_1</vt:lpstr>
      <vt:lpstr>'(A1,A3)'!NCP</vt:lpstr>
      <vt:lpstr>'(A2,A3)'!NCP</vt:lpstr>
      <vt:lpstr>'A1'!NCP</vt:lpstr>
      <vt:lpstr>'A2'!NCP</vt:lpstr>
      <vt:lpstr>'A3'!NCP</vt:lpstr>
      <vt:lpstr>NCP</vt:lpstr>
      <vt:lpstr>'(A1,A3)'!NCP_1</vt:lpstr>
      <vt:lpstr>'(A2,A3)'!NCP_1</vt:lpstr>
      <vt:lpstr>NCP_1</vt:lpstr>
      <vt:lpstr>'(A1,A3)'!nneg</vt:lpstr>
      <vt:lpstr>'(A2,A3)'!nneg</vt:lpstr>
      <vt:lpstr>nneg</vt:lpstr>
      <vt:lpstr>'(A1,A3)'!norm1</vt:lpstr>
      <vt:lpstr>'(A2,A3)'!norm1</vt:lpstr>
      <vt:lpstr>norm1</vt:lpstr>
      <vt:lpstr>'(A1,A3)'!npos</vt:lpstr>
      <vt:lpstr>'(A2,A3)'!npos</vt:lpstr>
      <vt:lpstr>npos</vt:lpstr>
      <vt:lpstr>'(A1,A3)'!p_0_0</vt:lpstr>
      <vt:lpstr>'(A2,A3)'!p_0_0</vt:lpstr>
      <vt:lpstr>p_0_0</vt:lpstr>
      <vt:lpstr>'(A1,A3)'!p_0_1</vt:lpstr>
      <vt:lpstr>'(A2,A3)'!p_0_1</vt:lpstr>
      <vt:lpstr>p_0_1</vt:lpstr>
      <vt:lpstr>'(A1,A3)'!p_0_2</vt:lpstr>
      <vt:lpstr>'(A2,A3)'!p_0_2</vt:lpstr>
      <vt:lpstr>p_0_2</vt:lpstr>
      <vt:lpstr>'A2'!p_00</vt:lpstr>
      <vt:lpstr>'A3'!p_00</vt:lpstr>
      <vt:lpstr>p_00</vt:lpstr>
      <vt:lpstr>'A2'!p_01</vt:lpstr>
      <vt:lpstr>'A3'!p_01</vt:lpstr>
      <vt:lpstr>'(A1,A3)'!p_1_0</vt:lpstr>
      <vt:lpstr>'(A2,A3)'!p_1_0</vt:lpstr>
      <vt:lpstr>p_1_0</vt:lpstr>
      <vt:lpstr>'(A1,A3)'!p_1_1</vt:lpstr>
      <vt:lpstr>'(A2,A3)'!p_1_1</vt:lpstr>
      <vt:lpstr>p_1_1</vt:lpstr>
      <vt:lpstr>'(A1,A3)'!p_1_2</vt:lpstr>
      <vt:lpstr>'(A2,A3)'!p_1_2</vt:lpstr>
      <vt:lpstr>p_1_2</vt:lpstr>
      <vt:lpstr>'A2'!p_10</vt:lpstr>
      <vt:lpstr>'A3'!p_10</vt:lpstr>
      <vt:lpstr>p_10</vt:lpstr>
      <vt:lpstr>'A2'!p_11</vt:lpstr>
      <vt:lpstr>'A3'!p_11</vt:lpstr>
      <vt:lpstr>p_11</vt:lpstr>
      <vt:lpstr>'(A1,A3)'!p_2_0</vt:lpstr>
      <vt:lpstr>'(A2,A3)'!p_2_0</vt:lpstr>
      <vt:lpstr>p_2_0</vt:lpstr>
      <vt:lpstr>'(A1,A3)'!p_2_1</vt:lpstr>
      <vt:lpstr>'(A2,A3)'!p_2_1</vt:lpstr>
      <vt:lpstr>p_2_1</vt:lpstr>
      <vt:lpstr>'(A1,A3)'!p_2_2</vt:lpstr>
      <vt:lpstr>'(A2,A3)'!p_2_2</vt:lpstr>
      <vt:lpstr>p_2_2</vt:lpstr>
      <vt:lpstr>'A2'!p_thresh</vt:lpstr>
      <vt:lpstr>'A3'!p_thresh</vt:lpstr>
      <vt:lpstr>p_thresh</vt:lpstr>
      <vt:lpstr>'A2'!pcf</vt:lpstr>
      <vt:lpstr>'A3'!pcf</vt:lpstr>
      <vt:lpstr>pcf</vt:lpstr>
      <vt:lpstr>'A2'!pcf_0</vt:lpstr>
      <vt:lpstr>'A3'!pcf_0</vt:lpstr>
      <vt:lpstr>pcf_0</vt:lpstr>
      <vt:lpstr>'A2'!pcf_1</vt:lpstr>
      <vt:lpstr>'A3'!pcf_1</vt:lpstr>
      <vt:lpstr>pcf_1</vt:lpstr>
      <vt:lpstr>'A2'!pcf_2</vt:lpstr>
      <vt:lpstr>'A3'!pcf_2</vt:lpstr>
      <vt:lpstr>pcf_2</vt:lpstr>
      <vt:lpstr>'A2'!PERTCONTT</vt:lpstr>
      <vt:lpstr>'A3'!PERTCONTT</vt:lpstr>
      <vt:lpstr>PERTCONTT</vt:lpstr>
      <vt:lpstr>'A2'!ps_01</vt:lpstr>
      <vt:lpstr>'A3'!ps_01</vt:lpstr>
      <vt:lpstr>ps_01</vt:lpstr>
      <vt:lpstr>'A2'!ps_11</vt:lpstr>
      <vt:lpstr>'A3'!ps_11</vt:lpstr>
      <vt:lpstr>ps_11</vt:lpstr>
      <vt:lpstr>'(A1,A3)'!q_00</vt:lpstr>
      <vt:lpstr>'(A2,A3)'!q_00</vt:lpstr>
      <vt:lpstr>q_00</vt:lpstr>
      <vt:lpstr>'(A1,A3)'!q_01</vt:lpstr>
      <vt:lpstr>'(A2,A3)'!q_01</vt:lpstr>
      <vt:lpstr>q_01</vt:lpstr>
      <vt:lpstr>'(A1,A3)'!q_10</vt:lpstr>
      <vt:lpstr>'(A2,A3)'!q_10</vt:lpstr>
      <vt:lpstr>q_10</vt:lpstr>
      <vt:lpstr>'(A1,A3)'!q_11</vt:lpstr>
      <vt:lpstr>'(A2,A3)'!q_11</vt:lpstr>
      <vt:lpstr>q_11</vt:lpstr>
      <vt:lpstr>'(A1,A3)'!sens</vt:lpstr>
      <vt:lpstr>'(A2,A3)'!sens</vt:lpstr>
      <vt:lpstr>'A1'!sens</vt:lpstr>
      <vt:lpstr>'A2'!sens</vt:lpstr>
      <vt:lpstr>'A3'!sens</vt:lpstr>
      <vt:lpstr>sens</vt:lpstr>
      <vt:lpstr>sensitivity</vt:lpstr>
      <vt:lpstr>'(A1,A3)'!spec</vt:lpstr>
      <vt:lpstr>'(A2,A3)'!spec</vt:lpstr>
      <vt:lpstr>'A1'!spec</vt:lpstr>
      <vt:lpstr>'A2'!spec</vt:lpstr>
      <vt:lpstr>'A3'!spec</vt:lpstr>
      <vt:lpstr>spec</vt:lpstr>
      <vt:lpstr>specificity</vt:lpstr>
      <vt:lpstr>'A2'!SUBT</vt:lpstr>
      <vt:lpstr>'A3'!SUBT</vt:lpstr>
      <vt:lpstr>SUBT</vt:lpstr>
      <vt:lpstr>'(A1,A3)'!SUMLNPOS</vt:lpstr>
      <vt:lpstr>'(A2,A3)'!SUMLNPOS</vt:lpstr>
      <vt:lpstr>'A1'!SUMLNPOS</vt:lpstr>
      <vt:lpstr>'A2'!SUMLNPOS</vt:lpstr>
      <vt:lpstr>'A3'!SUMLNPOS</vt:lpstr>
      <vt:lpstr>SUMLNPOS</vt:lpstr>
      <vt:lpstr>'A2'!sump</vt:lpstr>
      <vt:lpstr>'A3'!sump</vt:lpstr>
      <vt:lpstr>sump</vt:lpstr>
      <vt:lpstr>'(A1,A3)'!test</vt:lpstr>
      <vt:lpstr>'(A2,A3)'!test</vt:lpstr>
      <vt:lpstr>test</vt:lpstr>
      <vt:lpstr>'(A1,A3)'!thresh</vt:lpstr>
      <vt:lpstr>'(A2,A3)'!thresh</vt:lpstr>
      <vt:lpstr>thresh</vt:lpstr>
      <vt:lpstr>threshold</vt:lpstr>
      <vt:lpstr>'(A1,A3)'!TN</vt:lpstr>
      <vt:lpstr>'(A2,A3)'!TN</vt:lpstr>
      <vt:lpstr>TN</vt:lpstr>
      <vt:lpstr>'(A1,A3)'!TNP</vt:lpstr>
      <vt:lpstr>'(A2,A3)'!TNP</vt:lpstr>
      <vt:lpstr>TNP</vt:lpstr>
      <vt:lpstr>'A2'!TP</vt:lpstr>
      <vt:lpstr>'A3'!TP</vt:lpstr>
      <vt:lpstr>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Richard Belkin, MD</cp:lastModifiedBy>
  <cp:revision/>
  <dcterms:created xsi:type="dcterms:W3CDTF">2020-08-25T19:49:29Z</dcterms:created>
  <dcterms:modified xsi:type="dcterms:W3CDTF">2026-09-26T23:36:26Z</dcterms:modified>
  <cp:category/>
  <cp:contentStatus/>
</cp:coreProperties>
</file>