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comments4.xml" ContentType="application/vnd.openxmlformats-officedocument.spreadsheetml.comments+xml"/>
  <Override PartName="/xl/threadedComments/threadedComment3.xml" ContentType="application/vnd.ms-excel.threaded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belkin/Desktop/Submission FINAL BMC Pulmonary Medicine/"/>
    </mc:Choice>
  </mc:AlternateContent>
  <xr:revisionPtr revIDLastSave="0" documentId="13_ncr:1_{0609F5C5-A8B9-2E4F-96E6-E13F2E296F4D}" xr6:coauthVersionLast="47" xr6:coauthVersionMax="47" xr10:uidLastSave="{00000000-0000-0000-0000-000000000000}"/>
  <bookViews>
    <workbookView xWindow="4740" yWindow="1140" windowWidth="29040" windowHeight="15720" tabRatio="812" activeTab="6" xr2:uid="{141F84D0-B74B-4560-8983-EA7C77C458B7}"/>
  </bookViews>
  <sheets>
    <sheet name="Data 2" sheetId="13" r:id="rId1"/>
    <sheet name="Setup" sheetId="12" r:id="rId2"/>
    <sheet name="LR Results_2A" sheetId="14" r:id="rId3"/>
    <sheet name="LR Results_2B_Composite" sheetId="35" r:id="rId4"/>
    <sheet name="LR Results_2B_Composite (2)" sheetId="45" r:id="rId5"/>
    <sheet name="Composite Resampling" sheetId="37" r:id="rId6"/>
    <sheet name="Bootstrap Stats" sheetId="39" r:id="rId7"/>
  </sheets>
  <definedNames>
    <definedName name="a_0">#REF!</definedName>
    <definedName name="a_1">#REF!</definedName>
    <definedName name="a_2">#REF!</definedName>
    <definedName name="a_est">#REF!</definedName>
    <definedName name="b_est">#REF!</definedName>
    <definedName name="c_0">#REF!</definedName>
    <definedName name="c_1">#REF!</definedName>
    <definedName name="c_2">#REF!</definedName>
    <definedName name="c_3">#REF!</definedName>
    <definedName name="case" localSheetId="0">'Data 2'!$B$1</definedName>
    <definedName name="case">#REF!</definedName>
    <definedName name="CF_D" localSheetId="5">'Composite Resampling'!$F$93</definedName>
    <definedName name="CF_D" localSheetId="3">'LR Results_2B_Composite'!$D$91</definedName>
    <definedName name="CF_D" localSheetId="4">'LR Results_2B_Composite (2)'!$D$52</definedName>
    <definedName name="CF_D">#REF!</definedName>
    <definedName name="CF_V" localSheetId="5">'Composite Resampling'!$F$99</definedName>
    <definedName name="CF_V" localSheetId="3">'LR Results_2B_Composite'!$D$97</definedName>
    <definedName name="CF_V" localSheetId="4">'LR Results_2B_Composite (2)'!$D$58</definedName>
    <definedName name="CF_V">#REF!</definedName>
    <definedName name="CFEPIT">#REF!</definedName>
    <definedName name="CFN_V" localSheetId="5">'Composite Resampling'!$F$101</definedName>
    <definedName name="CFN_V" localSheetId="3">'LR Results_2B_Composite'!$D$99</definedName>
    <definedName name="CFN_V" localSheetId="4">'LR Results_2B_Composite (2)'!$D$60</definedName>
    <definedName name="CFN_V">#REF!</definedName>
    <definedName name="CFNR_D" localSheetId="5">'Composite Resampling'!$F$94</definedName>
    <definedName name="CFNR_D" localSheetId="3">'LR Results_2B_Composite'!$D$92</definedName>
    <definedName name="CFNR_D" localSheetId="4">'LR Results_2B_Composite (2)'!$D$53</definedName>
    <definedName name="CFNR_D">#REF!</definedName>
    <definedName name="CFNR_V" localSheetId="5">'Composite Resampling'!$F$100</definedName>
    <definedName name="CFNR_V" localSheetId="3">'LR Results_2B_Composite'!$D$98</definedName>
    <definedName name="CFNR_V" localSheetId="4">'LR Results_2B_Composite (2)'!$D$59</definedName>
    <definedName name="CFNR_V">#REF!</definedName>
    <definedName name="CFNRT">#REF!</definedName>
    <definedName name="CFNRT_V">#REF!</definedName>
    <definedName name="CFNT">#REF!</definedName>
    <definedName name="CFNT_D" localSheetId="5">'Composite Resampling'!$F$95</definedName>
    <definedName name="CFNT_D" localSheetId="3">'LR Results_2B_Composite'!$D$93</definedName>
    <definedName name="CFNT_D" localSheetId="4">'LR Results_2B_Composite (2)'!$D$54</definedName>
    <definedName name="CFNT_D">#REF!</definedName>
    <definedName name="CFNT_V">#REF!</definedName>
    <definedName name="CFPERTT">#REF!</definedName>
    <definedName name="CFT">#REF!</definedName>
    <definedName name="CFT_1">#REF!</definedName>
    <definedName name="CFT_MC">#REF!</definedName>
    <definedName name="CFT_V">#REF!</definedName>
    <definedName name="col_1" localSheetId="0">'Data 2'!$B$3</definedName>
    <definedName name="col_1">#REF!</definedName>
    <definedName name="col_2" localSheetId="0">'Data 2'!$B$4</definedName>
    <definedName name="col_2">#REF!</definedName>
    <definedName name="col_3" localSheetId="0">'Data 2'!$B$5</definedName>
    <definedName name="col_3">#REF!</definedName>
    <definedName name="colmn_1">'Data 2'!$E$2</definedName>
    <definedName name="colmn_2">'Data 2'!$F$2</definedName>
    <definedName name="colmn_3">'Data 2'!$G$2</definedName>
    <definedName name="colmn_4">'Data 2'!$H$2</definedName>
    <definedName name="colmn_5">'Data 2'!$I$2</definedName>
    <definedName name="colmn_6">'Data 2'!$J$2</definedName>
    <definedName name="colmn_7">'Data 2'!$K$2</definedName>
    <definedName name="CONTT">#REF!</definedName>
    <definedName name="CONTT_1">#REF!</definedName>
    <definedName name="cutoff" localSheetId="5">'Composite Resampling'!$N$3</definedName>
    <definedName name="cutoff">#REF!</definedName>
    <definedName name="cutoff_1" localSheetId="5">'Composite Resampling'!$L$3</definedName>
    <definedName name="cutoff_1" localSheetId="4">'LR Results_2B_Composite (2)'!$K$5</definedName>
    <definedName name="cutoff_1">'LR Results_2B_Composite'!$K$3</definedName>
    <definedName name="cutoff_V" localSheetId="5">'Composite Resampling'!$W$3</definedName>
    <definedName name="cutoff_V" localSheetId="3">'LR Results_2B_Composite'!$V$3</definedName>
    <definedName name="cutoff_V" localSheetId="4">'LR Results_2B_Composite (2)'!$V$5</definedName>
    <definedName name="cutoff_V">#REF!</definedName>
    <definedName name="EPIT">#REF!</definedName>
    <definedName name="f_0">#REF!</definedName>
    <definedName name="f_10">#REF!</definedName>
    <definedName name="f_11">#REF!</definedName>
    <definedName name="f_20">#REF!</definedName>
    <definedName name="f_21">#REF!</definedName>
    <definedName name="fcf">#REF!</definedName>
    <definedName name="fcfepi">#REF!</definedName>
    <definedName name="fcfpert">#REF!</definedName>
    <definedName name="fcont">#REF!</definedName>
    <definedName name="fCONT_EPI">#REF!</definedName>
    <definedName name="fcontpert">#REF!</definedName>
    <definedName name="fepi">#REF!</definedName>
    <definedName name="fp_1" localSheetId="0">'Data 2'!$F$95</definedName>
    <definedName name="fp_1">#REF!</definedName>
    <definedName name="fp_2" localSheetId="0">'Data 2'!$H$95</definedName>
    <definedName name="fp_2">#REF!</definedName>
    <definedName name="fp_3" localSheetId="0">'Data 2'!$J$95</definedName>
    <definedName name="fp_3">#REF!</definedName>
    <definedName name="fpert">#REF!</definedName>
    <definedName name="g_10">#REF!</definedName>
    <definedName name="g_11">#REF!</definedName>
    <definedName name="g_20">#REF!</definedName>
    <definedName name="g_21">#REF!</definedName>
    <definedName name="h_10">#REF!</definedName>
    <definedName name="h_11">#REF!</definedName>
    <definedName name="h_20">#REF!</definedName>
    <definedName name="h_21">#REF!</definedName>
    <definedName name="lor_0">#REF!</definedName>
    <definedName name="lor_1">#REF!</definedName>
    <definedName name="NCFT">#REF!</definedName>
    <definedName name="NCFT_MC">#REF!</definedName>
    <definedName name="NCN">#REF!</definedName>
    <definedName name="NCN_1">#REF!</definedName>
    <definedName name="NCP">#REF!</definedName>
    <definedName name="NCP_1">#REF!</definedName>
    <definedName name="nneg">#REF!</definedName>
    <definedName name="norm1">#REF!</definedName>
    <definedName name="norm2">#REF!</definedName>
    <definedName name="norm3">#REF!</definedName>
    <definedName name="npos">#REF!</definedName>
    <definedName name="p_0_0">#REF!</definedName>
    <definedName name="p_0_1">#REF!</definedName>
    <definedName name="p_0_2">#REF!</definedName>
    <definedName name="p_00">#REF!</definedName>
    <definedName name="p_01">#REF!</definedName>
    <definedName name="p_1_0">#REF!</definedName>
    <definedName name="p_1_1">#REF!</definedName>
    <definedName name="p_1_2">#REF!</definedName>
    <definedName name="p_10">#REF!</definedName>
    <definedName name="p_11">#REF!</definedName>
    <definedName name="p_2_0">#REF!</definedName>
    <definedName name="p_2_1">#REF!</definedName>
    <definedName name="p_2_2">#REF!</definedName>
    <definedName name="p_thresh">#REF!</definedName>
    <definedName name="pcf">#REF!</definedName>
    <definedName name="pcf_0">#REF!</definedName>
    <definedName name="pcf_1">#REF!</definedName>
    <definedName name="pcf_2">#REF!</definedName>
    <definedName name="pcfs_0">#REF!</definedName>
    <definedName name="pcfs_1">#REF!</definedName>
    <definedName name="PERTCONTT">#REF!</definedName>
    <definedName name="PERTT">#REF!</definedName>
    <definedName name="ps_00">#REF!</definedName>
    <definedName name="ps_01">#REF!</definedName>
    <definedName name="ps_02">#REF!</definedName>
    <definedName name="ps_10">#REF!</definedName>
    <definedName name="ps_11">#REF!</definedName>
    <definedName name="ps_12">#REF!</definedName>
    <definedName name="q_00">#REF!</definedName>
    <definedName name="q_01">#REF!</definedName>
    <definedName name="q_10">#REF!</definedName>
    <definedName name="q_11">#REF!</definedName>
    <definedName name="r_00">#REF!</definedName>
    <definedName name="r_01">#REF!</definedName>
    <definedName name="r_10">#REF!</definedName>
    <definedName name="r_11">#REF!</definedName>
    <definedName name="s_00">#REF!</definedName>
    <definedName name="s_01">#REF!</definedName>
    <definedName name="s_10">#REF!</definedName>
    <definedName name="s_11">#REF!</definedName>
    <definedName name="sens">#REF!</definedName>
    <definedName name="sensitivity">#REF!</definedName>
    <definedName name="solver_cvg" localSheetId="0" hidden="1">0.0001</definedName>
    <definedName name="solver_cvg" localSheetId="2" hidden="1">0.0001</definedName>
    <definedName name="solver_cvg" localSheetId="1" hidden="1">0.0001</definedName>
    <definedName name="solver_drv" localSheetId="0" hidden="1">1</definedName>
    <definedName name="solver_drv" localSheetId="2" hidden="1">1</definedName>
    <definedName name="solver_drv" localSheetId="1" hidden="1">1</definedName>
    <definedName name="solver_eng" localSheetId="5" hidden="1">1</definedName>
    <definedName name="solver_eng" localSheetId="0" hidden="1">1</definedName>
    <definedName name="solver_eng" localSheetId="2" hidden="1">1</definedName>
    <definedName name="solver_eng" localSheetId="3" hidden="1">1</definedName>
    <definedName name="solver_eng" localSheetId="4" hidden="1">1</definedName>
    <definedName name="solver_eng" localSheetId="1" hidden="1">1</definedName>
    <definedName name="solver_est" localSheetId="0" hidden="1">1</definedName>
    <definedName name="solver_est" localSheetId="2" hidden="1">1</definedName>
    <definedName name="solver_est" localSheetId="1" hidden="1">1</definedName>
    <definedName name="solver_itr" localSheetId="0" hidden="1">2147483647</definedName>
    <definedName name="solver_itr" localSheetId="2" hidden="1">2147483647</definedName>
    <definedName name="solver_itr" localSheetId="1" hidden="1">2147483647</definedName>
    <definedName name="solver_mip" localSheetId="0" hidden="1">2147483647</definedName>
    <definedName name="solver_mip" localSheetId="2" hidden="1">2147483647</definedName>
    <definedName name="solver_mip" localSheetId="1" hidden="1">2147483647</definedName>
    <definedName name="solver_mni" localSheetId="0" hidden="1">30</definedName>
    <definedName name="solver_mni" localSheetId="2" hidden="1">30</definedName>
    <definedName name="solver_mni" localSheetId="1" hidden="1">30</definedName>
    <definedName name="solver_mrt" localSheetId="0" hidden="1">0.075</definedName>
    <definedName name="solver_mrt" localSheetId="2" hidden="1">0.075</definedName>
    <definedName name="solver_mrt" localSheetId="1" hidden="1">0.075</definedName>
    <definedName name="solver_msl" localSheetId="0" hidden="1">2</definedName>
    <definedName name="solver_msl" localSheetId="2" hidden="1">2</definedName>
    <definedName name="solver_msl" localSheetId="1" hidden="1">2</definedName>
    <definedName name="solver_neg" localSheetId="5" hidden="1">1</definedName>
    <definedName name="solver_neg" localSheetId="0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1" hidden="1">1</definedName>
    <definedName name="solver_nod" localSheetId="0" hidden="1">2147483647</definedName>
    <definedName name="solver_nod" localSheetId="2" hidden="1">2147483647</definedName>
    <definedName name="solver_nod" localSheetId="1" hidden="1">2147483647</definedName>
    <definedName name="solver_num" localSheetId="5" hidden="1">0</definedName>
    <definedName name="solver_num" localSheetId="0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1" hidden="1">0</definedName>
    <definedName name="solver_nwt" localSheetId="0" hidden="1">1</definedName>
    <definedName name="solver_nwt" localSheetId="2" hidden="1">1</definedName>
    <definedName name="solver_nwt" localSheetId="1" hidden="1">1</definedName>
    <definedName name="solver_opt" localSheetId="5" hidden="1">'Composite Resampling'!$X$15</definedName>
    <definedName name="solver_opt" localSheetId="0" hidden="1">'Data 2'!$Q$96</definedName>
    <definedName name="solver_opt" localSheetId="2" hidden="1">'LR Results_2A'!$B$151</definedName>
    <definedName name="solver_opt" localSheetId="3" hidden="1">'LR Results_2B_Composite'!$Y$15</definedName>
    <definedName name="solver_opt" localSheetId="4" hidden="1">'LR Results_2B_Composite (2)'!$Y$10</definedName>
    <definedName name="solver_opt" localSheetId="1" hidden="1">Setup!$AO$3</definedName>
    <definedName name="solver_pre" localSheetId="0" hidden="1">0.000001</definedName>
    <definedName name="solver_pre" localSheetId="2" hidden="1">0.000001</definedName>
    <definedName name="solver_pre" localSheetId="1" hidden="1">0.000001</definedName>
    <definedName name="solver_rbv" localSheetId="0" hidden="1">1</definedName>
    <definedName name="solver_rbv" localSheetId="2" hidden="1">1</definedName>
    <definedName name="solver_rbv" localSheetId="1" hidden="1">1</definedName>
    <definedName name="solver_rlx" localSheetId="0" hidden="1">2</definedName>
    <definedName name="solver_rlx" localSheetId="2" hidden="1">2</definedName>
    <definedName name="solver_rlx" localSheetId="1" hidden="1">2</definedName>
    <definedName name="solver_rsd" localSheetId="0" hidden="1">0</definedName>
    <definedName name="solver_rsd" localSheetId="2" hidden="1">0</definedName>
    <definedName name="solver_rsd" localSheetId="1" hidden="1">0</definedName>
    <definedName name="solver_scl" localSheetId="0" hidden="1">1</definedName>
    <definedName name="solver_scl" localSheetId="2" hidden="1">1</definedName>
    <definedName name="solver_scl" localSheetId="1" hidden="1">1</definedName>
    <definedName name="solver_sho" localSheetId="0" hidden="1">2</definedName>
    <definedName name="solver_sho" localSheetId="2" hidden="1">2</definedName>
    <definedName name="solver_sho" localSheetId="1" hidden="1">2</definedName>
    <definedName name="solver_ssz" localSheetId="0" hidden="1">100</definedName>
    <definedName name="solver_ssz" localSheetId="2" hidden="1">100</definedName>
    <definedName name="solver_ssz" localSheetId="1" hidden="1">100</definedName>
    <definedName name="solver_tim" localSheetId="0" hidden="1">2147483647</definedName>
    <definedName name="solver_tim" localSheetId="2" hidden="1">2147483647</definedName>
    <definedName name="solver_tim" localSheetId="1" hidden="1">2147483647</definedName>
    <definedName name="solver_tol" localSheetId="0" hidden="1">0.01</definedName>
    <definedName name="solver_tol" localSheetId="2" hidden="1">0.01</definedName>
    <definedName name="solver_tol" localSheetId="1" hidden="1">0.01</definedName>
    <definedName name="solver_typ" localSheetId="5" hidden="1">1</definedName>
    <definedName name="solver_typ" localSheetId="0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1" hidden="1">1</definedName>
    <definedName name="solver_val" localSheetId="5" hidden="1">0</definedName>
    <definedName name="solver_val" localSheetId="0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1" hidden="1">0</definedName>
    <definedName name="solver_ver" localSheetId="5" hidden="1">3</definedName>
    <definedName name="solver_ver" localSheetId="0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1" hidden="1">3</definedName>
    <definedName name="spec">#REF!</definedName>
    <definedName name="specificity">#REF!</definedName>
    <definedName name="SUBT">#REF!</definedName>
    <definedName name="sum_1">#REF!</definedName>
    <definedName name="sum0">#REF!</definedName>
    <definedName name="SUMLNPOS">#REF!</definedName>
    <definedName name="sump">#REF!</definedName>
    <definedName name="test">#REF!</definedName>
    <definedName name="thresh">#REF!</definedName>
    <definedName name="threshold">#REF!</definedName>
    <definedName name="TN">#REF!</definedName>
    <definedName name="TNP">#REF!</definedName>
    <definedName name="TP">#REF!</definedName>
  </definedName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4" i="39" l="1"/>
  <c r="L204" i="39"/>
  <c r="N204" i="39"/>
  <c r="P204" i="39"/>
  <c r="C21" i="13"/>
  <c r="C22" i="13" s="1"/>
  <c r="C23" i="13" s="1"/>
  <c r="C24" i="13" s="1"/>
  <c r="C25" i="13" s="1"/>
  <c r="C26" i="13" s="1"/>
  <c r="C27" i="13" s="1"/>
  <c r="C28" i="13" s="1"/>
  <c r="C29" i="13" s="1"/>
  <c r="C30" i="13" s="1"/>
  <c r="C31" i="13" s="1"/>
  <c r="C32" i="13" s="1"/>
  <c r="C33" i="13" s="1"/>
  <c r="C34" i="13" s="1"/>
  <c r="C35" i="13" s="1"/>
  <c r="C36" i="13" s="1"/>
  <c r="C37" i="13" s="1"/>
  <c r="C38" i="13" s="1"/>
  <c r="C39" i="13" s="1"/>
  <c r="C40" i="13" s="1"/>
  <c r="C41" i="13" s="1"/>
  <c r="C42" i="13" s="1"/>
  <c r="C43" i="13" s="1"/>
  <c r="C44" i="13" s="1"/>
  <c r="C45" i="13" s="1"/>
  <c r="C46" i="13" s="1"/>
  <c r="C47" i="13" s="1"/>
  <c r="C48" i="13" s="1"/>
  <c r="C49" i="13" s="1"/>
  <c r="C50" i="13" s="1"/>
  <c r="C51" i="13" s="1"/>
  <c r="C52" i="13" s="1"/>
  <c r="C53" i="13" s="1"/>
  <c r="C54" i="13" s="1"/>
  <c r="C55" i="13" s="1"/>
  <c r="C56" i="13" s="1"/>
  <c r="C57" i="13" s="1"/>
  <c r="C58" i="13" s="1"/>
  <c r="C59" i="13" s="1"/>
  <c r="C60" i="13" s="1"/>
  <c r="C61" i="13" l="1"/>
  <c r="C62" i="13" s="1"/>
  <c r="C63" i="13" s="1"/>
  <c r="C64" i="13" s="1"/>
  <c r="C65" i="13" s="1"/>
  <c r="C66" i="13" s="1"/>
  <c r="C67" i="13" s="1"/>
  <c r="C68" i="13" s="1"/>
  <c r="C69" i="13" s="1"/>
  <c r="C70" i="13" s="1"/>
  <c r="C71" i="13" s="1"/>
  <c r="C72" i="13" s="1"/>
  <c r="C73" i="13" s="1"/>
  <c r="C74" i="13" s="1"/>
  <c r="C75" i="13" s="1"/>
  <c r="C76" i="13" s="1"/>
  <c r="C77" i="13" s="1"/>
  <c r="C78" i="13" s="1"/>
  <c r="C79" i="13" s="1"/>
  <c r="C80" i="13" s="1"/>
  <c r="C81" i="13" s="1"/>
  <c r="C82" i="13" s="1"/>
  <c r="C83" i="13" s="1"/>
  <c r="C84" i="13" s="1"/>
  <c r="C85" i="13" s="1"/>
  <c r="C86" i="13" s="1"/>
  <c r="C87" i="13" s="1"/>
  <c r="C88" i="13" s="1"/>
  <c r="C89" i="13" s="1"/>
  <c r="C90" i="13" s="1"/>
  <c r="C91" i="13" s="1"/>
  <c r="C92" i="13" s="1"/>
  <c r="C93" i="13" s="1"/>
  <c r="C94" i="13" s="1"/>
  <c r="H51" i="45" l="1"/>
  <c r="H50" i="45"/>
  <c r="H49" i="45"/>
  <c r="H48" i="45"/>
  <c r="H47" i="45"/>
  <c r="H46" i="45"/>
  <c r="H45" i="45"/>
  <c r="H44" i="45"/>
  <c r="H43" i="45"/>
  <c r="H42" i="45"/>
  <c r="H41" i="45"/>
  <c r="H40" i="45"/>
  <c r="H39" i="45"/>
  <c r="H38" i="45"/>
  <c r="H37" i="45"/>
  <c r="H36" i="45"/>
  <c r="H35" i="45"/>
  <c r="H34" i="45"/>
  <c r="H33" i="45"/>
  <c r="H32" i="45"/>
  <c r="H31" i="45"/>
  <c r="H30" i="45"/>
  <c r="H29" i="45"/>
  <c r="H28" i="45"/>
  <c r="H27" i="45"/>
  <c r="H26" i="45"/>
  <c r="H25" i="45"/>
  <c r="H24" i="45"/>
  <c r="H23" i="45"/>
  <c r="H22" i="45"/>
  <c r="H21" i="45"/>
  <c r="H20" i="45"/>
  <c r="H19" i="45"/>
  <c r="H18" i="45"/>
  <c r="H17" i="45"/>
  <c r="H16" i="45"/>
  <c r="H15" i="45"/>
  <c r="H14" i="45"/>
  <c r="H13" i="45"/>
  <c r="H12" i="45"/>
  <c r="H11" i="45"/>
  <c r="H10" i="45"/>
  <c r="H9" i="45"/>
  <c r="H8" i="45"/>
  <c r="H7" i="45"/>
  <c r="D18" i="45"/>
  <c r="E18" i="45" s="1"/>
  <c r="D19" i="45"/>
  <c r="E19" i="45" s="1"/>
  <c r="D51" i="45"/>
  <c r="D50" i="45"/>
  <c r="D49" i="45"/>
  <c r="D48" i="45"/>
  <c r="E48" i="45" s="1"/>
  <c r="D47" i="45"/>
  <c r="D46" i="45"/>
  <c r="E46" i="45" s="1"/>
  <c r="D45" i="45"/>
  <c r="D44" i="45"/>
  <c r="D43" i="45"/>
  <c r="E43" i="45" s="1"/>
  <c r="D42" i="45"/>
  <c r="D41" i="45"/>
  <c r="D40" i="45"/>
  <c r="D39" i="45"/>
  <c r="D38" i="45"/>
  <c r="E38" i="45" s="1"/>
  <c r="D37" i="45"/>
  <c r="D36" i="45"/>
  <c r="D35" i="45"/>
  <c r="E35" i="45" s="1"/>
  <c r="D34" i="45"/>
  <c r="E34" i="45" s="1"/>
  <c r="D33" i="45"/>
  <c r="E33" i="45" s="1"/>
  <c r="D32" i="45"/>
  <c r="E32" i="45" s="1"/>
  <c r="D31" i="45"/>
  <c r="D30" i="45"/>
  <c r="D29" i="45"/>
  <c r="D28" i="45"/>
  <c r="D27" i="45"/>
  <c r="E27" i="45" s="1"/>
  <c r="D26" i="45"/>
  <c r="E26" i="45" s="1"/>
  <c r="D25" i="45"/>
  <c r="E25" i="45" s="1"/>
  <c r="D24" i="45"/>
  <c r="D23" i="45"/>
  <c r="E23" i="45" s="1"/>
  <c r="D22" i="45"/>
  <c r="D21" i="45"/>
  <c r="E21" i="45" s="1"/>
  <c r="D20" i="45"/>
  <c r="E20" i="45" s="1"/>
  <c r="D17" i="45"/>
  <c r="E17" i="45" s="1"/>
  <c r="D16" i="45"/>
  <c r="E16" i="45" s="1"/>
  <c r="D15" i="45"/>
  <c r="E15" i="45" s="1"/>
  <c r="D14" i="45"/>
  <c r="E14" i="45" s="1"/>
  <c r="D13" i="45"/>
  <c r="E13" i="45" s="1"/>
  <c r="D12" i="45"/>
  <c r="E12" i="45" s="1"/>
  <c r="D11" i="45"/>
  <c r="E11" i="45" s="1"/>
  <c r="D10" i="45"/>
  <c r="D9" i="45"/>
  <c r="D8" i="45"/>
  <c r="E8" i="45" s="1"/>
  <c r="D7" i="45"/>
  <c r="E7" i="45" l="1"/>
  <c r="E56" i="45"/>
  <c r="I41" i="45"/>
  <c r="I30" i="45"/>
  <c r="J22" i="45"/>
  <c r="M42" i="45"/>
  <c r="M49" i="45"/>
  <c r="M33" i="45"/>
  <c r="J36" i="45"/>
  <c r="I43" i="45"/>
  <c r="O24" i="45"/>
  <c r="I25" i="45"/>
  <c r="O15" i="45"/>
  <c r="O35" i="45"/>
  <c r="I23" i="45"/>
  <c r="J9" i="45"/>
  <c r="M39" i="45"/>
  <c r="E36" i="45"/>
  <c r="I18" i="45"/>
  <c r="J26" i="45"/>
  <c r="I11" i="45"/>
  <c r="I15" i="45"/>
  <c r="M22" i="45"/>
  <c r="M28" i="45"/>
  <c r="M20" i="45"/>
  <c r="O10" i="45"/>
  <c r="O17" i="45"/>
  <c r="M25" i="45"/>
  <c r="M13" i="45"/>
  <c r="M51" i="45"/>
  <c r="J15" i="45"/>
  <c r="M37" i="45"/>
  <c r="O46" i="45"/>
  <c r="O44" i="45"/>
  <c r="O20" i="45"/>
  <c r="M38" i="45"/>
  <c r="O39" i="45"/>
  <c r="O18" i="45"/>
  <c r="O33" i="45"/>
  <c r="J10" i="45"/>
  <c r="O32" i="45"/>
  <c r="O37" i="45"/>
  <c r="J44" i="45"/>
  <c r="M19" i="45"/>
  <c r="O29" i="45"/>
  <c r="I32" i="45"/>
  <c r="M47" i="45"/>
  <c r="M27" i="45"/>
  <c r="J32" i="45"/>
  <c r="M36" i="45"/>
  <c r="I8" i="45"/>
  <c r="M9" i="45"/>
  <c r="M12" i="45"/>
  <c r="J13" i="45"/>
  <c r="M17" i="45"/>
  <c r="O22" i="45"/>
  <c r="M24" i="45"/>
  <c r="O27" i="45"/>
  <c r="M32" i="45"/>
  <c r="O36" i="45"/>
  <c r="J40" i="45"/>
  <c r="J41" i="45"/>
  <c r="O51" i="45"/>
  <c r="I21" i="45"/>
  <c r="O9" i="45"/>
  <c r="O21" i="45"/>
  <c r="O13" i="45"/>
  <c r="M26" i="45"/>
  <c r="J29" i="45"/>
  <c r="I35" i="45"/>
  <c r="O41" i="45"/>
  <c r="E44" i="45"/>
  <c r="M45" i="45"/>
  <c r="M50" i="45"/>
  <c r="O11" i="45"/>
  <c r="J18" i="45"/>
  <c r="O26" i="45"/>
  <c r="J28" i="45"/>
  <c r="E29" i="45"/>
  <c r="J30" i="45"/>
  <c r="J35" i="45"/>
  <c r="J37" i="45"/>
  <c r="O40" i="45"/>
  <c r="I44" i="45"/>
  <c r="O45" i="45"/>
  <c r="M48" i="45"/>
  <c r="L52" i="45"/>
  <c r="N52" i="45"/>
  <c r="I9" i="45"/>
  <c r="O14" i="45"/>
  <c r="M15" i="45"/>
  <c r="O16" i="45"/>
  <c r="I24" i="45"/>
  <c r="J25" i="45"/>
  <c r="I26" i="45"/>
  <c r="I29" i="45"/>
  <c r="E30" i="45"/>
  <c r="M31" i="45"/>
  <c r="O25" i="45"/>
  <c r="M30" i="45"/>
  <c r="I48" i="45"/>
  <c r="M11" i="45"/>
  <c r="O28" i="45"/>
  <c r="E40" i="45"/>
  <c r="M7" i="45"/>
  <c r="O12" i="45"/>
  <c r="O30" i="45"/>
  <c r="I36" i="45"/>
  <c r="I40" i="45"/>
  <c r="E41" i="45"/>
  <c r="M43" i="45"/>
  <c r="J48" i="45"/>
  <c r="O8" i="45"/>
  <c r="I13" i="45"/>
  <c r="M18" i="45"/>
  <c r="O19" i="45"/>
  <c r="J33" i="45"/>
  <c r="I37" i="45"/>
  <c r="M41" i="45"/>
  <c r="O43" i="45"/>
  <c r="M44" i="45"/>
  <c r="M46" i="45"/>
  <c r="O47" i="45"/>
  <c r="O50" i="45"/>
  <c r="M16" i="45"/>
  <c r="O48" i="45"/>
  <c r="I7" i="45"/>
  <c r="J23" i="45"/>
  <c r="J31" i="45"/>
  <c r="I31" i="45"/>
  <c r="E31" i="45"/>
  <c r="M23" i="45"/>
  <c r="M34" i="45"/>
  <c r="E39" i="45"/>
  <c r="I39" i="45"/>
  <c r="J42" i="45"/>
  <c r="I42" i="45"/>
  <c r="E42" i="45"/>
  <c r="E45" i="45"/>
  <c r="J45" i="45"/>
  <c r="M8" i="45"/>
  <c r="E10" i="45"/>
  <c r="J14" i="45"/>
  <c r="I14" i="45"/>
  <c r="E24" i="45"/>
  <c r="O34" i="45"/>
  <c r="J49" i="45"/>
  <c r="I49" i="45"/>
  <c r="E49" i="45"/>
  <c r="J7" i="45"/>
  <c r="O23" i="45"/>
  <c r="D52" i="45"/>
  <c r="I16" i="45"/>
  <c r="E47" i="45"/>
  <c r="I47" i="45"/>
  <c r="E9" i="45"/>
  <c r="I10" i="45"/>
  <c r="I12" i="45"/>
  <c r="J16" i="45"/>
  <c r="I17" i="45"/>
  <c r="J19" i="45"/>
  <c r="I20" i="45"/>
  <c r="J21" i="45"/>
  <c r="J24" i="45"/>
  <c r="O31" i="45"/>
  <c r="O38" i="45"/>
  <c r="I51" i="45"/>
  <c r="J51" i="45"/>
  <c r="E51" i="45"/>
  <c r="O7" i="45"/>
  <c r="J8" i="45"/>
  <c r="J11" i="45"/>
  <c r="J12" i="45"/>
  <c r="J17" i="45"/>
  <c r="J20" i="45"/>
  <c r="M21" i="45"/>
  <c r="E22" i="45"/>
  <c r="I22" i="45"/>
  <c r="E28" i="45"/>
  <c r="I28" i="45"/>
  <c r="I33" i="45"/>
  <c r="E37" i="45"/>
  <c r="O42" i="45"/>
  <c r="J47" i="45"/>
  <c r="I19" i="45"/>
  <c r="J39" i="45"/>
  <c r="I45" i="45"/>
  <c r="M10" i="45"/>
  <c r="M14" i="45"/>
  <c r="O49" i="45"/>
  <c r="J43" i="45"/>
  <c r="J27" i="45"/>
  <c r="I27" i="45"/>
  <c r="J34" i="45"/>
  <c r="I34" i="45"/>
  <c r="J38" i="45"/>
  <c r="I38" i="45"/>
  <c r="J46" i="45"/>
  <c r="I46" i="45"/>
  <c r="J50" i="45"/>
  <c r="I50" i="45"/>
  <c r="E50" i="45"/>
  <c r="D54" i="45"/>
  <c r="D56" i="45" s="1"/>
  <c r="D53" i="45"/>
  <c r="M29" i="45"/>
  <c r="M35" i="45"/>
  <c r="M40" i="45"/>
  <c r="H52" i="45"/>
  <c r="H53" i="45" l="1"/>
  <c r="O52" i="45"/>
  <c r="O53" i="45" s="1"/>
  <c r="J52" i="45"/>
  <c r="J53" i="45" s="1"/>
  <c r="I52" i="45"/>
  <c r="I53" i="45" s="1"/>
  <c r="D55" i="45"/>
  <c r="M52" i="45"/>
  <c r="M53" i="45" l="1"/>
  <c r="A4" i="14" l="1"/>
  <c r="L91" i="35" l="1"/>
  <c r="R100" i="13"/>
  <c r="P100" i="13"/>
  <c r="N100" i="13"/>
  <c r="L100" i="13"/>
  <c r="J100" i="13"/>
  <c r="H100" i="13"/>
  <c r="F100" i="13"/>
  <c r="R99" i="13"/>
  <c r="P99" i="13"/>
  <c r="N99" i="13"/>
  <c r="L99" i="13"/>
  <c r="J99" i="13"/>
  <c r="H99" i="13"/>
  <c r="F99" i="13"/>
  <c r="S99" i="13" l="1"/>
  <c r="S100" i="13"/>
  <c r="B6" i="37"/>
  <c r="D90" i="35" l="1"/>
  <c r="E90" i="35" s="1"/>
  <c r="D89" i="35"/>
  <c r="E89" i="35" s="1"/>
  <c r="D88" i="35"/>
  <c r="E88" i="35" s="1"/>
  <c r="D87" i="35"/>
  <c r="E87" i="35" s="1"/>
  <c r="D86" i="35"/>
  <c r="E86" i="35" s="1"/>
  <c r="D85" i="35"/>
  <c r="E85" i="35" s="1"/>
  <c r="D84" i="35"/>
  <c r="E84" i="35" s="1"/>
  <c r="D83" i="35"/>
  <c r="E83" i="35" s="1"/>
  <c r="D82" i="35"/>
  <c r="E82" i="35" s="1"/>
  <c r="D81" i="35"/>
  <c r="E81" i="35" s="1"/>
  <c r="D80" i="35"/>
  <c r="E80" i="35" s="1"/>
  <c r="D79" i="35"/>
  <c r="E79" i="35" s="1"/>
  <c r="D78" i="35"/>
  <c r="E78" i="35" s="1"/>
  <c r="D77" i="35"/>
  <c r="E77" i="35" s="1"/>
  <c r="D76" i="35"/>
  <c r="E76" i="35" s="1"/>
  <c r="D75" i="35"/>
  <c r="E75" i="35" s="1"/>
  <c r="D74" i="35"/>
  <c r="E74" i="35" s="1"/>
  <c r="D73" i="35"/>
  <c r="E73" i="35" s="1"/>
  <c r="D72" i="35"/>
  <c r="E72" i="35" s="1"/>
  <c r="D71" i="35"/>
  <c r="E71" i="35" s="1"/>
  <c r="D70" i="35"/>
  <c r="E70" i="35" s="1"/>
  <c r="D69" i="35"/>
  <c r="E69" i="35" s="1"/>
  <c r="D68" i="35"/>
  <c r="E68" i="35" s="1"/>
  <c r="D67" i="35"/>
  <c r="E67" i="35" s="1"/>
  <c r="D66" i="35"/>
  <c r="E66" i="35" s="1"/>
  <c r="D65" i="35"/>
  <c r="E65" i="35" s="1"/>
  <c r="D64" i="35"/>
  <c r="E64" i="35" s="1"/>
  <c r="D63" i="35"/>
  <c r="E63" i="35" s="1"/>
  <c r="D62" i="35"/>
  <c r="E62" i="35" s="1"/>
  <c r="D61" i="35"/>
  <c r="E61" i="35" s="1"/>
  <c r="D60" i="35"/>
  <c r="E60" i="35" s="1"/>
  <c r="D59" i="35"/>
  <c r="E59" i="35" s="1"/>
  <c r="D58" i="35"/>
  <c r="E58" i="35" s="1"/>
  <c r="D57" i="35"/>
  <c r="E57" i="35" s="1"/>
  <c r="D56" i="35"/>
  <c r="E56" i="35" s="1"/>
  <c r="D55" i="35"/>
  <c r="E55" i="35" s="1"/>
  <c r="D54" i="35"/>
  <c r="E54" i="35" s="1"/>
  <c r="D53" i="35"/>
  <c r="E53" i="35" s="1"/>
  <c r="D52" i="35"/>
  <c r="E52" i="35" s="1"/>
  <c r="D51" i="35"/>
  <c r="E51" i="35" s="1"/>
  <c r="D50" i="35"/>
  <c r="E50" i="35" s="1"/>
  <c r="D92" i="37"/>
  <c r="D91" i="37"/>
  <c r="D90" i="37"/>
  <c r="D89" i="37"/>
  <c r="D88" i="37"/>
  <c r="D87" i="37"/>
  <c r="D86" i="37"/>
  <c r="D85" i="37"/>
  <c r="D84" i="37"/>
  <c r="D83" i="37"/>
  <c r="D82" i="37"/>
  <c r="D81" i="37"/>
  <c r="D80" i="37"/>
  <c r="D79" i="37"/>
  <c r="D78" i="37"/>
  <c r="D77" i="37"/>
  <c r="D76" i="37"/>
  <c r="D75" i="37"/>
  <c r="D74" i="37"/>
  <c r="D73" i="37"/>
  <c r="D72" i="37"/>
  <c r="D71" i="37"/>
  <c r="D70" i="37"/>
  <c r="D69" i="37"/>
  <c r="D68" i="37"/>
  <c r="D67" i="37"/>
  <c r="D66" i="37"/>
  <c r="D65" i="37"/>
  <c r="D64" i="37"/>
  <c r="D63" i="37"/>
  <c r="D62" i="37"/>
  <c r="D61" i="37"/>
  <c r="D60" i="37"/>
  <c r="D59" i="37"/>
  <c r="D58" i="37"/>
  <c r="D57" i="37"/>
  <c r="D56" i="37"/>
  <c r="D55" i="37"/>
  <c r="D54" i="37"/>
  <c r="D53" i="37"/>
  <c r="D52" i="37"/>
  <c r="D51" i="37"/>
  <c r="D50" i="37"/>
  <c r="D49" i="37"/>
  <c r="D48" i="37"/>
  <c r="D47" i="37"/>
  <c r="D46" i="37"/>
  <c r="D45" i="37"/>
  <c r="D44" i="37"/>
  <c r="D43" i="37"/>
  <c r="D42" i="37"/>
  <c r="D41" i="37"/>
  <c r="D40" i="37"/>
  <c r="D39" i="37"/>
  <c r="D38" i="37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97" i="13"/>
  <c r="D96" i="13"/>
  <c r="D95" i="13"/>
  <c r="D98" i="13" l="1"/>
  <c r="H7" i="35"/>
  <c r="M7" i="35" s="1"/>
  <c r="H8" i="35"/>
  <c r="M8" i="35" s="1"/>
  <c r="H9" i="35"/>
  <c r="M9" i="35" s="1"/>
  <c r="H10" i="35"/>
  <c r="M10" i="35" s="1"/>
  <c r="H11" i="35"/>
  <c r="M11" i="35" s="1"/>
  <c r="H12" i="35"/>
  <c r="M12" i="35" s="1"/>
  <c r="H13" i="35"/>
  <c r="M13" i="35" s="1"/>
  <c r="H14" i="35"/>
  <c r="M14" i="35" s="1"/>
  <c r="H15" i="35"/>
  <c r="M15" i="35" s="1"/>
  <c r="H16" i="35"/>
  <c r="M16" i="35" s="1"/>
  <c r="H17" i="35"/>
  <c r="M17" i="35" s="1"/>
  <c r="H18" i="35"/>
  <c r="M18" i="35" s="1"/>
  <c r="H19" i="35"/>
  <c r="M19" i="35" s="1"/>
  <c r="H20" i="35"/>
  <c r="M20" i="35" s="1"/>
  <c r="H21" i="35"/>
  <c r="M21" i="35" s="1"/>
  <c r="H22" i="35"/>
  <c r="M22" i="35" s="1"/>
  <c r="H23" i="35"/>
  <c r="M23" i="35" s="1"/>
  <c r="H24" i="35"/>
  <c r="M24" i="35" s="1"/>
  <c r="H25" i="35"/>
  <c r="M25" i="35" s="1"/>
  <c r="H26" i="35"/>
  <c r="M26" i="35" s="1"/>
  <c r="H27" i="35"/>
  <c r="M27" i="35" s="1"/>
  <c r="H28" i="35"/>
  <c r="M28" i="35" s="1"/>
  <c r="H29" i="35"/>
  <c r="M29" i="35" s="1"/>
  <c r="H30" i="35"/>
  <c r="M30" i="35" s="1"/>
  <c r="H31" i="35"/>
  <c r="M31" i="35" s="1"/>
  <c r="H32" i="35"/>
  <c r="M32" i="35" s="1"/>
  <c r="H33" i="35"/>
  <c r="M33" i="35" s="1"/>
  <c r="H34" i="35"/>
  <c r="M34" i="35" s="1"/>
  <c r="H35" i="35"/>
  <c r="M35" i="35" s="1"/>
  <c r="H36" i="35"/>
  <c r="M36" i="35" s="1"/>
  <c r="H37" i="35"/>
  <c r="M37" i="35" s="1"/>
  <c r="H38" i="35"/>
  <c r="M38" i="35" s="1"/>
  <c r="H39" i="35"/>
  <c r="M39" i="35" s="1"/>
  <c r="H40" i="35"/>
  <c r="M40" i="35" s="1"/>
  <c r="H41" i="35"/>
  <c r="M41" i="35" s="1"/>
  <c r="H42" i="35"/>
  <c r="M42" i="35" s="1"/>
  <c r="H43" i="35"/>
  <c r="M43" i="35" s="1"/>
  <c r="H44" i="35"/>
  <c r="M44" i="35" s="1"/>
  <c r="H45" i="35"/>
  <c r="M45" i="35" s="1"/>
  <c r="H46" i="35"/>
  <c r="M46" i="35" s="1"/>
  <c r="H47" i="35"/>
  <c r="M47" i="35" s="1"/>
  <c r="H48" i="35"/>
  <c r="M48" i="35" s="1"/>
  <c r="H49" i="35"/>
  <c r="M49" i="35" s="1"/>
  <c r="H50" i="35"/>
  <c r="M50" i="35" s="1"/>
  <c r="H51" i="35"/>
  <c r="H52" i="35"/>
  <c r="H53" i="35"/>
  <c r="H54" i="35"/>
  <c r="H55" i="35"/>
  <c r="H56" i="35"/>
  <c r="H57" i="35"/>
  <c r="H58" i="35"/>
  <c r="H59" i="35"/>
  <c r="H60" i="35"/>
  <c r="H61" i="35"/>
  <c r="H62" i="35"/>
  <c r="H63" i="35"/>
  <c r="H64" i="35"/>
  <c r="H65" i="35"/>
  <c r="H66" i="35"/>
  <c r="H67" i="35"/>
  <c r="H68" i="35"/>
  <c r="H69" i="35"/>
  <c r="H70" i="35"/>
  <c r="H71" i="35"/>
  <c r="H72" i="35"/>
  <c r="H73" i="35"/>
  <c r="H74" i="35"/>
  <c r="H75" i="35"/>
  <c r="H76" i="35"/>
  <c r="H77" i="35"/>
  <c r="H78" i="35"/>
  <c r="H79" i="35"/>
  <c r="H80" i="35"/>
  <c r="H81" i="35"/>
  <c r="H82" i="35"/>
  <c r="H83" i="35"/>
  <c r="H84" i="35"/>
  <c r="H85" i="35"/>
  <c r="H86" i="35"/>
  <c r="H87" i="35"/>
  <c r="H88" i="35"/>
  <c r="H89" i="35"/>
  <c r="H90" i="35"/>
  <c r="H6" i="35"/>
  <c r="M6" i="35" s="1"/>
  <c r="G204" i="39"/>
  <c r="G203" i="39"/>
  <c r="G202" i="39"/>
  <c r="G201" i="39"/>
  <c r="G200" i="39"/>
  <c r="G199" i="39"/>
  <c r="G198" i="39"/>
  <c r="G197" i="39"/>
  <c r="G196" i="39"/>
  <c r="G195" i="39"/>
  <c r="G194" i="39"/>
  <c r="G193" i="39"/>
  <c r="G192" i="39"/>
  <c r="G191" i="39"/>
  <c r="G190" i="39"/>
  <c r="G189" i="39"/>
  <c r="G188" i="39"/>
  <c r="G187" i="39"/>
  <c r="G186" i="39"/>
  <c r="G185" i="39"/>
  <c r="G184" i="39"/>
  <c r="G183" i="39"/>
  <c r="G182" i="39"/>
  <c r="G181" i="39"/>
  <c r="G180" i="39"/>
  <c r="G179" i="39"/>
  <c r="G178" i="39"/>
  <c r="G177" i="39"/>
  <c r="G176" i="39"/>
  <c r="G175" i="39"/>
  <c r="G174" i="39"/>
  <c r="G173" i="39"/>
  <c r="G172" i="39"/>
  <c r="G171" i="39"/>
  <c r="G170" i="39"/>
  <c r="G169" i="39"/>
  <c r="G168" i="39"/>
  <c r="G167" i="39"/>
  <c r="G166" i="39"/>
  <c r="G165" i="39"/>
  <c r="G164" i="39"/>
  <c r="G163" i="39"/>
  <c r="G162" i="39"/>
  <c r="G161" i="39"/>
  <c r="G160" i="39"/>
  <c r="G159" i="39"/>
  <c r="G158" i="39"/>
  <c r="G157" i="39"/>
  <c r="G156" i="39"/>
  <c r="G155" i="39"/>
  <c r="G154" i="39"/>
  <c r="G153" i="39"/>
  <c r="G152" i="39"/>
  <c r="G151" i="39"/>
  <c r="G150" i="39"/>
  <c r="G149" i="39"/>
  <c r="G148" i="39"/>
  <c r="G147" i="39"/>
  <c r="G146" i="39"/>
  <c r="G145" i="39"/>
  <c r="G144" i="39"/>
  <c r="G143" i="39"/>
  <c r="G142" i="39"/>
  <c r="G141" i="39"/>
  <c r="G140" i="39"/>
  <c r="G139" i="39"/>
  <c r="G138" i="39"/>
  <c r="G137" i="39"/>
  <c r="G136" i="39"/>
  <c r="G135" i="39"/>
  <c r="G134" i="39"/>
  <c r="G133" i="39"/>
  <c r="G132" i="39"/>
  <c r="G131" i="39"/>
  <c r="G130" i="39"/>
  <c r="G129" i="39"/>
  <c r="G128" i="39"/>
  <c r="G127" i="39"/>
  <c r="G126" i="39"/>
  <c r="G125" i="39"/>
  <c r="G124" i="39"/>
  <c r="G123" i="39"/>
  <c r="G122" i="39"/>
  <c r="G121" i="39"/>
  <c r="G120" i="39"/>
  <c r="G119" i="39"/>
  <c r="G118" i="39"/>
  <c r="G117" i="39"/>
  <c r="G116" i="39"/>
  <c r="G115" i="39"/>
  <c r="G114" i="39"/>
  <c r="G113" i="39"/>
  <c r="G112" i="39"/>
  <c r="G111" i="39"/>
  <c r="G110" i="39"/>
  <c r="G109" i="39"/>
  <c r="G108" i="39"/>
  <c r="G107" i="39"/>
  <c r="G106" i="39"/>
  <c r="G105" i="39"/>
  <c r="G104" i="39"/>
  <c r="G103" i="39"/>
  <c r="G102" i="39"/>
  <c r="G101" i="39"/>
  <c r="G100" i="39"/>
  <c r="G99" i="39"/>
  <c r="G98" i="39"/>
  <c r="G97" i="39"/>
  <c r="G96" i="39"/>
  <c r="G95" i="39"/>
  <c r="G94" i="39"/>
  <c r="G93" i="39"/>
  <c r="G92" i="39"/>
  <c r="G91" i="39"/>
  <c r="G90" i="39"/>
  <c r="G89" i="39"/>
  <c r="G88" i="39"/>
  <c r="G87" i="39"/>
  <c r="G86" i="39"/>
  <c r="G85" i="39"/>
  <c r="G84" i="39"/>
  <c r="G83" i="39"/>
  <c r="G82" i="39"/>
  <c r="G81" i="39"/>
  <c r="G80" i="39"/>
  <c r="G79" i="39"/>
  <c r="G78" i="39"/>
  <c r="G77" i="39"/>
  <c r="G76" i="39"/>
  <c r="G75" i="39"/>
  <c r="G74" i="39"/>
  <c r="G73" i="39"/>
  <c r="G72" i="39"/>
  <c r="G71" i="39"/>
  <c r="G70" i="39"/>
  <c r="G69" i="39"/>
  <c r="G68" i="39"/>
  <c r="G67" i="39"/>
  <c r="G66" i="39"/>
  <c r="G65" i="39"/>
  <c r="G64" i="39"/>
  <c r="G63" i="39"/>
  <c r="G62" i="39"/>
  <c r="G61" i="39"/>
  <c r="G60" i="39"/>
  <c r="G59" i="39"/>
  <c r="G58" i="39"/>
  <c r="G57" i="39"/>
  <c r="G56" i="39"/>
  <c r="G55" i="39"/>
  <c r="G54" i="39"/>
  <c r="G53" i="39"/>
  <c r="G52" i="39"/>
  <c r="G51" i="39"/>
  <c r="G50" i="39"/>
  <c r="G49" i="39"/>
  <c r="G48" i="39"/>
  <c r="G47" i="39"/>
  <c r="G46" i="39"/>
  <c r="G45" i="39"/>
  <c r="G44" i="39"/>
  <c r="G43" i="39"/>
  <c r="G42" i="39"/>
  <c r="G41" i="39"/>
  <c r="G40" i="39"/>
  <c r="G39" i="39"/>
  <c r="G38" i="39"/>
  <c r="G37" i="39"/>
  <c r="G36" i="39"/>
  <c r="G35" i="39"/>
  <c r="G34" i="39"/>
  <c r="G33" i="39"/>
  <c r="G32" i="39"/>
  <c r="G31" i="39"/>
  <c r="G30" i="39"/>
  <c r="G29" i="39"/>
  <c r="G28" i="39"/>
  <c r="G27" i="39"/>
  <c r="G26" i="39"/>
  <c r="G25" i="39"/>
  <c r="G24" i="39"/>
  <c r="G23" i="39"/>
  <c r="G22" i="39"/>
  <c r="G21" i="39"/>
  <c r="G20" i="39"/>
  <c r="G19" i="39"/>
  <c r="G18" i="39"/>
  <c r="G17" i="39"/>
  <c r="G16" i="39"/>
  <c r="G15" i="39"/>
  <c r="G14" i="39"/>
  <c r="G13" i="39"/>
  <c r="G12" i="39"/>
  <c r="G11" i="39"/>
  <c r="G10" i="39"/>
  <c r="G9" i="39"/>
  <c r="G8" i="39"/>
  <c r="G7" i="39"/>
  <c r="G6" i="39"/>
  <c r="G5" i="39"/>
  <c r="U17" i="13" l="1"/>
  <c r="U72" i="13"/>
  <c r="M68" i="35"/>
  <c r="O68" i="35"/>
  <c r="U18" i="13"/>
  <c r="U71" i="13"/>
  <c r="O67" i="35"/>
  <c r="M67" i="35"/>
  <c r="U63" i="13"/>
  <c r="M59" i="35"/>
  <c r="O59" i="35"/>
  <c r="U24" i="13"/>
  <c r="U94" i="13"/>
  <c r="O90" i="35"/>
  <c r="M90" i="35"/>
  <c r="U86" i="13"/>
  <c r="M82" i="35"/>
  <c r="O82" i="35"/>
  <c r="U78" i="13"/>
  <c r="O74" i="35"/>
  <c r="M74" i="35"/>
  <c r="U70" i="13"/>
  <c r="O66" i="35"/>
  <c r="M66" i="35"/>
  <c r="U62" i="13"/>
  <c r="M58" i="35"/>
  <c r="O58" i="35"/>
  <c r="U55" i="13"/>
  <c r="O51" i="35"/>
  <c r="M51" i="35"/>
  <c r="U47" i="13"/>
  <c r="O43" i="35"/>
  <c r="U39" i="13"/>
  <c r="U31" i="13"/>
  <c r="U23" i="13"/>
  <c r="U16" i="13"/>
  <c r="U64" i="13"/>
  <c r="O60" i="35"/>
  <c r="M60" i="35"/>
  <c r="U33" i="13"/>
  <c r="U87" i="13"/>
  <c r="M83" i="35"/>
  <c r="O83" i="35"/>
  <c r="U32" i="13"/>
  <c r="U85" i="13"/>
  <c r="M81" i="35"/>
  <c r="O81" i="35"/>
  <c r="U61" i="13"/>
  <c r="O57" i="35"/>
  <c r="M57" i="35"/>
  <c r="U38" i="13"/>
  <c r="U37" i="13"/>
  <c r="U49" i="13"/>
  <c r="O45" i="35"/>
  <c r="U10" i="13"/>
  <c r="O6" i="35"/>
  <c r="U48" i="13"/>
  <c r="O44" i="35"/>
  <c r="U69" i="13"/>
  <c r="O65" i="35"/>
  <c r="M65" i="35"/>
  <c r="U22" i="13"/>
  <c r="U84" i="13"/>
  <c r="M80" i="35"/>
  <c r="O80" i="35"/>
  <c r="U21" i="13"/>
  <c r="U91" i="13"/>
  <c r="M87" i="35"/>
  <c r="O87" i="35"/>
  <c r="U83" i="13"/>
  <c r="M79" i="35"/>
  <c r="O79" i="35"/>
  <c r="U75" i="13"/>
  <c r="O71" i="35"/>
  <c r="M71" i="35"/>
  <c r="U67" i="13"/>
  <c r="M63" i="35"/>
  <c r="O63" i="35"/>
  <c r="U60" i="13"/>
  <c r="M56" i="35"/>
  <c r="O56" i="35"/>
  <c r="U52" i="13"/>
  <c r="O48" i="35"/>
  <c r="U44" i="13"/>
  <c r="O40" i="35"/>
  <c r="U36" i="13"/>
  <c r="U28" i="13"/>
  <c r="U20" i="13"/>
  <c r="U13" i="13"/>
  <c r="O9" i="35"/>
  <c r="U88" i="13"/>
  <c r="M84" i="35"/>
  <c r="O84" i="35"/>
  <c r="U57" i="13"/>
  <c r="M53" i="35"/>
  <c r="O53" i="35"/>
  <c r="U41" i="13"/>
  <c r="O37" i="35"/>
  <c r="U40" i="13"/>
  <c r="O36" i="35"/>
  <c r="U77" i="13"/>
  <c r="O73" i="35"/>
  <c r="M73" i="35"/>
  <c r="U54" i="13"/>
  <c r="O50" i="35"/>
  <c r="U30" i="13"/>
  <c r="U68" i="13"/>
  <c r="M64" i="35"/>
  <c r="O64" i="35"/>
  <c r="U45" i="13"/>
  <c r="O41" i="35"/>
  <c r="U14" i="13"/>
  <c r="U90" i="13"/>
  <c r="O86" i="35"/>
  <c r="M86" i="35"/>
  <c r="U82" i="13"/>
  <c r="O78" i="35"/>
  <c r="M78" i="35"/>
  <c r="U74" i="13"/>
  <c r="O70" i="35"/>
  <c r="M70" i="35"/>
  <c r="U66" i="13"/>
  <c r="M62" i="35"/>
  <c r="O62" i="35"/>
  <c r="U59" i="13"/>
  <c r="M55" i="35"/>
  <c r="O55" i="35"/>
  <c r="U51" i="13"/>
  <c r="O47" i="35"/>
  <c r="U43" i="13"/>
  <c r="O39" i="35"/>
  <c r="U35" i="13"/>
  <c r="U27" i="13"/>
  <c r="U12" i="13"/>
  <c r="O8" i="35"/>
  <c r="U80" i="13"/>
  <c r="O76" i="35"/>
  <c r="M76" i="35"/>
  <c r="U25" i="13"/>
  <c r="U79" i="13"/>
  <c r="M75" i="35"/>
  <c r="O75" i="35"/>
  <c r="U56" i="13"/>
  <c r="O52" i="35"/>
  <c r="M52" i="35"/>
  <c r="U93" i="13"/>
  <c r="O89" i="35"/>
  <c r="M89" i="35"/>
  <c r="U46" i="13"/>
  <c r="O42" i="35"/>
  <c r="U15" i="13"/>
  <c r="U92" i="13"/>
  <c r="M88" i="35"/>
  <c r="O88" i="35"/>
  <c r="U76" i="13"/>
  <c r="O72" i="35"/>
  <c r="M72" i="35"/>
  <c r="U53" i="13"/>
  <c r="O49" i="35"/>
  <c r="U29" i="13"/>
  <c r="U89" i="13"/>
  <c r="O85" i="35"/>
  <c r="M85" i="35"/>
  <c r="U81" i="13"/>
  <c r="O77" i="35"/>
  <c r="M77" i="35"/>
  <c r="U73" i="13"/>
  <c r="M69" i="35"/>
  <c r="O69" i="35"/>
  <c r="U65" i="13"/>
  <c r="O61" i="35"/>
  <c r="M61" i="35"/>
  <c r="U58" i="13"/>
  <c r="M54" i="35"/>
  <c r="O54" i="35"/>
  <c r="U50" i="13"/>
  <c r="O46" i="35"/>
  <c r="U42" i="13"/>
  <c r="O38" i="35"/>
  <c r="U34" i="13"/>
  <c r="U26" i="13"/>
  <c r="U19" i="13"/>
  <c r="U11" i="13"/>
  <c r="O7" i="35"/>
  <c r="E9" i="14"/>
  <c r="Q5" i="39"/>
  <c r="Q6" i="39" s="1"/>
  <c r="Q7" i="39" s="1"/>
  <c r="Q8" i="39" s="1"/>
  <c r="Q9" i="39" s="1"/>
  <c r="Q10" i="39" s="1"/>
  <c r="Q11" i="39" s="1"/>
  <c r="Q12" i="39" s="1"/>
  <c r="Q13" i="39" s="1"/>
  <c r="Q14" i="39" s="1"/>
  <c r="Q15" i="39" s="1"/>
  <c r="Q16" i="39" s="1"/>
  <c r="Q17" i="39" s="1"/>
  <c r="Q18" i="39" s="1"/>
  <c r="Q19" i="39" s="1"/>
  <c r="Q20" i="39" s="1"/>
  <c r="Q21" i="39" s="1"/>
  <c r="Q22" i="39" s="1"/>
  <c r="Q23" i="39" s="1"/>
  <c r="Q24" i="39" s="1"/>
  <c r="Q25" i="39" s="1"/>
  <c r="Q26" i="39" s="1"/>
  <c r="Q27" i="39" s="1"/>
  <c r="Q28" i="39" s="1"/>
  <c r="Q29" i="39" s="1"/>
  <c r="Q30" i="39" s="1"/>
  <c r="Q31" i="39" s="1"/>
  <c r="Q32" i="39" s="1"/>
  <c r="Q33" i="39" s="1"/>
  <c r="Q34" i="39" s="1"/>
  <c r="Q35" i="39" s="1"/>
  <c r="Q36" i="39" s="1"/>
  <c r="Q37" i="39" s="1"/>
  <c r="Q38" i="39" s="1"/>
  <c r="Q39" i="39" s="1"/>
  <c r="Q40" i="39" s="1"/>
  <c r="Q41" i="39" s="1"/>
  <c r="Q42" i="39" s="1"/>
  <c r="Q43" i="39" s="1"/>
  <c r="Q44" i="39" s="1"/>
  <c r="Q45" i="39" s="1"/>
  <c r="Q46" i="39" s="1"/>
  <c r="Q47" i="39" s="1"/>
  <c r="Q48" i="39" s="1"/>
  <c r="Q49" i="39" s="1"/>
  <c r="Q50" i="39" s="1"/>
  <c r="Q51" i="39" s="1"/>
  <c r="Q52" i="39" s="1"/>
  <c r="Q53" i="39" s="1"/>
  <c r="Q54" i="39" s="1"/>
  <c r="Q55" i="39" s="1"/>
  <c r="Q56" i="39" s="1"/>
  <c r="Q57" i="39" s="1"/>
  <c r="Q58" i="39" s="1"/>
  <c r="Q59" i="39" s="1"/>
  <c r="Q60" i="39" s="1"/>
  <c r="Q61" i="39" s="1"/>
  <c r="Q62" i="39" s="1"/>
  <c r="Q63" i="39" s="1"/>
  <c r="Q64" i="39" s="1"/>
  <c r="Q65" i="39" s="1"/>
  <c r="Q66" i="39" s="1"/>
  <c r="Q67" i="39" s="1"/>
  <c r="Q68" i="39" s="1"/>
  <c r="Q69" i="39" s="1"/>
  <c r="Q70" i="39" s="1"/>
  <c r="Q71" i="39" s="1"/>
  <c r="Q72" i="39" s="1"/>
  <c r="Q73" i="39" s="1"/>
  <c r="Q74" i="39" s="1"/>
  <c r="Q75" i="39" s="1"/>
  <c r="Q76" i="39" s="1"/>
  <c r="Q77" i="39" s="1"/>
  <c r="Q78" i="39" s="1"/>
  <c r="Q79" i="39" s="1"/>
  <c r="Q80" i="39" s="1"/>
  <c r="Q81" i="39" s="1"/>
  <c r="Q82" i="39" s="1"/>
  <c r="Q83" i="39" s="1"/>
  <c r="Q84" i="39" s="1"/>
  <c r="Q85" i="39" s="1"/>
  <c r="Q86" i="39" s="1"/>
  <c r="Q87" i="39" s="1"/>
  <c r="Q88" i="39" s="1"/>
  <c r="Q89" i="39" s="1"/>
  <c r="Q90" i="39" s="1"/>
  <c r="Q91" i="39" s="1"/>
  <c r="Q92" i="39" s="1"/>
  <c r="Q93" i="39" s="1"/>
  <c r="Q94" i="39" s="1"/>
  <c r="Q95" i="39" s="1"/>
  <c r="Q96" i="39" s="1"/>
  <c r="Q97" i="39" s="1"/>
  <c r="Q98" i="39" s="1"/>
  <c r="Q99" i="39" s="1"/>
  <c r="Q100" i="39" s="1"/>
  <c r="Q101" i="39" s="1"/>
  <c r="Q102" i="39" s="1"/>
  <c r="Q103" i="39" s="1"/>
  <c r="Q104" i="39" s="1"/>
  <c r="Q105" i="39" s="1"/>
  <c r="Q106" i="39" s="1"/>
  <c r="Q107" i="39" s="1"/>
  <c r="Q108" i="39" s="1"/>
  <c r="Q109" i="39" s="1"/>
  <c r="Q110" i="39" s="1"/>
  <c r="Q111" i="39" s="1"/>
  <c r="Q112" i="39" s="1"/>
  <c r="Q113" i="39" s="1"/>
  <c r="Q114" i="39" s="1"/>
  <c r="Q115" i="39" s="1"/>
  <c r="Q116" i="39" s="1"/>
  <c r="Q117" i="39" s="1"/>
  <c r="Q118" i="39" s="1"/>
  <c r="Q119" i="39" s="1"/>
  <c r="Q120" i="39" s="1"/>
  <c r="Q121" i="39" s="1"/>
  <c r="Q122" i="39" s="1"/>
  <c r="Q123" i="39" s="1"/>
  <c r="Q124" i="39" s="1"/>
  <c r="Q125" i="39" s="1"/>
  <c r="Q126" i="39" s="1"/>
  <c r="Q127" i="39" s="1"/>
  <c r="Q128" i="39" s="1"/>
  <c r="Q129" i="39" s="1"/>
  <c r="Q130" i="39" s="1"/>
  <c r="Q131" i="39" s="1"/>
  <c r="Q132" i="39" s="1"/>
  <c r="Q133" i="39" s="1"/>
  <c r="Q134" i="39" s="1"/>
  <c r="Q135" i="39" s="1"/>
  <c r="Q136" i="39" s="1"/>
  <c r="Q137" i="39" s="1"/>
  <c r="Q138" i="39" s="1"/>
  <c r="Q139" i="39" s="1"/>
  <c r="Q140" i="39" s="1"/>
  <c r="Q141" i="39" s="1"/>
  <c r="Q142" i="39" s="1"/>
  <c r="Q143" i="39" s="1"/>
  <c r="Q144" i="39" s="1"/>
  <c r="Q145" i="39" s="1"/>
  <c r="Q146" i="39" s="1"/>
  <c r="Q147" i="39" s="1"/>
  <c r="Q148" i="39" s="1"/>
  <c r="Q149" i="39" s="1"/>
  <c r="Q150" i="39" s="1"/>
  <c r="Q151" i="39" s="1"/>
  <c r="Q152" i="39" s="1"/>
  <c r="Q153" i="39" s="1"/>
  <c r="Q154" i="39" s="1"/>
  <c r="Q155" i="39" s="1"/>
  <c r="Q156" i="39" s="1"/>
  <c r="Q157" i="39" s="1"/>
  <c r="Q158" i="39" s="1"/>
  <c r="Q159" i="39" s="1"/>
  <c r="Q160" i="39" s="1"/>
  <c r="Q161" i="39" s="1"/>
  <c r="Q162" i="39" s="1"/>
  <c r="Q163" i="39" s="1"/>
  <c r="Q164" i="39" s="1"/>
  <c r="Q165" i="39" s="1"/>
  <c r="Q166" i="39" s="1"/>
  <c r="Q167" i="39" s="1"/>
  <c r="Q168" i="39" s="1"/>
  <c r="Q169" i="39" s="1"/>
  <c r="Q170" i="39" s="1"/>
  <c r="Q171" i="39" s="1"/>
  <c r="Q172" i="39" s="1"/>
  <c r="Q173" i="39" s="1"/>
  <c r="Q174" i="39" s="1"/>
  <c r="Q175" i="39" s="1"/>
  <c r="Q176" i="39" s="1"/>
  <c r="Q177" i="39" s="1"/>
  <c r="Q178" i="39" s="1"/>
  <c r="Q179" i="39" s="1"/>
  <c r="Q180" i="39" s="1"/>
  <c r="Q181" i="39" s="1"/>
  <c r="Q182" i="39" s="1"/>
  <c r="Q183" i="39" s="1"/>
  <c r="Q184" i="39" s="1"/>
  <c r="Q185" i="39" s="1"/>
  <c r="Q186" i="39" s="1"/>
  <c r="Q187" i="39" s="1"/>
  <c r="Q188" i="39" s="1"/>
  <c r="Q189" i="39" s="1"/>
  <c r="Q190" i="39" s="1"/>
  <c r="Q191" i="39" s="1"/>
  <c r="Q192" i="39" s="1"/>
  <c r="Q193" i="39" s="1"/>
  <c r="Q194" i="39" s="1"/>
  <c r="Q195" i="39" s="1"/>
  <c r="Q196" i="39" s="1"/>
  <c r="Q197" i="39" s="1"/>
  <c r="Q198" i="39" s="1"/>
  <c r="Q199" i="39" s="1"/>
  <c r="Q200" i="39" s="1"/>
  <c r="Q201" i="39" s="1"/>
  <c r="Q202" i="39" s="1"/>
  <c r="Q203" i="39" s="1"/>
  <c r="O5" i="39"/>
  <c r="O6" i="39" s="1"/>
  <c r="O7" i="39" s="1"/>
  <c r="O8" i="39" s="1"/>
  <c r="O9" i="39" s="1"/>
  <c r="O10" i="39" s="1"/>
  <c r="O11" i="39" s="1"/>
  <c r="O12" i="39" s="1"/>
  <c r="O13" i="39" s="1"/>
  <c r="O14" i="39" s="1"/>
  <c r="O15" i="39" s="1"/>
  <c r="O16" i="39" s="1"/>
  <c r="O17" i="39" s="1"/>
  <c r="O18" i="39" s="1"/>
  <c r="O19" i="39" s="1"/>
  <c r="O20" i="39" s="1"/>
  <c r="O21" i="39" s="1"/>
  <c r="O22" i="39" s="1"/>
  <c r="O23" i="39" s="1"/>
  <c r="O24" i="39" s="1"/>
  <c r="O25" i="39" s="1"/>
  <c r="O26" i="39" s="1"/>
  <c r="O27" i="39" s="1"/>
  <c r="O28" i="39" s="1"/>
  <c r="O29" i="39" s="1"/>
  <c r="O30" i="39" s="1"/>
  <c r="O31" i="39" s="1"/>
  <c r="O32" i="39" s="1"/>
  <c r="O33" i="39" s="1"/>
  <c r="O34" i="39" s="1"/>
  <c r="O35" i="39" s="1"/>
  <c r="O36" i="39" s="1"/>
  <c r="O37" i="39" s="1"/>
  <c r="O38" i="39" s="1"/>
  <c r="O39" i="39" s="1"/>
  <c r="O40" i="39" s="1"/>
  <c r="O41" i="39" s="1"/>
  <c r="O42" i="39" s="1"/>
  <c r="O43" i="39" s="1"/>
  <c r="O44" i="39" s="1"/>
  <c r="O45" i="39" s="1"/>
  <c r="O46" i="39" s="1"/>
  <c r="O47" i="39" s="1"/>
  <c r="O48" i="39" s="1"/>
  <c r="O49" i="39" s="1"/>
  <c r="O50" i="39" s="1"/>
  <c r="O51" i="39" s="1"/>
  <c r="O52" i="39" s="1"/>
  <c r="O53" i="39" s="1"/>
  <c r="O54" i="39" s="1"/>
  <c r="O55" i="39" s="1"/>
  <c r="O56" i="39" s="1"/>
  <c r="O57" i="39" s="1"/>
  <c r="O58" i="39" s="1"/>
  <c r="O59" i="39" s="1"/>
  <c r="O60" i="39" s="1"/>
  <c r="O61" i="39" s="1"/>
  <c r="O62" i="39" s="1"/>
  <c r="O63" i="39" s="1"/>
  <c r="O64" i="39" s="1"/>
  <c r="O65" i="39" s="1"/>
  <c r="O66" i="39" s="1"/>
  <c r="O67" i="39" s="1"/>
  <c r="O68" i="39" s="1"/>
  <c r="O69" i="39" s="1"/>
  <c r="O70" i="39" s="1"/>
  <c r="O71" i="39" s="1"/>
  <c r="O72" i="39" s="1"/>
  <c r="O73" i="39" s="1"/>
  <c r="O74" i="39" s="1"/>
  <c r="O75" i="39" s="1"/>
  <c r="O76" i="39" s="1"/>
  <c r="O77" i="39" s="1"/>
  <c r="O78" i="39" s="1"/>
  <c r="O79" i="39" s="1"/>
  <c r="O80" i="39" s="1"/>
  <c r="O81" i="39" s="1"/>
  <c r="O82" i="39" s="1"/>
  <c r="O83" i="39" s="1"/>
  <c r="O84" i="39" s="1"/>
  <c r="O85" i="39" s="1"/>
  <c r="O86" i="39" s="1"/>
  <c r="O87" i="39" s="1"/>
  <c r="O88" i="39" s="1"/>
  <c r="O89" i="39" s="1"/>
  <c r="O90" i="39" s="1"/>
  <c r="O91" i="39" s="1"/>
  <c r="O92" i="39" s="1"/>
  <c r="O93" i="39" s="1"/>
  <c r="O94" i="39" s="1"/>
  <c r="O95" i="39" s="1"/>
  <c r="O96" i="39" s="1"/>
  <c r="O97" i="39" s="1"/>
  <c r="O98" i="39" s="1"/>
  <c r="O99" i="39" s="1"/>
  <c r="O100" i="39" s="1"/>
  <c r="O101" i="39" s="1"/>
  <c r="O102" i="39" s="1"/>
  <c r="O103" i="39" s="1"/>
  <c r="O104" i="39" s="1"/>
  <c r="O105" i="39" s="1"/>
  <c r="O106" i="39" s="1"/>
  <c r="O107" i="39" s="1"/>
  <c r="O108" i="39" s="1"/>
  <c r="O109" i="39" s="1"/>
  <c r="O110" i="39" s="1"/>
  <c r="O111" i="39" s="1"/>
  <c r="O112" i="39" s="1"/>
  <c r="O113" i="39" s="1"/>
  <c r="O114" i="39" s="1"/>
  <c r="O115" i="39" s="1"/>
  <c r="O116" i="39" s="1"/>
  <c r="O117" i="39" s="1"/>
  <c r="O118" i="39" s="1"/>
  <c r="O119" i="39" s="1"/>
  <c r="O120" i="39" s="1"/>
  <c r="O121" i="39" s="1"/>
  <c r="O122" i="39" s="1"/>
  <c r="O123" i="39" s="1"/>
  <c r="O124" i="39" s="1"/>
  <c r="O125" i="39" s="1"/>
  <c r="O126" i="39" s="1"/>
  <c r="O127" i="39" s="1"/>
  <c r="O128" i="39" s="1"/>
  <c r="O129" i="39" s="1"/>
  <c r="O130" i="39" s="1"/>
  <c r="O131" i="39" s="1"/>
  <c r="O132" i="39" s="1"/>
  <c r="O133" i="39" s="1"/>
  <c r="O134" i="39" s="1"/>
  <c r="O135" i="39" s="1"/>
  <c r="O136" i="39" s="1"/>
  <c r="O137" i="39" s="1"/>
  <c r="O138" i="39" s="1"/>
  <c r="O139" i="39" s="1"/>
  <c r="O140" i="39" s="1"/>
  <c r="O141" i="39" s="1"/>
  <c r="O142" i="39" s="1"/>
  <c r="O143" i="39" s="1"/>
  <c r="O144" i="39" s="1"/>
  <c r="O145" i="39" s="1"/>
  <c r="O146" i="39" s="1"/>
  <c r="O147" i="39" s="1"/>
  <c r="O148" i="39" s="1"/>
  <c r="O149" i="39" s="1"/>
  <c r="O150" i="39" s="1"/>
  <c r="O151" i="39" s="1"/>
  <c r="O152" i="39" s="1"/>
  <c r="O153" i="39" s="1"/>
  <c r="O154" i="39" s="1"/>
  <c r="O155" i="39" s="1"/>
  <c r="O156" i="39" s="1"/>
  <c r="O157" i="39" s="1"/>
  <c r="O158" i="39" s="1"/>
  <c r="O159" i="39" s="1"/>
  <c r="O160" i="39" s="1"/>
  <c r="O161" i="39" s="1"/>
  <c r="O162" i="39" s="1"/>
  <c r="O163" i="39" s="1"/>
  <c r="O164" i="39" s="1"/>
  <c r="O165" i="39" s="1"/>
  <c r="O166" i="39" s="1"/>
  <c r="O167" i="39" s="1"/>
  <c r="O168" i="39" s="1"/>
  <c r="O169" i="39" s="1"/>
  <c r="O170" i="39" s="1"/>
  <c r="O171" i="39" s="1"/>
  <c r="O172" i="39" s="1"/>
  <c r="O173" i="39" s="1"/>
  <c r="O174" i="39" s="1"/>
  <c r="O175" i="39" s="1"/>
  <c r="O176" i="39" s="1"/>
  <c r="O177" i="39" s="1"/>
  <c r="O178" i="39" s="1"/>
  <c r="O179" i="39" s="1"/>
  <c r="O180" i="39" s="1"/>
  <c r="O181" i="39" s="1"/>
  <c r="O182" i="39" s="1"/>
  <c r="O183" i="39" s="1"/>
  <c r="O184" i="39" s="1"/>
  <c r="O185" i="39" s="1"/>
  <c r="O186" i="39" s="1"/>
  <c r="O187" i="39" s="1"/>
  <c r="O188" i="39" s="1"/>
  <c r="O189" i="39" s="1"/>
  <c r="O190" i="39" s="1"/>
  <c r="O191" i="39" s="1"/>
  <c r="O192" i="39" s="1"/>
  <c r="O193" i="39" s="1"/>
  <c r="O194" i="39" s="1"/>
  <c r="O195" i="39" s="1"/>
  <c r="O196" i="39" s="1"/>
  <c r="O197" i="39" s="1"/>
  <c r="O198" i="39" s="1"/>
  <c r="O199" i="39" s="1"/>
  <c r="O200" i="39" s="1"/>
  <c r="O201" i="39" s="1"/>
  <c r="O202" i="39" s="1"/>
  <c r="O203" i="39" s="1"/>
  <c r="M5" i="39"/>
  <c r="M6" i="39" s="1"/>
  <c r="M7" i="39" s="1"/>
  <c r="M8" i="39" s="1"/>
  <c r="M9" i="39" s="1"/>
  <c r="M10" i="39" s="1"/>
  <c r="M11" i="39" s="1"/>
  <c r="M12" i="39" s="1"/>
  <c r="M13" i="39" s="1"/>
  <c r="M14" i="39" s="1"/>
  <c r="M15" i="39" s="1"/>
  <c r="M16" i="39" s="1"/>
  <c r="M17" i="39" s="1"/>
  <c r="M18" i="39" s="1"/>
  <c r="M19" i="39" s="1"/>
  <c r="M20" i="39" s="1"/>
  <c r="M21" i="39" s="1"/>
  <c r="M22" i="39" s="1"/>
  <c r="M23" i="39" s="1"/>
  <c r="M24" i="39" s="1"/>
  <c r="M25" i="39" s="1"/>
  <c r="M26" i="39" s="1"/>
  <c r="M27" i="39" s="1"/>
  <c r="M28" i="39" s="1"/>
  <c r="M29" i="39" s="1"/>
  <c r="M30" i="39" s="1"/>
  <c r="M31" i="39" s="1"/>
  <c r="M32" i="39" s="1"/>
  <c r="M33" i="39" s="1"/>
  <c r="M34" i="39" s="1"/>
  <c r="M35" i="39" s="1"/>
  <c r="M36" i="39" s="1"/>
  <c r="M37" i="39" s="1"/>
  <c r="M38" i="39" s="1"/>
  <c r="M39" i="39" s="1"/>
  <c r="M40" i="39" s="1"/>
  <c r="M41" i="39" s="1"/>
  <c r="M42" i="39" s="1"/>
  <c r="M43" i="39" s="1"/>
  <c r="M44" i="39" s="1"/>
  <c r="M45" i="39" s="1"/>
  <c r="M46" i="39" s="1"/>
  <c r="M47" i="39" s="1"/>
  <c r="M48" i="39" s="1"/>
  <c r="M49" i="39" s="1"/>
  <c r="M50" i="39" s="1"/>
  <c r="M51" i="39" s="1"/>
  <c r="M52" i="39" s="1"/>
  <c r="M53" i="39" s="1"/>
  <c r="M54" i="39" s="1"/>
  <c r="M55" i="39" s="1"/>
  <c r="M56" i="39" s="1"/>
  <c r="M57" i="39" s="1"/>
  <c r="M58" i="39" s="1"/>
  <c r="M59" i="39" s="1"/>
  <c r="M60" i="39" s="1"/>
  <c r="M61" i="39" s="1"/>
  <c r="M62" i="39" s="1"/>
  <c r="M63" i="39" s="1"/>
  <c r="M64" i="39" s="1"/>
  <c r="M65" i="39" s="1"/>
  <c r="M66" i="39" s="1"/>
  <c r="M67" i="39" s="1"/>
  <c r="M68" i="39" s="1"/>
  <c r="M69" i="39" s="1"/>
  <c r="M70" i="39" s="1"/>
  <c r="M71" i="39" s="1"/>
  <c r="M72" i="39" s="1"/>
  <c r="M73" i="39" s="1"/>
  <c r="M74" i="39" s="1"/>
  <c r="M75" i="39" s="1"/>
  <c r="M76" i="39" s="1"/>
  <c r="M77" i="39" s="1"/>
  <c r="M78" i="39" s="1"/>
  <c r="M79" i="39" s="1"/>
  <c r="M80" i="39" s="1"/>
  <c r="M81" i="39" s="1"/>
  <c r="M82" i="39" s="1"/>
  <c r="M83" i="39" s="1"/>
  <c r="M84" i="39" s="1"/>
  <c r="M85" i="39" s="1"/>
  <c r="M86" i="39" s="1"/>
  <c r="M87" i="39" s="1"/>
  <c r="M88" i="39" s="1"/>
  <c r="M89" i="39" s="1"/>
  <c r="M90" i="39" s="1"/>
  <c r="M91" i="39" s="1"/>
  <c r="M92" i="39" s="1"/>
  <c r="M93" i="39" s="1"/>
  <c r="M94" i="39" s="1"/>
  <c r="M95" i="39" s="1"/>
  <c r="M96" i="39" s="1"/>
  <c r="M97" i="39" s="1"/>
  <c r="M98" i="39" s="1"/>
  <c r="M99" i="39" s="1"/>
  <c r="M100" i="39" s="1"/>
  <c r="M101" i="39" s="1"/>
  <c r="M102" i="39" s="1"/>
  <c r="M103" i="39" s="1"/>
  <c r="M104" i="39" s="1"/>
  <c r="M105" i="39" s="1"/>
  <c r="M106" i="39" s="1"/>
  <c r="M107" i="39" s="1"/>
  <c r="M108" i="39" s="1"/>
  <c r="M109" i="39" s="1"/>
  <c r="M110" i="39" s="1"/>
  <c r="M111" i="39" s="1"/>
  <c r="M112" i="39" s="1"/>
  <c r="M113" i="39" s="1"/>
  <c r="M114" i="39" s="1"/>
  <c r="M115" i="39" s="1"/>
  <c r="M116" i="39" s="1"/>
  <c r="M117" i="39" s="1"/>
  <c r="M118" i="39" s="1"/>
  <c r="M119" i="39" s="1"/>
  <c r="M120" i="39" s="1"/>
  <c r="M121" i="39" s="1"/>
  <c r="M122" i="39" s="1"/>
  <c r="M123" i="39" s="1"/>
  <c r="M124" i="39" s="1"/>
  <c r="M125" i="39" s="1"/>
  <c r="M126" i="39" s="1"/>
  <c r="M127" i="39" s="1"/>
  <c r="M128" i="39" s="1"/>
  <c r="M129" i="39" s="1"/>
  <c r="M130" i="39" s="1"/>
  <c r="M131" i="39" s="1"/>
  <c r="M132" i="39" s="1"/>
  <c r="M133" i="39" s="1"/>
  <c r="M134" i="39" s="1"/>
  <c r="M135" i="39" s="1"/>
  <c r="M136" i="39" s="1"/>
  <c r="M137" i="39" s="1"/>
  <c r="M138" i="39" s="1"/>
  <c r="M139" i="39" s="1"/>
  <c r="M140" i="39" s="1"/>
  <c r="M141" i="39" s="1"/>
  <c r="M142" i="39" s="1"/>
  <c r="M143" i="39" s="1"/>
  <c r="M144" i="39" s="1"/>
  <c r="M145" i="39" s="1"/>
  <c r="M146" i="39" s="1"/>
  <c r="M147" i="39" s="1"/>
  <c r="M148" i="39" s="1"/>
  <c r="M149" i="39" s="1"/>
  <c r="M150" i="39" s="1"/>
  <c r="M151" i="39" s="1"/>
  <c r="M152" i="39" s="1"/>
  <c r="M153" i="39" s="1"/>
  <c r="M154" i="39" s="1"/>
  <c r="M155" i="39" s="1"/>
  <c r="M156" i="39" s="1"/>
  <c r="M157" i="39" s="1"/>
  <c r="M158" i="39" s="1"/>
  <c r="M159" i="39" s="1"/>
  <c r="M160" i="39" s="1"/>
  <c r="M161" i="39" s="1"/>
  <c r="M162" i="39" s="1"/>
  <c r="M163" i="39" s="1"/>
  <c r="M164" i="39" s="1"/>
  <c r="M165" i="39" s="1"/>
  <c r="M166" i="39" s="1"/>
  <c r="M167" i="39" s="1"/>
  <c r="M168" i="39" s="1"/>
  <c r="M169" i="39" s="1"/>
  <c r="M170" i="39" s="1"/>
  <c r="M171" i="39" s="1"/>
  <c r="M172" i="39" s="1"/>
  <c r="M173" i="39" s="1"/>
  <c r="M174" i="39" s="1"/>
  <c r="M175" i="39" s="1"/>
  <c r="M176" i="39" s="1"/>
  <c r="M177" i="39" s="1"/>
  <c r="M178" i="39" s="1"/>
  <c r="M179" i="39" s="1"/>
  <c r="M180" i="39" s="1"/>
  <c r="M181" i="39" s="1"/>
  <c r="M182" i="39" s="1"/>
  <c r="M183" i="39" s="1"/>
  <c r="M184" i="39" s="1"/>
  <c r="M185" i="39" s="1"/>
  <c r="M186" i="39" s="1"/>
  <c r="M187" i="39" s="1"/>
  <c r="M188" i="39" s="1"/>
  <c r="M189" i="39" s="1"/>
  <c r="M190" i="39" s="1"/>
  <c r="M191" i="39" s="1"/>
  <c r="M192" i="39" s="1"/>
  <c r="M193" i="39" s="1"/>
  <c r="M194" i="39" s="1"/>
  <c r="M195" i="39" s="1"/>
  <c r="M196" i="39" s="1"/>
  <c r="M197" i="39" s="1"/>
  <c r="M198" i="39" s="1"/>
  <c r="M199" i="39" s="1"/>
  <c r="M200" i="39" s="1"/>
  <c r="M201" i="39" s="1"/>
  <c r="M202" i="39" s="1"/>
  <c r="M203" i="39" s="1"/>
  <c r="K5" i="39"/>
  <c r="K6" i="39" s="1"/>
  <c r="K7" i="39" s="1"/>
  <c r="K8" i="39" s="1"/>
  <c r="K9" i="39" s="1"/>
  <c r="K10" i="39" s="1"/>
  <c r="K11" i="39" s="1"/>
  <c r="K12" i="39" s="1"/>
  <c r="K13" i="39" s="1"/>
  <c r="K14" i="39" s="1"/>
  <c r="K15" i="39" s="1"/>
  <c r="K16" i="39" s="1"/>
  <c r="K17" i="39" s="1"/>
  <c r="K18" i="39" s="1"/>
  <c r="K19" i="39" s="1"/>
  <c r="K20" i="39" s="1"/>
  <c r="K21" i="39" s="1"/>
  <c r="K22" i="39" s="1"/>
  <c r="K23" i="39" s="1"/>
  <c r="K24" i="39" s="1"/>
  <c r="K25" i="39" s="1"/>
  <c r="K26" i="39" s="1"/>
  <c r="K27" i="39" s="1"/>
  <c r="K28" i="39" s="1"/>
  <c r="K29" i="39" s="1"/>
  <c r="K30" i="39" s="1"/>
  <c r="K31" i="39" s="1"/>
  <c r="K32" i="39" s="1"/>
  <c r="K33" i="39" s="1"/>
  <c r="K34" i="39" s="1"/>
  <c r="K35" i="39" s="1"/>
  <c r="K36" i="39" s="1"/>
  <c r="K37" i="39" s="1"/>
  <c r="K38" i="39" s="1"/>
  <c r="K39" i="39" s="1"/>
  <c r="K40" i="39" s="1"/>
  <c r="K41" i="39" s="1"/>
  <c r="K42" i="39" s="1"/>
  <c r="K43" i="39" s="1"/>
  <c r="K44" i="39" s="1"/>
  <c r="K45" i="39" s="1"/>
  <c r="K46" i="39" s="1"/>
  <c r="K47" i="39" s="1"/>
  <c r="K48" i="39" s="1"/>
  <c r="K49" i="39" s="1"/>
  <c r="K50" i="39" s="1"/>
  <c r="K51" i="39" s="1"/>
  <c r="K52" i="39" s="1"/>
  <c r="K53" i="39" s="1"/>
  <c r="K54" i="39" s="1"/>
  <c r="K55" i="39" s="1"/>
  <c r="K56" i="39" s="1"/>
  <c r="K57" i="39" s="1"/>
  <c r="K58" i="39" s="1"/>
  <c r="K59" i="39" s="1"/>
  <c r="K60" i="39" s="1"/>
  <c r="K61" i="39" s="1"/>
  <c r="K62" i="39" s="1"/>
  <c r="K63" i="39" s="1"/>
  <c r="K64" i="39" s="1"/>
  <c r="K65" i="39" s="1"/>
  <c r="K66" i="39" s="1"/>
  <c r="K67" i="39" s="1"/>
  <c r="K68" i="39" s="1"/>
  <c r="K69" i="39" s="1"/>
  <c r="K70" i="39" s="1"/>
  <c r="K71" i="39" s="1"/>
  <c r="K72" i="39" s="1"/>
  <c r="K73" i="39" s="1"/>
  <c r="K74" i="39" s="1"/>
  <c r="K75" i="39" s="1"/>
  <c r="K76" i="39" s="1"/>
  <c r="K77" i="39" s="1"/>
  <c r="K78" i="39" s="1"/>
  <c r="K79" i="39" s="1"/>
  <c r="K80" i="39" s="1"/>
  <c r="K81" i="39" s="1"/>
  <c r="K82" i="39" s="1"/>
  <c r="K83" i="39" s="1"/>
  <c r="K84" i="39" s="1"/>
  <c r="K85" i="39" s="1"/>
  <c r="K86" i="39" s="1"/>
  <c r="K87" i="39" s="1"/>
  <c r="K88" i="39" s="1"/>
  <c r="K89" i="39" s="1"/>
  <c r="K90" i="39" s="1"/>
  <c r="K91" i="39" s="1"/>
  <c r="K92" i="39" s="1"/>
  <c r="K93" i="39" s="1"/>
  <c r="K94" i="39" s="1"/>
  <c r="K95" i="39" s="1"/>
  <c r="K96" i="39" s="1"/>
  <c r="K97" i="39" s="1"/>
  <c r="K98" i="39" s="1"/>
  <c r="K99" i="39" s="1"/>
  <c r="K100" i="39" s="1"/>
  <c r="K101" i="39" s="1"/>
  <c r="K102" i="39" s="1"/>
  <c r="K103" i="39" s="1"/>
  <c r="K104" i="39" s="1"/>
  <c r="K105" i="39" s="1"/>
  <c r="K106" i="39" s="1"/>
  <c r="K107" i="39" s="1"/>
  <c r="K108" i="39" s="1"/>
  <c r="K109" i="39" s="1"/>
  <c r="K110" i="39" s="1"/>
  <c r="K111" i="39" s="1"/>
  <c r="K112" i="39" s="1"/>
  <c r="K113" i="39" s="1"/>
  <c r="K114" i="39" s="1"/>
  <c r="K115" i="39" s="1"/>
  <c r="K116" i="39" s="1"/>
  <c r="K117" i="39" s="1"/>
  <c r="K118" i="39" s="1"/>
  <c r="K119" i="39" s="1"/>
  <c r="K120" i="39" s="1"/>
  <c r="K121" i="39" s="1"/>
  <c r="K122" i="39" s="1"/>
  <c r="K123" i="39" s="1"/>
  <c r="K124" i="39" s="1"/>
  <c r="K125" i="39" s="1"/>
  <c r="K126" i="39" s="1"/>
  <c r="K127" i="39" s="1"/>
  <c r="K128" i="39" s="1"/>
  <c r="K129" i="39" s="1"/>
  <c r="K130" i="39" s="1"/>
  <c r="K131" i="39" s="1"/>
  <c r="K132" i="39" s="1"/>
  <c r="K133" i="39" s="1"/>
  <c r="K134" i="39" s="1"/>
  <c r="K135" i="39" s="1"/>
  <c r="K136" i="39" s="1"/>
  <c r="K137" i="39" s="1"/>
  <c r="K138" i="39" s="1"/>
  <c r="K139" i="39" s="1"/>
  <c r="K140" i="39" s="1"/>
  <c r="K141" i="39" s="1"/>
  <c r="K142" i="39" s="1"/>
  <c r="K143" i="39" s="1"/>
  <c r="K144" i="39" s="1"/>
  <c r="K145" i="39" s="1"/>
  <c r="K146" i="39" s="1"/>
  <c r="K147" i="39" s="1"/>
  <c r="K148" i="39" s="1"/>
  <c r="K149" i="39" s="1"/>
  <c r="K150" i="39" s="1"/>
  <c r="K151" i="39" s="1"/>
  <c r="K152" i="39" s="1"/>
  <c r="K153" i="39" s="1"/>
  <c r="K154" i="39" s="1"/>
  <c r="K155" i="39" s="1"/>
  <c r="K156" i="39" s="1"/>
  <c r="K157" i="39" s="1"/>
  <c r="K158" i="39" s="1"/>
  <c r="K159" i="39" s="1"/>
  <c r="K160" i="39" s="1"/>
  <c r="K161" i="39" s="1"/>
  <c r="K162" i="39" s="1"/>
  <c r="K163" i="39" s="1"/>
  <c r="K164" i="39" s="1"/>
  <c r="K165" i="39" s="1"/>
  <c r="K166" i="39" s="1"/>
  <c r="K167" i="39" s="1"/>
  <c r="K168" i="39" s="1"/>
  <c r="K169" i="39" s="1"/>
  <c r="K170" i="39" s="1"/>
  <c r="K171" i="39" s="1"/>
  <c r="K172" i="39" s="1"/>
  <c r="K173" i="39" s="1"/>
  <c r="K174" i="39" s="1"/>
  <c r="K175" i="39" s="1"/>
  <c r="K176" i="39" s="1"/>
  <c r="K177" i="39" s="1"/>
  <c r="K178" i="39" s="1"/>
  <c r="K179" i="39" s="1"/>
  <c r="K180" i="39" s="1"/>
  <c r="K181" i="39" s="1"/>
  <c r="K182" i="39" s="1"/>
  <c r="K183" i="39" s="1"/>
  <c r="K184" i="39" s="1"/>
  <c r="K185" i="39" s="1"/>
  <c r="K186" i="39" s="1"/>
  <c r="K187" i="39" s="1"/>
  <c r="K188" i="39" s="1"/>
  <c r="K189" i="39" s="1"/>
  <c r="K190" i="39" s="1"/>
  <c r="K191" i="39" s="1"/>
  <c r="K192" i="39" s="1"/>
  <c r="K193" i="39" s="1"/>
  <c r="K194" i="39" s="1"/>
  <c r="K195" i="39" s="1"/>
  <c r="K196" i="39" s="1"/>
  <c r="K197" i="39" s="1"/>
  <c r="K198" i="39" s="1"/>
  <c r="K199" i="39" s="1"/>
  <c r="K200" i="39" s="1"/>
  <c r="K201" i="39" s="1"/>
  <c r="K202" i="39" s="1"/>
  <c r="K203" i="39" s="1"/>
  <c r="I4" i="39"/>
  <c r="I5" i="39" s="1"/>
  <c r="I6" i="39" s="1"/>
  <c r="I7" i="39" s="1"/>
  <c r="I8" i="39" s="1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69" i="39" s="1"/>
  <c r="I70" i="39" s="1"/>
  <c r="I71" i="39" s="1"/>
  <c r="I72" i="39" s="1"/>
  <c r="I73" i="39" s="1"/>
  <c r="I74" i="39" s="1"/>
  <c r="I75" i="39" s="1"/>
  <c r="I76" i="39" s="1"/>
  <c r="I77" i="39" s="1"/>
  <c r="I78" i="39" s="1"/>
  <c r="I79" i="39" s="1"/>
  <c r="I80" i="39" s="1"/>
  <c r="I81" i="39" s="1"/>
  <c r="I82" i="39" s="1"/>
  <c r="I83" i="39" s="1"/>
  <c r="I84" i="39" s="1"/>
  <c r="I85" i="39" s="1"/>
  <c r="I86" i="39" s="1"/>
  <c r="I87" i="39" s="1"/>
  <c r="I88" i="39" s="1"/>
  <c r="I89" i="39" s="1"/>
  <c r="I90" i="39" s="1"/>
  <c r="I91" i="39" s="1"/>
  <c r="I92" i="39" s="1"/>
  <c r="I93" i="39" s="1"/>
  <c r="I94" i="39" s="1"/>
  <c r="I95" i="39" s="1"/>
  <c r="I96" i="39" s="1"/>
  <c r="I97" i="39" s="1"/>
  <c r="I98" i="39" s="1"/>
  <c r="I99" i="39" s="1"/>
  <c r="I100" i="39" s="1"/>
  <c r="I101" i="39" s="1"/>
  <c r="I102" i="39" s="1"/>
  <c r="I103" i="39" s="1"/>
  <c r="I104" i="39" s="1"/>
  <c r="I105" i="39" s="1"/>
  <c r="I106" i="39" s="1"/>
  <c r="I107" i="39" s="1"/>
  <c r="I108" i="39" s="1"/>
  <c r="I109" i="39" s="1"/>
  <c r="I110" i="39" s="1"/>
  <c r="I111" i="39" s="1"/>
  <c r="I112" i="39" s="1"/>
  <c r="I113" i="39" s="1"/>
  <c r="I114" i="39" s="1"/>
  <c r="I115" i="39" s="1"/>
  <c r="I116" i="39" s="1"/>
  <c r="I117" i="39" s="1"/>
  <c r="I118" i="39" s="1"/>
  <c r="I119" i="39" s="1"/>
  <c r="I120" i="39" s="1"/>
  <c r="I121" i="39" s="1"/>
  <c r="I122" i="39" s="1"/>
  <c r="I123" i="39" s="1"/>
  <c r="I124" i="39" s="1"/>
  <c r="I125" i="39" s="1"/>
  <c r="I126" i="39" s="1"/>
  <c r="I127" i="39" s="1"/>
  <c r="I128" i="39" s="1"/>
  <c r="I129" i="39" s="1"/>
  <c r="I130" i="39" s="1"/>
  <c r="I131" i="39" s="1"/>
  <c r="I132" i="39" s="1"/>
  <c r="I133" i="39" s="1"/>
  <c r="I134" i="39" s="1"/>
  <c r="I135" i="39" s="1"/>
  <c r="I136" i="39" s="1"/>
  <c r="I137" i="39" s="1"/>
  <c r="I138" i="39" s="1"/>
  <c r="I139" i="39" s="1"/>
  <c r="I140" i="39" s="1"/>
  <c r="I141" i="39" s="1"/>
  <c r="I142" i="39" s="1"/>
  <c r="I143" i="39" s="1"/>
  <c r="I144" i="39" s="1"/>
  <c r="I145" i="39" s="1"/>
  <c r="I146" i="39" s="1"/>
  <c r="I147" i="39" s="1"/>
  <c r="I148" i="39" s="1"/>
  <c r="I149" i="39" s="1"/>
  <c r="I150" i="39" s="1"/>
  <c r="I151" i="39" s="1"/>
  <c r="I152" i="39" s="1"/>
  <c r="I153" i="39" s="1"/>
  <c r="I154" i="39" s="1"/>
  <c r="I155" i="39" s="1"/>
  <c r="I156" i="39" s="1"/>
  <c r="I157" i="39" s="1"/>
  <c r="I158" i="39" s="1"/>
  <c r="I159" i="39" s="1"/>
  <c r="I160" i="39" s="1"/>
  <c r="I161" i="39" s="1"/>
  <c r="I162" i="39" s="1"/>
  <c r="I163" i="39" s="1"/>
  <c r="I164" i="39" s="1"/>
  <c r="I165" i="39" s="1"/>
  <c r="I166" i="39" s="1"/>
  <c r="I167" i="39" s="1"/>
  <c r="I168" i="39" s="1"/>
  <c r="I169" i="39" s="1"/>
  <c r="I170" i="39" s="1"/>
  <c r="I171" i="39" s="1"/>
  <c r="I172" i="39" s="1"/>
  <c r="I173" i="39" s="1"/>
  <c r="I174" i="39" s="1"/>
  <c r="I175" i="39" s="1"/>
  <c r="I176" i="39" s="1"/>
  <c r="I177" i="39" s="1"/>
  <c r="I178" i="39" s="1"/>
  <c r="I179" i="39" s="1"/>
  <c r="I180" i="39" s="1"/>
  <c r="I181" i="39" s="1"/>
  <c r="I182" i="39" s="1"/>
  <c r="I183" i="39" s="1"/>
  <c r="I184" i="39" s="1"/>
  <c r="I185" i="39" s="1"/>
  <c r="I186" i="39" s="1"/>
  <c r="I187" i="39" s="1"/>
  <c r="I188" i="39" s="1"/>
  <c r="I189" i="39" s="1"/>
  <c r="I190" i="39" s="1"/>
  <c r="I191" i="39" s="1"/>
  <c r="I192" i="39" s="1"/>
  <c r="I193" i="39" s="1"/>
  <c r="I194" i="39" s="1"/>
  <c r="I195" i="39" s="1"/>
  <c r="I196" i="39" s="1"/>
  <c r="I197" i="39" s="1"/>
  <c r="I198" i="39" s="1"/>
  <c r="I199" i="39" s="1"/>
  <c r="I200" i="39" s="1"/>
  <c r="I201" i="39" s="1"/>
  <c r="I202" i="39" s="1"/>
  <c r="I203" i="39" s="1"/>
  <c r="M91" i="35" l="1"/>
  <c r="M92" i="35" s="1"/>
  <c r="X6" i="35" s="1"/>
  <c r="M5" i="37"/>
  <c r="N39" i="37" l="1"/>
  <c r="A6" i="39"/>
  <c r="A7" i="39" s="1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C205" i="39" l="1"/>
  <c r="G205" i="39"/>
  <c r="Q7" i="37"/>
  <c r="Q8" i="37" s="1"/>
  <c r="Q9" i="37" s="1"/>
  <c r="A6" i="37"/>
  <c r="A7" i="37" s="1"/>
  <c r="A8" i="37" s="1"/>
  <c r="A9" i="37" s="1"/>
  <c r="A10" i="37" s="1"/>
  <c r="A11" i="37" s="1"/>
  <c r="A12" i="37" s="1"/>
  <c r="A13" i="37" s="1"/>
  <c r="A14" i="37" s="1"/>
  <c r="A15" i="37" s="1"/>
  <c r="A16" i="37" s="1"/>
  <c r="A17" i="37" s="1"/>
  <c r="A18" i="37" s="1"/>
  <c r="A19" i="37" s="1"/>
  <c r="A20" i="37" s="1"/>
  <c r="A21" i="37" s="1"/>
  <c r="A22" i="37" s="1"/>
  <c r="A23" i="37" s="1"/>
  <c r="A24" i="37" s="1"/>
  <c r="A25" i="37" s="1"/>
  <c r="A26" i="37" s="1"/>
  <c r="A27" i="37" s="1"/>
  <c r="A28" i="37" s="1"/>
  <c r="A29" i="37" s="1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A41" i="37" s="1"/>
  <c r="A42" i="37" s="1"/>
  <c r="A43" i="37" s="1"/>
  <c r="A44" i="37" s="1"/>
  <c r="A45" i="37" s="1"/>
  <c r="A46" i="37" s="1"/>
  <c r="A47" i="37" s="1"/>
  <c r="A48" i="37" s="1"/>
  <c r="A49" i="37" s="1"/>
  <c r="A50" i="37" s="1"/>
  <c r="A51" i="37" s="1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A62" i="37" s="1"/>
  <c r="A63" i="37" s="1"/>
  <c r="A64" i="37" s="1"/>
  <c r="A65" i="37" s="1"/>
  <c r="A66" i="37" s="1"/>
  <c r="A67" i="37" s="1"/>
  <c r="A68" i="37" s="1"/>
  <c r="A69" i="37" s="1"/>
  <c r="A70" i="37" s="1"/>
  <c r="A71" i="37" s="1"/>
  <c r="A72" i="37" s="1"/>
  <c r="A73" i="37" s="1"/>
  <c r="A74" i="37" s="1"/>
  <c r="A75" i="37" s="1"/>
  <c r="A76" i="37" s="1"/>
  <c r="A77" i="37" s="1"/>
  <c r="A78" i="37" s="1"/>
  <c r="A79" i="37" s="1"/>
  <c r="A80" i="37" s="1"/>
  <c r="A81" i="37" s="1"/>
  <c r="A82" i="37" s="1"/>
  <c r="A83" i="37" s="1"/>
  <c r="A84" i="37" s="1"/>
  <c r="A85" i="37" s="1"/>
  <c r="A86" i="37" s="1"/>
  <c r="A87" i="37" s="1"/>
  <c r="A88" i="37" s="1"/>
  <c r="A89" i="37" s="1"/>
  <c r="A90" i="37" s="1"/>
  <c r="A91" i="37" s="1"/>
  <c r="A92" i="37" s="1"/>
  <c r="J27" i="37" l="1"/>
  <c r="J59" i="37"/>
  <c r="J16" i="37"/>
  <c r="J20" i="37"/>
  <c r="J32" i="37"/>
  <c r="J40" i="37"/>
  <c r="J44" i="37"/>
  <c r="J48" i="37"/>
  <c r="J56" i="37"/>
  <c r="J60" i="37"/>
  <c r="J64" i="37"/>
  <c r="J80" i="37"/>
  <c r="J88" i="37"/>
  <c r="J92" i="37"/>
  <c r="J19" i="37"/>
  <c r="J31" i="37"/>
  <c r="J43" i="37"/>
  <c r="J55" i="37"/>
  <c r="J79" i="37"/>
  <c r="J91" i="37"/>
  <c r="J9" i="37"/>
  <c r="J13" i="37"/>
  <c r="J33" i="37"/>
  <c r="J45" i="37"/>
  <c r="J61" i="37"/>
  <c r="J65" i="37"/>
  <c r="J77" i="37"/>
  <c r="J47" i="37"/>
  <c r="J63" i="37"/>
  <c r="J83" i="37"/>
  <c r="J10" i="37"/>
  <c r="J14" i="37"/>
  <c r="J30" i="37"/>
  <c r="J38" i="37"/>
  <c r="J42" i="37"/>
  <c r="J54" i="37"/>
  <c r="J58" i="37"/>
  <c r="J66" i="37"/>
  <c r="J74" i="37"/>
  <c r="J86" i="37"/>
  <c r="I8" i="37"/>
  <c r="I24" i="37"/>
  <c r="I28" i="37"/>
  <c r="I40" i="37"/>
  <c r="I48" i="37"/>
  <c r="I60" i="37"/>
  <c r="H13" i="37"/>
  <c r="I6" i="37"/>
  <c r="I10" i="37"/>
  <c r="I22" i="37"/>
  <c r="I42" i="37"/>
  <c r="I54" i="37"/>
  <c r="I70" i="37"/>
  <c r="I82" i="37"/>
  <c r="I90" i="37"/>
  <c r="I12" i="37"/>
  <c r="I88" i="37"/>
  <c r="H17" i="37"/>
  <c r="H53" i="37"/>
  <c r="I56" i="37"/>
  <c r="I18" i="37"/>
  <c r="I50" i="37"/>
  <c r="H63" i="37"/>
  <c r="I52" i="37"/>
  <c r="I64" i="37"/>
  <c r="I80" i="37"/>
  <c r="H35" i="37"/>
  <c r="I62" i="37"/>
  <c r="I72" i="37"/>
  <c r="H49" i="37"/>
  <c r="H21" i="37"/>
  <c r="H25" i="37"/>
  <c r="H29" i="37"/>
  <c r="I34" i="37"/>
  <c r="H41" i="37"/>
  <c r="H59" i="37"/>
  <c r="H69" i="37"/>
  <c r="I81" i="37"/>
  <c r="H81" i="37"/>
  <c r="H79" i="37"/>
  <c r="H57" i="37"/>
  <c r="I92" i="37"/>
  <c r="H9" i="37"/>
  <c r="I16" i="37"/>
  <c r="I20" i="37"/>
  <c r="I26" i="37"/>
  <c r="I30" i="37"/>
  <c r="I36" i="37"/>
  <c r="H45" i="37"/>
  <c r="I46" i="37"/>
  <c r="I66" i="37"/>
  <c r="H73" i="37"/>
  <c r="I74" i="37"/>
  <c r="H87" i="37"/>
  <c r="H6" i="37"/>
  <c r="I14" i="37"/>
  <c r="I32" i="37"/>
  <c r="I38" i="37"/>
  <c r="I78" i="37"/>
  <c r="H83" i="37"/>
  <c r="I86" i="37"/>
  <c r="H91" i="37"/>
  <c r="I44" i="37"/>
  <c r="I58" i="37"/>
  <c r="I68" i="37"/>
  <c r="I84" i="37"/>
  <c r="H89" i="37"/>
  <c r="I7" i="37"/>
  <c r="I15" i="37"/>
  <c r="I23" i="37"/>
  <c r="I47" i="37"/>
  <c r="I55" i="37"/>
  <c r="I61" i="37"/>
  <c r="I65" i="37"/>
  <c r="I71" i="37"/>
  <c r="I75" i="37"/>
  <c r="I39" i="37"/>
  <c r="I43" i="37"/>
  <c r="I31" i="37"/>
  <c r="I9" i="37"/>
  <c r="I13" i="37"/>
  <c r="I17" i="37"/>
  <c r="I21" i="37"/>
  <c r="H33" i="37"/>
  <c r="H39" i="37"/>
  <c r="I41" i="37"/>
  <c r="H43" i="37"/>
  <c r="I59" i="37"/>
  <c r="H67" i="37"/>
  <c r="H77" i="37"/>
  <c r="H85" i="37"/>
  <c r="I89" i="37"/>
  <c r="I11" i="37"/>
  <c r="I19" i="37"/>
  <c r="I33" i="37"/>
  <c r="I67" i="37"/>
  <c r="I27" i="37"/>
  <c r="H7" i="37"/>
  <c r="H11" i="37"/>
  <c r="H15" i="37"/>
  <c r="H19" i="37"/>
  <c r="H23" i="37"/>
  <c r="I25" i="37"/>
  <c r="H27" i="37"/>
  <c r="I29" i="37"/>
  <c r="H31" i="37"/>
  <c r="I35" i="37"/>
  <c r="H37" i="37"/>
  <c r="I45" i="37"/>
  <c r="H47" i="37"/>
  <c r="I49" i="37"/>
  <c r="H51" i="37"/>
  <c r="I53" i="37"/>
  <c r="H55" i="37"/>
  <c r="I57" i="37"/>
  <c r="H61" i="37"/>
  <c r="I63" i="37"/>
  <c r="H65" i="37"/>
  <c r="I69" i="37"/>
  <c r="H71" i="37"/>
  <c r="I73" i="37"/>
  <c r="H75" i="37"/>
  <c r="I77" i="37"/>
  <c r="I85" i="37"/>
  <c r="H8" i="37"/>
  <c r="H10" i="37"/>
  <c r="H12" i="37"/>
  <c r="H14" i="37"/>
  <c r="H16" i="37"/>
  <c r="H18" i="37"/>
  <c r="H20" i="37"/>
  <c r="H22" i="37"/>
  <c r="H24" i="37"/>
  <c r="H26" i="37"/>
  <c r="H28" i="37"/>
  <c r="H30" i="37"/>
  <c r="H32" i="37"/>
  <c r="H34" i="37"/>
  <c r="H36" i="37"/>
  <c r="H38" i="37"/>
  <c r="H40" i="37"/>
  <c r="H42" i="37"/>
  <c r="H44" i="37"/>
  <c r="H46" i="37"/>
  <c r="H48" i="37"/>
  <c r="H50" i="37"/>
  <c r="H52" i="37"/>
  <c r="H54" i="37"/>
  <c r="H56" i="37"/>
  <c r="H58" i="37"/>
  <c r="H60" i="37"/>
  <c r="H62" i="37"/>
  <c r="H64" i="37"/>
  <c r="H66" i="37"/>
  <c r="H68" i="37"/>
  <c r="H70" i="37"/>
  <c r="H72" i="37"/>
  <c r="H74" i="37"/>
  <c r="I79" i="37"/>
  <c r="I83" i="37"/>
  <c r="I87" i="37"/>
  <c r="I91" i="37"/>
  <c r="H76" i="37"/>
  <c r="H78" i="37"/>
  <c r="H80" i="37"/>
  <c r="H82" i="37"/>
  <c r="H84" i="37"/>
  <c r="H86" i="37"/>
  <c r="H88" i="37"/>
  <c r="H90" i="37"/>
  <c r="H92" i="37"/>
  <c r="Q10" i="37"/>
  <c r="A6" i="35"/>
  <c r="A7" i="35" s="1"/>
  <c r="A8" i="35" s="1"/>
  <c r="A9" i="35" s="1"/>
  <c r="A10" i="35" s="1"/>
  <c r="A11" i="35" s="1"/>
  <c r="A12" i="35" s="1"/>
  <c r="A13" i="35" s="1"/>
  <c r="A14" i="35" s="1"/>
  <c r="A15" i="35" s="1"/>
  <c r="A16" i="35" s="1"/>
  <c r="K5" i="35"/>
  <c r="K2" i="45" s="1"/>
  <c r="A17" i="35" l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A57" i="35" s="1"/>
  <c r="A58" i="35" s="1"/>
  <c r="A59" i="35" s="1"/>
  <c r="A60" i="35" s="1"/>
  <c r="A61" i="35" s="1"/>
  <c r="A62" i="35" s="1"/>
  <c r="A63" i="35" s="1"/>
  <c r="A64" i="35" s="1"/>
  <c r="A65" i="35" s="1"/>
  <c r="A66" i="35" s="1"/>
  <c r="A67" i="35" s="1"/>
  <c r="A68" i="35" s="1"/>
  <c r="A69" i="35" s="1"/>
  <c r="A70" i="35" s="1"/>
  <c r="A71" i="35" s="1"/>
  <c r="A72" i="35" s="1"/>
  <c r="A73" i="35" s="1"/>
  <c r="A74" i="35" s="1"/>
  <c r="A75" i="35" s="1"/>
  <c r="A76" i="35" s="1"/>
  <c r="A77" i="35" s="1"/>
  <c r="A78" i="35" s="1"/>
  <c r="A79" i="35" s="1"/>
  <c r="A80" i="35" s="1"/>
  <c r="A81" i="35" s="1"/>
  <c r="A82" i="35" s="1"/>
  <c r="A83" i="35" s="1"/>
  <c r="A84" i="35" s="1"/>
  <c r="A85" i="35" s="1"/>
  <c r="A86" i="35" s="1"/>
  <c r="A87" i="35" s="1"/>
  <c r="Q11" i="37"/>
  <c r="Q12" i="37" l="1"/>
  <c r="Q13" i="37" l="1"/>
  <c r="Q14" i="37" l="1"/>
  <c r="Q15" i="37" l="1"/>
  <c r="Q16" i="37" l="1"/>
  <c r="Q17" i="37" l="1"/>
  <c r="Q18" i="37" l="1"/>
  <c r="Q19" i="37" l="1"/>
  <c r="Q20" i="37" l="1"/>
  <c r="Q21" i="37" l="1"/>
  <c r="Q22" i="37" l="1"/>
  <c r="Q23" i="37" l="1"/>
  <c r="Q24" i="37" l="1"/>
  <c r="Q25" i="37" l="1"/>
  <c r="Q26" i="37" l="1"/>
  <c r="Q27" i="37" l="1"/>
  <c r="Q28" i="37" l="1"/>
  <c r="Q29" i="37" l="1"/>
  <c r="Q30" i="37" l="1"/>
  <c r="Q31" i="37" l="1"/>
  <c r="Q32" i="37" l="1"/>
  <c r="Q33" i="37" l="1"/>
  <c r="Q34" i="37" l="1"/>
  <c r="Q35" i="37" l="1"/>
  <c r="Q36" i="37" l="1"/>
  <c r="Q37" i="37" l="1"/>
  <c r="Q38" i="37" l="1"/>
  <c r="Q39" i="37" l="1"/>
  <c r="Q40" i="37" l="1"/>
  <c r="Q41" i="37" l="1"/>
  <c r="Q42" i="37" l="1"/>
  <c r="Q43" i="37" l="1"/>
  <c r="Q44" i="37" l="1"/>
  <c r="Q45" i="37" l="1"/>
  <c r="Q46" i="37" l="1"/>
  <c r="Q47" i="37" l="1"/>
  <c r="Q48" i="37" l="1"/>
  <c r="Q49" i="37" l="1"/>
  <c r="Q50" i="37" l="1"/>
  <c r="Q51" i="37" l="1"/>
  <c r="Q52" i="37" l="1"/>
  <c r="Q53" i="37" l="1"/>
  <c r="Q54" i="37" l="1"/>
  <c r="Q55" i="37" l="1"/>
  <c r="Q56" i="37" l="1"/>
  <c r="Q57" i="37" l="1"/>
  <c r="Q58" i="37" l="1"/>
  <c r="Q59" i="37" l="1"/>
  <c r="Q60" i="37" l="1"/>
  <c r="Q61" i="37" l="1"/>
  <c r="Q62" i="37" l="1"/>
  <c r="Q63" i="37" l="1"/>
  <c r="Q64" i="37" l="1"/>
  <c r="Q65" i="37" l="1"/>
  <c r="Q66" i="37" l="1"/>
  <c r="Q67" i="37" l="1"/>
  <c r="Q68" i="37" l="1"/>
  <c r="Q69" i="37" l="1"/>
  <c r="Q70" i="37" l="1"/>
  <c r="Q71" i="37" l="1"/>
  <c r="Q72" i="37" l="1"/>
  <c r="Q73" i="37" l="1"/>
  <c r="Q74" i="37" l="1"/>
  <c r="Q75" i="37" l="1"/>
  <c r="Q76" i="37" l="1"/>
  <c r="Q77" i="37" l="1"/>
  <c r="Q78" i="37" l="1"/>
  <c r="Q79" i="37" l="1"/>
  <c r="Q80" i="37" l="1"/>
  <c r="Q81" i="37" l="1"/>
  <c r="Q82" i="37" l="1"/>
  <c r="Q83" i="37" l="1"/>
  <c r="Q84" i="37" l="1"/>
  <c r="Q85" i="37" l="1"/>
  <c r="Q86" i="37" l="1"/>
  <c r="Q87" i="37" l="1"/>
  <c r="Q88" i="37" l="1"/>
  <c r="Q89" i="37" l="1"/>
  <c r="Q90" i="37" l="1"/>
  <c r="Q91" i="37" l="1"/>
  <c r="Q92" i="37" l="1"/>
  <c r="Q93" i="37" l="1"/>
  <c r="Q94" i="37" l="1"/>
  <c r="Q95" i="37" l="1"/>
  <c r="Q96" i="37" l="1"/>
  <c r="Q97" i="37" l="1"/>
  <c r="Q98" i="37" l="1"/>
  <c r="Q99" i="37" l="1"/>
  <c r="Q100" i="37" l="1"/>
  <c r="Q101" i="37" l="1"/>
  <c r="Q102" i="37" l="1"/>
  <c r="Q103" i="37" l="1"/>
  <c r="Q104" i="37" l="1"/>
  <c r="Q105" i="37" l="1"/>
  <c r="Q106" i="37" l="1"/>
  <c r="Q107" i="37" l="1"/>
  <c r="Q108" i="37" l="1"/>
  <c r="Q109" i="37" l="1"/>
  <c r="Q110" i="37" l="1"/>
  <c r="Q111" i="37" l="1"/>
  <c r="Q112" i="37" l="1"/>
  <c r="Q113" i="37" l="1"/>
  <c r="Q114" i="37" l="1"/>
  <c r="Q115" i="37" l="1"/>
  <c r="Q116" i="37" l="1"/>
  <c r="Q117" i="37" l="1"/>
  <c r="Q118" i="37" l="1"/>
  <c r="Q119" i="37" l="1"/>
  <c r="Q120" i="37" l="1"/>
  <c r="Q121" i="37" l="1"/>
  <c r="Q122" i="37" l="1"/>
  <c r="Q123" i="37" l="1"/>
  <c r="Q124" i="37" l="1"/>
  <c r="Q125" i="37" l="1"/>
  <c r="Q126" i="37" l="1"/>
  <c r="Q127" i="37" l="1"/>
  <c r="Q128" i="37" l="1"/>
  <c r="Q129" i="37" l="1"/>
  <c r="Q130" i="37" l="1"/>
  <c r="Q131" i="37" l="1"/>
  <c r="Q132" i="37" l="1"/>
  <c r="Q133" i="37" l="1"/>
  <c r="Q134" i="37" l="1"/>
  <c r="Q135" i="37" l="1"/>
  <c r="Q136" i="37" l="1"/>
  <c r="Q137" i="37" l="1"/>
  <c r="Q138" i="37" l="1"/>
  <c r="Q139" i="37" l="1"/>
  <c r="Q140" i="37" l="1"/>
  <c r="Q141" i="37" l="1"/>
  <c r="Q142" i="37" l="1"/>
  <c r="Q143" i="37" l="1"/>
  <c r="Q144" i="37" l="1"/>
  <c r="Q145" i="37" l="1"/>
  <c r="Q146" i="37" l="1"/>
  <c r="Q147" i="37" l="1"/>
  <c r="Q148" i="37" l="1"/>
  <c r="Q149" i="37" l="1"/>
  <c r="Q150" i="37" l="1"/>
  <c r="Q151" i="37" l="1"/>
  <c r="Q152" i="37" l="1"/>
  <c r="Q153" i="37" l="1"/>
  <c r="Q154" i="37" l="1"/>
  <c r="Q155" i="37" l="1"/>
  <c r="Q156" i="37" l="1"/>
  <c r="Q157" i="37" l="1"/>
  <c r="Q158" i="37" l="1"/>
  <c r="Q159" i="37" l="1"/>
  <c r="Q160" i="37" l="1"/>
  <c r="Q161" i="37" l="1"/>
  <c r="Q162" i="37" l="1"/>
  <c r="Q163" i="37" l="1"/>
  <c r="Q164" i="37" l="1"/>
  <c r="Q165" i="37" l="1"/>
  <c r="Q166" i="37" l="1"/>
  <c r="Q167" i="37" l="1"/>
  <c r="Q168" i="37" l="1"/>
  <c r="Q169" i="37" l="1"/>
  <c r="Q170" i="37" l="1"/>
  <c r="Q171" i="37" l="1"/>
  <c r="Q172" i="37" l="1"/>
  <c r="Q173" i="37" l="1"/>
  <c r="Q174" i="37" l="1"/>
  <c r="Q175" i="37" l="1"/>
  <c r="Q176" i="37" l="1"/>
  <c r="Q177" i="37" l="1"/>
  <c r="Q178" i="37" l="1"/>
  <c r="Q179" i="37" l="1"/>
  <c r="Q180" i="37" l="1"/>
  <c r="Q181" i="37" l="1"/>
  <c r="Q182" i="37" l="1"/>
  <c r="Q183" i="37" l="1"/>
  <c r="Q184" i="37" l="1"/>
  <c r="Q185" i="37" l="1"/>
  <c r="Q186" i="37" l="1"/>
  <c r="Q187" i="37" l="1"/>
  <c r="Q188" i="37" l="1"/>
  <c r="Q189" i="37" l="1"/>
  <c r="Q190" i="37" l="1"/>
  <c r="Q191" i="37" l="1"/>
  <c r="Q192" i="37" l="1"/>
  <c r="Q193" i="37" l="1"/>
  <c r="Q194" i="37" l="1"/>
  <c r="Q195" i="37" l="1"/>
  <c r="Q196" i="37" l="1"/>
  <c r="Q197" i="37" l="1"/>
  <c r="Q198" i="37" l="1"/>
  <c r="Q199" i="37" l="1"/>
  <c r="Q200" i="37" l="1"/>
  <c r="Q201" i="37" l="1"/>
  <c r="Q202" i="37" l="1"/>
  <c r="Q203" i="37" l="1"/>
  <c r="Q204" i="37" l="1"/>
  <c r="Q205" i="37" l="1"/>
  <c r="Q206" i="37" l="1"/>
  <c r="Q207" i="37" l="1"/>
  <c r="Q208" i="37" l="1"/>
  <c r="Q209" i="37" l="1"/>
  <c r="Q210" i="37" l="1"/>
  <c r="Q211" i="37" l="1"/>
  <c r="Q212" i="37" l="1"/>
  <c r="Q213" i="37" l="1"/>
  <c r="Q214" i="37" l="1"/>
  <c r="Q215" i="37" l="1"/>
  <c r="Q216" i="37" l="1"/>
  <c r="Q217" i="37" l="1"/>
  <c r="Q218" i="37" l="1"/>
  <c r="Q219" i="37" l="1"/>
  <c r="Q220" i="37" l="1"/>
  <c r="Q221" i="37" l="1"/>
  <c r="Q222" i="37" l="1"/>
  <c r="Q223" i="37" l="1"/>
  <c r="Q224" i="37" l="1"/>
  <c r="Q225" i="37" l="1"/>
  <c r="Q226" i="37" l="1"/>
  <c r="Q227" i="37" l="1"/>
  <c r="Q228" i="37" l="1"/>
  <c r="Q229" i="37" l="1"/>
  <c r="Q230" i="37" l="1"/>
  <c r="Q231" i="37" l="1"/>
  <c r="Q232" i="37" l="1"/>
  <c r="Q233" i="37" l="1"/>
  <c r="Q234" i="37" l="1"/>
  <c r="Q235" i="37" l="1"/>
  <c r="Q236" i="37" l="1"/>
  <c r="Q237" i="37" l="1"/>
  <c r="Q238" i="37" l="1"/>
  <c r="Q239" i="37" l="1"/>
  <c r="Q240" i="37" l="1"/>
  <c r="Q241" i="37" l="1"/>
  <c r="Q242" i="37" l="1"/>
  <c r="Q243" i="37" l="1"/>
  <c r="Q244" i="37" l="1"/>
  <c r="Q245" i="37" l="1"/>
  <c r="Q246" i="37" l="1"/>
  <c r="Q247" i="37" l="1"/>
  <c r="Q248" i="37" l="1"/>
  <c r="Q249" i="37" l="1"/>
  <c r="Q250" i="37" l="1"/>
  <c r="Q251" i="37" l="1"/>
  <c r="Q252" i="37" l="1"/>
  <c r="Q253" i="37" l="1"/>
  <c r="Q254" i="37" l="1"/>
  <c r="Q255" i="37" l="1"/>
  <c r="Q256" i="37" l="1"/>
  <c r="Q257" i="37" l="1"/>
  <c r="Q258" i="37" l="1"/>
  <c r="Q259" i="37" l="1"/>
  <c r="Q260" i="37" l="1"/>
  <c r="Q261" i="37" l="1"/>
  <c r="Q262" i="37" l="1"/>
  <c r="Q263" i="37" l="1"/>
  <c r="Q264" i="37" l="1"/>
  <c r="Q265" i="37" l="1"/>
  <c r="Q266" i="37" l="1"/>
  <c r="Q267" i="37" l="1"/>
  <c r="Q268" i="37" l="1"/>
  <c r="Q269" i="37" l="1"/>
  <c r="Q270" i="37" l="1"/>
  <c r="Q271" i="37" l="1"/>
  <c r="Q272" i="37" l="1"/>
  <c r="Q273" i="37" l="1"/>
  <c r="Q274" i="37" l="1"/>
  <c r="Q275" i="37" l="1"/>
  <c r="Q276" i="37" l="1"/>
  <c r="Q277" i="37" l="1"/>
  <c r="Q278" i="37" l="1"/>
  <c r="Q279" i="37" l="1"/>
  <c r="Q280" i="37" l="1"/>
  <c r="Q281" i="37" l="1"/>
  <c r="Q282" i="37" l="1"/>
  <c r="Q283" i="37" l="1"/>
  <c r="Q284" i="37" l="1"/>
  <c r="Q285" i="37" l="1"/>
  <c r="Q286" i="37" l="1"/>
  <c r="Q287" i="37" l="1"/>
  <c r="Q288" i="37" l="1"/>
  <c r="Q289" i="37" l="1"/>
  <c r="Q290" i="37" l="1"/>
  <c r="Q291" i="37" l="1"/>
  <c r="Q292" i="37" l="1"/>
  <c r="Q293" i="37" l="1"/>
  <c r="Q294" i="37" l="1"/>
  <c r="Q295" i="37" l="1"/>
  <c r="Q296" i="37" l="1"/>
  <c r="Q297" i="37" l="1"/>
  <c r="Q298" i="37" l="1"/>
  <c r="Q299" i="37" l="1"/>
  <c r="Q300" i="37" l="1"/>
  <c r="Q301" i="37" l="1"/>
  <c r="Q302" i="37" l="1"/>
  <c r="Q303" i="37" l="1"/>
  <c r="Q304" i="37" l="1"/>
  <c r="Q305" i="37" l="1"/>
  <c r="Q306" i="37" l="1"/>
  <c r="Q307" i="37" l="1"/>
  <c r="Q308" i="37" l="1"/>
  <c r="Q309" i="37" l="1"/>
  <c r="Q310" i="37" l="1"/>
  <c r="Q311" i="37" l="1"/>
  <c r="Q312" i="37" l="1"/>
  <c r="Q313" i="37" l="1"/>
  <c r="Q314" i="37" l="1"/>
  <c r="Q315" i="37" l="1"/>
  <c r="Q316" i="37" l="1"/>
  <c r="Q317" i="37" l="1"/>
  <c r="Q318" i="37" l="1"/>
  <c r="Q319" i="37" l="1"/>
  <c r="Q320" i="37" l="1"/>
  <c r="Q321" i="37" l="1"/>
  <c r="Q322" i="37" l="1"/>
  <c r="Q323" i="37" l="1"/>
  <c r="Q324" i="37" l="1"/>
  <c r="Q325" i="37" l="1"/>
  <c r="Q326" i="37" l="1"/>
  <c r="Q327" i="37" l="1"/>
  <c r="Q328" i="37" l="1"/>
  <c r="Q329" i="37" l="1"/>
  <c r="Q330" i="37" l="1"/>
  <c r="Q331" i="37" l="1"/>
  <c r="Q332" i="37" l="1"/>
  <c r="Q333" i="37" l="1"/>
  <c r="Q334" i="37" l="1"/>
  <c r="Q335" i="37" l="1"/>
  <c r="Q336" i="37" l="1"/>
  <c r="Q337" i="37" l="1"/>
  <c r="Q338" i="37" l="1"/>
  <c r="Q339" i="37" l="1"/>
  <c r="Q340" i="37" l="1"/>
  <c r="Q341" i="37" l="1"/>
  <c r="Q342" i="37" l="1"/>
  <c r="Q343" i="37" l="1"/>
  <c r="Q344" i="37" l="1"/>
  <c r="Q345" i="37" l="1"/>
  <c r="Q346" i="37" l="1"/>
  <c r="Q347" i="37" l="1"/>
  <c r="Q348" i="37" l="1"/>
  <c r="Q349" i="37" l="1"/>
  <c r="Q350" i="37" l="1"/>
  <c r="Q351" i="37" l="1"/>
  <c r="Q352" i="37" l="1"/>
  <c r="Q353" i="37" l="1"/>
  <c r="Q354" i="37" l="1"/>
  <c r="Q355" i="37" l="1"/>
  <c r="Q356" i="37" l="1"/>
  <c r="Q357" i="37" l="1"/>
  <c r="Q358" i="37" l="1"/>
  <c r="Q359" i="37" l="1"/>
  <c r="Q360" i="37" l="1"/>
  <c r="Q361" i="37" l="1"/>
  <c r="Q362" i="37" l="1"/>
  <c r="Q363" i="37" l="1"/>
  <c r="Q364" i="37" l="1"/>
  <c r="Q365" i="37" l="1"/>
  <c r="Q366" i="37" l="1"/>
  <c r="Q367" i="37" l="1"/>
  <c r="Q368" i="37" l="1"/>
  <c r="Q369" i="37" l="1"/>
  <c r="Q370" i="37" l="1"/>
  <c r="Q371" i="37" l="1"/>
  <c r="Q372" i="37" l="1"/>
  <c r="Q373" i="37" l="1"/>
  <c r="Q374" i="37" l="1"/>
  <c r="Q375" i="37" l="1"/>
  <c r="Q376" i="37" l="1"/>
  <c r="Q377" i="37" l="1"/>
  <c r="Q378" i="37" l="1"/>
  <c r="Q379" i="37" l="1"/>
  <c r="Q380" i="37" l="1"/>
  <c r="Q381" i="37" l="1"/>
  <c r="Q382" i="37" l="1"/>
  <c r="Q383" i="37" l="1"/>
  <c r="Q384" i="37" l="1"/>
  <c r="Q385" i="37" l="1"/>
  <c r="Q386" i="37" l="1"/>
  <c r="Q387" i="37" l="1"/>
  <c r="Q388" i="37" l="1"/>
  <c r="Q389" i="37" l="1"/>
  <c r="Q390" i="37" l="1"/>
  <c r="Q391" i="37" l="1"/>
  <c r="Q392" i="37" l="1"/>
  <c r="Q393" i="37" l="1"/>
  <c r="Q394" i="37" l="1"/>
  <c r="Q395" i="37" l="1"/>
  <c r="Q396" i="37" l="1"/>
  <c r="Q397" i="37" l="1"/>
  <c r="Q398" i="37" l="1"/>
  <c r="Q399" i="37" l="1"/>
  <c r="Q400" i="37" l="1"/>
  <c r="Q401" i="37" l="1"/>
  <c r="Q402" i="37" l="1"/>
  <c r="Q403" i="37" l="1"/>
  <c r="Q404" i="37" l="1"/>
  <c r="Q405" i="37" l="1"/>
  <c r="Q406" i="37" l="1"/>
  <c r="Q407" i="37" l="1"/>
  <c r="Q408" i="37" l="1"/>
  <c r="Q409" i="37" l="1"/>
  <c r="Q410" i="37" l="1"/>
  <c r="Q411" i="37" l="1"/>
  <c r="Q412" i="37" l="1"/>
  <c r="Q413" i="37" l="1"/>
  <c r="Q414" i="37" l="1"/>
  <c r="Q415" i="37" l="1"/>
  <c r="Q416" i="37" l="1"/>
  <c r="Q417" i="37" l="1"/>
  <c r="Q418" i="37" l="1"/>
  <c r="Q419" i="37" l="1"/>
  <c r="Q420" i="37" l="1"/>
  <c r="Q421" i="37" l="1"/>
  <c r="Q422" i="37" l="1"/>
  <c r="Q423" i="37" l="1"/>
  <c r="Q424" i="37" l="1"/>
  <c r="Q425" i="37" l="1"/>
  <c r="Q426" i="37" l="1"/>
  <c r="Q427" i="37" l="1"/>
  <c r="Q428" i="37" l="1"/>
  <c r="Q429" i="37" l="1"/>
  <c r="Q430" i="37" l="1"/>
  <c r="Q431" i="37" l="1"/>
  <c r="Q432" i="37" l="1"/>
  <c r="Q433" i="37" l="1"/>
  <c r="Q434" i="37" l="1"/>
  <c r="Q435" i="37" l="1"/>
  <c r="Q436" i="37" l="1"/>
  <c r="Q437" i="37" l="1"/>
  <c r="Q438" i="37" l="1"/>
  <c r="Q439" i="37" l="1"/>
  <c r="Q440" i="37" l="1"/>
  <c r="Q441" i="37" l="1"/>
  <c r="Q442" i="37" l="1"/>
  <c r="Q443" i="37" l="1"/>
  <c r="Q444" i="37" l="1"/>
  <c r="Q445" i="37" l="1"/>
  <c r="Q446" i="37" l="1"/>
  <c r="Q447" i="37" l="1"/>
  <c r="Q448" i="37" l="1"/>
  <c r="Q449" i="37" l="1"/>
  <c r="Q450" i="37" l="1"/>
  <c r="Q451" i="37" l="1"/>
  <c r="Q452" i="37" l="1"/>
  <c r="Q453" i="37" l="1"/>
  <c r="Q454" i="37" l="1"/>
  <c r="Q455" i="37" l="1"/>
  <c r="Q456" i="37" l="1"/>
  <c r="Q457" i="37" l="1"/>
  <c r="Q458" i="37" l="1"/>
  <c r="Q459" i="37" l="1"/>
  <c r="Q460" i="37" l="1"/>
  <c r="Q461" i="37" l="1"/>
  <c r="Q462" i="37" l="1"/>
  <c r="Q463" i="37" l="1"/>
  <c r="Q464" i="37" l="1"/>
  <c r="Q465" i="37" l="1"/>
  <c r="Q466" i="37" l="1"/>
  <c r="Q467" i="37" l="1"/>
  <c r="Q468" i="37" l="1"/>
  <c r="Q469" i="37" l="1"/>
  <c r="Q470" i="37" l="1"/>
  <c r="Q471" i="37" l="1"/>
  <c r="Q472" i="37" l="1"/>
  <c r="Q473" i="37" l="1"/>
  <c r="Q474" i="37" l="1"/>
  <c r="Q475" i="37" l="1"/>
  <c r="Q476" i="37" l="1"/>
  <c r="Q477" i="37" l="1"/>
  <c r="Q478" i="37" l="1"/>
  <c r="Q479" i="37" l="1"/>
  <c r="Q480" i="37" l="1"/>
  <c r="Q481" i="37" l="1"/>
  <c r="Q482" i="37" l="1"/>
  <c r="Q483" i="37" l="1"/>
  <c r="Q484" i="37" l="1"/>
  <c r="Q485" i="37" l="1"/>
  <c r="Q486" i="37" l="1"/>
  <c r="Q487" i="37" l="1"/>
  <c r="Q488" i="37" l="1"/>
  <c r="Q489" i="37" l="1"/>
  <c r="Q490" i="37" l="1"/>
  <c r="Q491" i="37" l="1"/>
  <c r="Q492" i="37" l="1"/>
  <c r="Q493" i="37" l="1"/>
  <c r="Q494" i="37" l="1"/>
  <c r="Q495" i="37" l="1"/>
  <c r="Q496" i="37" l="1"/>
  <c r="Q497" i="37" l="1"/>
  <c r="Q498" i="37" l="1"/>
  <c r="Q499" i="37" l="1"/>
  <c r="D49" i="35"/>
  <c r="D48" i="35"/>
  <c r="D47" i="35"/>
  <c r="D46" i="35"/>
  <c r="D45" i="35"/>
  <c r="D44" i="35"/>
  <c r="D43" i="35"/>
  <c r="D42" i="35"/>
  <c r="D41" i="35"/>
  <c r="D40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8" i="35"/>
  <c r="D7" i="35"/>
  <c r="D6" i="35" l="1"/>
  <c r="E6" i="35" s="1"/>
  <c r="E17" i="35"/>
  <c r="J17" i="35"/>
  <c r="I17" i="35"/>
  <c r="E9" i="35"/>
  <c r="I9" i="35"/>
  <c r="J9" i="35"/>
  <c r="E13" i="35"/>
  <c r="J13" i="35"/>
  <c r="I13" i="35"/>
  <c r="E16" i="35"/>
  <c r="J16" i="35"/>
  <c r="I16" i="35"/>
  <c r="J20" i="35"/>
  <c r="I20" i="35"/>
  <c r="J24" i="35"/>
  <c r="I24" i="35"/>
  <c r="J28" i="35"/>
  <c r="I28" i="35"/>
  <c r="J32" i="35"/>
  <c r="I32" i="35"/>
  <c r="E36" i="35"/>
  <c r="J36" i="35"/>
  <c r="I36" i="35"/>
  <c r="E40" i="35"/>
  <c r="J40" i="35"/>
  <c r="I40" i="35"/>
  <c r="J44" i="35"/>
  <c r="I44" i="35"/>
  <c r="J48" i="35"/>
  <c r="I48" i="35"/>
  <c r="J52" i="35"/>
  <c r="I52" i="35"/>
  <c r="J56" i="35"/>
  <c r="I56" i="35"/>
  <c r="J59" i="35"/>
  <c r="I59" i="35"/>
  <c r="J62" i="35"/>
  <c r="I62" i="35"/>
  <c r="J66" i="35"/>
  <c r="I66" i="35"/>
  <c r="J70" i="35"/>
  <c r="I70" i="35"/>
  <c r="J74" i="35"/>
  <c r="I74" i="35"/>
  <c r="J78" i="35"/>
  <c r="I78" i="35"/>
  <c r="J82" i="35"/>
  <c r="I82" i="35"/>
  <c r="J86" i="35"/>
  <c r="I86" i="35"/>
  <c r="J14" i="35"/>
  <c r="I14" i="35"/>
  <c r="J25" i="35"/>
  <c r="I25" i="35"/>
  <c r="J29" i="35"/>
  <c r="I29" i="35"/>
  <c r="E33" i="35"/>
  <c r="J33" i="35"/>
  <c r="I33" i="35"/>
  <c r="J37" i="35"/>
  <c r="I37" i="35"/>
  <c r="J41" i="35"/>
  <c r="I41" i="35"/>
  <c r="J45" i="35"/>
  <c r="I45" i="35"/>
  <c r="J49" i="35"/>
  <c r="I49" i="35"/>
  <c r="J53" i="35"/>
  <c r="I53" i="35"/>
  <c r="J63" i="35"/>
  <c r="I63" i="35"/>
  <c r="J67" i="35"/>
  <c r="I67" i="35"/>
  <c r="J71" i="35"/>
  <c r="I71" i="35"/>
  <c r="J75" i="35"/>
  <c r="I75" i="35"/>
  <c r="J79" i="35"/>
  <c r="I79" i="35"/>
  <c r="J83" i="35"/>
  <c r="I83" i="35"/>
  <c r="J87" i="35"/>
  <c r="I87" i="35"/>
  <c r="E10" i="35"/>
  <c r="J10" i="35"/>
  <c r="I10" i="35"/>
  <c r="I7" i="35"/>
  <c r="J7" i="35"/>
  <c r="E11" i="35"/>
  <c r="J11" i="35"/>
  <c r="I11" i="35"/>
  <c r="J15" i="35"/>
  <c r="I15" i="35"/>
  <c r="E18" i="35"/>
  <c r="J18" i="35"/>
  <c r="I18" i="35"/>
  <c r="J22" i="35"/>
  <c r="I22" i="35"/>
  <c r="J26" i="35"/>
  <c r="I26" i="35"/>
  <c r="J30" i="35"/>
  <c r="I30" i="35"/>
  <c r="E34" i="35"/>
  <c r="J34" i="35"/>
  <c r="I34" i="35"/>
  <c r="E38" i="35"/>
  <c r="J38" i="35"/>
  <c r="I38" i="35"/>
  <c r="J42" i="35"/>
  <c r="I42" i="35"/>
  <c r="J46" i="35"/>
  <c r="I46" i="35"/>
  <c r="J50" i="35"/>
  <c r="I50" i="35"/>
  <c r="J54" i="35"/>
  <c r="I54" i="35"/>
  <c r="J57" i="35"/>
  <c r="I57" i="35"/>
  <c r="J60" i="35"/>
  <c r="I60" i="35"/>
  <c r="J64" i="35"/>
  <c r="I64" i="35"/>
  <c r="J68" i="35"/>
  <c r="I68" i="35"/>
  <c r="J72" i="35"/>
  <c r="I72" i="35"/>
  <c r="J76" i="35"/>
  <c r="I76" i="35"/>
  <c r="J80" i="35"/>
  <c r="I80" i="35"/>
  <c r="J84" i="35"/>
  <c r="I84" i="35"/>
  <c r="J21" i="35"/>
  <c r="I21" i="35"/>
  <c r="J8" i="35"/>
  <c r="I8" i="35"/>
  <c r="J12" i="35"/>
  <c r="I12" i="35"/>
  <c r="J19" i="35"/>
  <c r="I19" i="35"/>
  <c r="J23" i="35"/>
  <c r="I23" i="35"/>
  <c r="J27" i="35"/>
  <c r="I27" i="35"/>
  <c r="E31" i="35"/>
  <c r="J31" i="35"/>
  <c r="I31" i="35"/>
  <c r="J35" i="35"/>
  <c r="I35" i="35"/>
  <c r="E39" i="35"/>
  <c r="J39" i="35"/>
  <c r="I39" i="35"/>
  <c r="E43" i="35"/>
  <c r="J43" i="35"/>
  <c r="I43" i="35"/>
  <c r="J47" i="35"/>
  <c r="I47" i="35"/>
  <c r="J51" i="35"/>
  <c r="I51" i="35"/>
  <c r="J55" i="35"/>
  <c r="I55" i="35"/>
  <c r="J58" i="35"/>
  <c r="I58" i="35"/>
  <c r="J61" i="35"/>
  <c r="I61" i="35"/>
  <c r="J65" i="35"/>
  <c r="I65" i="35"/>
  <c r="J69" i="35"/>
  <c r="I69" i="35"/>
  <c r="J73" i="35"/>
  <c r="I73" i="35"/>
  <c r="J77" i="35"/>
  <c r="I77" i="35"/>
  <c r="J81" i="35"/>
  <c r="I81" i="35"/>
  <c r="J85" i="35"/>
  <c r="I85" i="35"/>
  <c r="E14" i="35"/>
  <c r="E25" i="35"/>
  <c r="E37" i="35"/>
  <c r="E49" i="35"/>
  <c r="E21" i="35"/>
  <c r="E45" i="35"/>
  <c r="E7" i="35"/>
  <c r="E15" i="35"/>
  <c r="E26" i="35"/>
  <c r="E8" i="35"/>
  <c r="E23" i="35"/>
  <c r="E27" i="35"/>
  <c r="E35" i="35"/>
  <c r="E47" i="35"/>
  <c r="E29" i="35"/>
  <c r="E41" i="35"/>
  <c r="E22" i="35"/>
  <c r="E30" i="35"/>
  <c r="E42" i="35"/>
  <c r="E46" i="35"/>
  <c r="E12" i="35"/>
  <c r="E19" i="35"/>
  <c r="E20" i="35"/>
  <c r="E24" i="35"/>
  <c r="E28" i="35"/>
  <c r="E32" i="35"/>
  <c r="E44" i="35"/>
  <c r="E48" i="35"/>
  <c r="Q500" i="37"/>
  <c r="J6" i="35" l="1"/>
  <c r="I6" i="35"/>
  <c r="G102" i="35"/>
  <c r="G98" i="35"/>
  <c r="Q501" i="37"/>
  <c r="Y94" i="13" l="1"/>
  <c r="Y92" i="13"/>
  <c r="D182" i="13"/>
  <c r="D184" i="13"/>
  <c r="D181" i="13"/>
  <c r="D180" i="13"/>
  <c r="D179" i="13"/>
  <c r="D183" i="13"/>
  <c r="Y93" i="13"/>
  <c r="Q502" i="37"/>
  <c r="Q503" i="37" l="1"/>
  <c r="Q504" i="37" l="1"/>
  <c r="Q505" i="37" l="1"/>
  <c r="Q506" i="37" l="1"/>
  <c r="Q507" i="37" l="1"/>
  <c r="Q508" i="37" l="1"/>
  <c r="Q509" i="37" l="1"/>
  <c r="Q510" i="37" l="1"/>
  <c r="Q511" i="37" l="1"/>
  <c r="Q512" i="37" l="1"/>
  <c r="Q513" i="37" l="1"/>
  <c r="Q514" i="37" l="1"/>
  <c r="Q515" i="37" l="1"/>
  <c r="Q516" i="37" l="1"/>
  <c r="Q517" i="37" l="1"/>
  <c r="Q518" i="37" l="1"/>
  <c r="Q519" i="37" l="1"/>
  <c r="Q520" i="37" l="1"/>
  <c r="Q521" i="37" l="1"/>
  <c r="Q522" i="37" l="1"/>
  <c r="Q523" i="37" l="1"/>
  <c r="Q524" i="37" l="1"/>
  <c r="Q525" i="37" l="1"/>
  <c r="Q526" i="37" l="1"/>
  <c r="Q527" i="37" l="1"/>
  <c r="Q528" i="37" l="1"/>
  <c r="Q529" i="37" l="1"/>
  <c r="Q530" i="37" l="1"/>
  <c r="Q531" i="37" l="1"/>
  <c r="Q532" i="37" l="1"/>
  <c r="Q533" i="37" l="1"/>
  <c r="Q534" i="37" l="1"/>
  <c r="Q535" i="37" l="1"/>
  <c r="Q536" i="37" l="1"/>
  <c r="Q537" i="37" l="1"/>
  <c r="Q538" i="37" l="1"/>
  <c r="Q539" i="37" l="1"/>
  <c r="Q540" i="37" l="1"/>
  <c r="Q541" i="37" l="1"/>
  <c r="Q542" i="37" l="1"/>
  <c r="Q543" i="37" l="1"/>
  <c r="Q544" i="37" l="1"/>
  <c r="Q545" i="37" l="1"/>
  <c r="Q546" i="37" l="1"/>
  <c r="Q547" i="37" l="1"/>
  <c r="Q548" i="37" l="1"/>
  <c r="Q549" i="37" l="1"/>
  <c r="Q550" i="37" l="1"/>
  <c r="Q551" i="37" l="1"/>
  <c r="Q552" i="37" l="1"/>
  <c r="Q553" i="37" l="1"/>
  <c r="Q554" i="37" l="1"/>
  <c r="Q555" i="37" l="1"/>
  <c r="Q556" i="37" l="1"/>
  <c r="Q557" i="37" l="1"/>
  <c r="Q558" i="37" l="1"/>
  <c r="Q559" i="37" l="1"/>
  <c r="Q560" i="37" l="1"/>
  <c r="Q561" i="37" l="1"/>
  <c r="Q562" i="37" l="1"/>
  <c r="Q563" i="37" l="1"/>
  <c r="Q564" i="37" l="1"/>
  <c r="Q565" i="37" l="1"/>
  <c r="Q566" i="37" l="1"/>
  <c r="Q567" i="37" l="1"/>
  <c r="Q568" i="37" l="1"/>
  <c r="Q569" i="37" l="1"/>
  <c r="Q570" i="37" l="1"/>
  <c r="Q571" i="37" l="1"/>
  <c r="Q572" i="37" l="1"/>
  <c r="Q573" i="37" l="1"/>
  <c r="Q574" i="37" l="1"/>
  <c r="Q575" i="37" l="1"/>
  <c r="Q576" i="37" l="1"/>
  <c r="Q577" i="37" l="1"/>
  <c r="Q578" i="37" l="1"/>
  <c r="Q579" i="37" l="1"/>
  <c r="Q580" i="37" l="1"/>
  <c r="Q581" i="37" l="1"/>
  <c r="Q582" i="37" l="1"/>
  <c r="Q583" i="37" l="1"/>
  <c r="Q584" i="37" l="1"/>
  <c r="Q585" i="37" l="1"/>
  <c r="Q586" i="37" l="1"/>
  <c r="Q587" i="37" l="1"/>
  <c r="Q588" i="37" l="1"/>
  <c r="Q589" i="37" l="1"/>
  <c r="Q590" i="37" l="1"/>
  <c r="Q591" i="37" l="1"/>
  <c r="Q592" i="37" l="1"/>
  <c r="Q593" i="37" l="1"/>
  <c r="Q594" i="37" l="1"/>
  <c r="Q595" i="37" l="1"/>
  <c r="Q596" i="37" l="1"/>
  <c r="Q597" i="37" l="1"/>
  <c r="Q598" i="37" l="1"/>
  <c r="Q599" i="37" l="1"/>
  <c r="Q600" i="37" l="1"/>
  <c r="Q601" i="37" l="1"/>
  <c r="Q602" i="37" l="1"/>
  <c r="Q603" i="37" l="1"/>
  <c r="Q604" i="37" l="1"/>
  <c r="Q605" i="37" l="1"/>
  <c r="Q606" i="37" l="1"/>
  <c r="Q607" i="37" l="1"/>
  <c r="Q608" i="37" l="1"/>
  <c r="Q609" i="37" l="1"/>
  <c r="Q610" i="37" l="1"/>
  <c r="Q611" i="37" l="1"/>
  <c r="Q612" i="37" l="1"/>
  <c r="Q613" i="37" l="1"/>
  <c r="Q614" i="37" l="1"/>
  <c r="Q615" i="37" l="1"/>
  <c r="Q616" i="37" l="1"/>
  <c r="Q617" i="37" l="1"/>
  <c r="Q618" i="37" l="1"/>
  <c r="Q619" i="37" l="1"/>
  <c r="Q620" i="37" l="1"/>
  <c r="Q621" i="37" l="1"/>
  <c r="Q622" i="37" l="1"/>
  <c r="Q623" i="37" l="1"/>
  <c r="Q624" i="37" l="1"/>
  <c r="Q625" i="37" l="1"/>
  <c r="Q626" i="37" l="1"/>
  <c r="Q627" i="37" l="1"/>
  <c r="Q628" i="37" l="1"/>
  <c r="Q629" i="37" l="1"/>
  <c r="Q630" i="37" l="1"/>
  <c r="Q631" i="37" l="1"/>
  <c r="Q632" i="37" l="1"/>
  <c r="Q633" i="37" l="1"/>
  <c r="Q634" i="37" l="1"/>
  <c r="Q635" i="37" l="1"/>
  <c r="Q636" i="37" l="1"/>
  <c r="Q637" i="37" l="1"/>
  <c r="Q638" i="37" l="1"/>
  <c r="Q639" i="37" l="1"/>
  <c r="Q640" i="37" l="1"/>
  <c r="Q641" i="37" l="1"/>
  <c r="Q642" i="37" l="1"/>
  <c r="Q643" i="37" l="1"/>
  <c r="Q644" i="37" l="1"/>
  <c r="Q645" i="37" l="1"/>
  <c r="Q646" i="37" l="1"/>
  <c r="Q647" i="37" l="1"/>
  <c r="Q648" i="37" l="1"/>
  <c r="Q649" i="37" l="1"/>
  <c r="Q650" i="37" l="1"/>
  <c r="Q651" i="37" l="1"/>
  <c r="Q652" i="37" l="1"/>
  <c r="Q653" i="37" l="1"/>
  <c r="Q654" i="37" l="1"/>
  <c r="Q655" i="37" l="1"/>
  <c r="Q656" i="37" l="1"/>
  <c r="Q657" i="37" l="1"/>
  <c r="Q658" i="37" l="1"/>
  <c r="Q659" i="37" l="1"/>
  <c r="Q660" i="37" l="1"/>
  <c r="Q661" i="37" l="1"/>
  <c r="Q662" i="37" l="1"/>
  <c r="Q663" i="37" l="1"/>
  <c r="Q664" i="37" l="1"/>
  <c r="Q665" i="37" l="1"/>
  <c r="Q666" i="37" l="1"/>
  <c r="Q667" i="37" l="1"/>
  <c r="Q668" i="37" l="1"/>
  <c r="Q669" i="37" l="1"/>
  <c r="Q670" i="37" l="1"/>
  <c r="Q671" i="37" l="1"/>
  <c r="Q672" i="37" l="1"/>
  <c r="Q673" i="37" l="1"/>
  <c r="Q674" i="37" l="1"/>
  <c r="Q675" i="37" l="1"/>
  <c r="Q676" i="37" l="1"/>
  <c r="Q677" i="37" l="1"/>
  <c r="Q678" i="37" l="1"/>
  <c r="Q679" i="37" l="1"/>
  <c r="Q680" i="37" l="1"/>
  <c r="Q681" i="37" l="1"/>
  <c r="Q682" i="37" l="1"/>
  <c r="Q683" i="37" l="1"/>
  <c r="Q684" i="37" l="1"/>
  <c r="Q685" i="37" l="1"/>
  <c r="Q686" i="37" l="1"/>
  <c r="Q687" i="37" l="1"/>
  <c r="Q688" i="37" l="1"/>
  <c r="Q689" i="37" l="1"/>
  <c r="Q690" i="37" l="1"/>
  <c r="Q691" i="37" l="1"/>
  <c r="Q692" i="37" l="1"/>
  <c r="Q693" i="37" l="1"/>
  <c r="Q694" i="37" l="1"/>
  <c r="Q695" i="37" l="1"/>
  <c r="Q696" i="37" l="1"/>
  <c r="Q697" i="37" l="1"/>
  <c r="Q698" i="37" l="1"/>
  <c r="Q699" i="37" l="1"/>
  <c r="Q700" i="37" l="1"/>
  <c r="Q701" i="37" l="1"/>
  <c r="Q702" i="37" l="1"/>
  <c r="Q703" i="37" l="1"/>
  <c r="Q704" i="37" l="1"/>
  <c r="Q705" i="37" l="1"/>
  <c r="Q706" i="37" l="1"/>
  <c r="Q707" i="37" l="1"/>
  <c r="Q708" i="37" l="1"/>
  <c r="Q709" i="37" l="1"/>
  <c r="Q710" i="37" l="1"/>
  <c r="Q711" i="37" l="1"/>
  <c r="Q712" i="37" l="1"/>
  <c r="Q713" i="37" l="1"/>
  <c r="Q714" i="37" l="1"/>
  <c r="Q715" i="37" l="1"/>
  <c r="Q716" i="37" l="1"/>
  <c r="Q717" i="37" l="1"/>
  <c r="Q718" i="37" l="1"/>
  <c r="Q719" i="37" l="1"/>
  <c r="Q720" i="37" l="1"/>
  <c r="Q721" i="37" l="1"/>
  <c r="Q722" i="37" l="1"/>
  <c r="Q723" i="37" l="1"/>
  <c r="Q724" i="37" l="1"/>
  <c r="Q725" i="37" l="1"/>
  <c r="Q726" i="37" l="1"/>
  <c r="Q727" i="37" l="1"/>
  <c r="Q728" i="37" l="1"/>
  <c r="Q729" i="37" l="1"/>
  <c r="Q730" i="37" l="1"/>
  <c r="Q731" i="37" l="1"/>
  <c r="Q732" i="37" l="1"/>
  <c r="Q733" i="37" l="1"/>
  <c r="Q734" i="37" l="1"/>
  <c r="Q735" i="37" l="1"/>
  <c r="Q736" i="37" l="1"/>
  <c r="Q737" i="37" l="1"/>
  <c r="Q738" i="37" l="1"/>
  <c r="Q739" i="37" l="1"/>
  <c r="Q740" i="37" l="1"/>
  <c r="Q741" i="37" l="1"/>
  <c r="Q742" i="37" l="1"/>
  <c r="Q743" i="37" l="1"/>
  <c r="Q744" i="37" l="1"/>
  <c r="Q745" i="37" l="1"/>
  <c r="Q746" i="37" l="1"/>
  <c r="Q747" i="37" l="1"/>
  <c r="Q748" i="37" l="1"/>
  <c r="Q749" i="37" l="1"/>
  <c r="Q750" i="37" l="1"/>
  <c r="Q751" i="37" l="1"/>
  <c r="Q752" i="37" l="1"/>
  <c r="Q753" i="37" l="1"/>
  <c r="Q754" i="37" l="1"/>
  <c r="Q755" i="37" l="1"/>
  <c r="Q756" i="37" l="1"/>
  <c r="Q757" i="37" l="1"/>
  <c r="Q758" i="37" l="1"/>
  <c r="Q759" i="37" l="1"/>
  <c r="Q760" i="37" l="1"/>
  <c r="Q761" i="37" l="1"/>
  <c r="Q762" i="37" l="1"/>
  <c r="Q763" i="37" l="1"/>
  <c r="Q764" i="37" l="1"/>
  <c r="Q765" i="37" l="1"/>
  <c r="Q766" i="37" l="1"/>
  <c r="Q767" i="37" l="1"/>
  <c r="Q768" i="37" l="1"/>
  <c r="Q769" i="37" l="1"/>
  <c r="Q770" i="37" l="1"/>
  <c r="Q771" i="37" l="1"/>
  <c r="Q772" i="37" l="1"/>
  <c r="Q773" i="37" l="1"/>
  <c r="Q774" i="37" l="1"/>
  <c r="Q775" i="37" l="1"/>
  <c r="Q776" i="37" l="1"/>
  <c r="Q777" i="37" l="1"/>
  <c r="Q778" i="37" l="1"/>
  <c r="Q779" i="37" l="1"/>
  <c r="Q780" i="37" l="1"/>
  <c r="Q781" i="37" l="1"/>
  <c r="Q782" i="37" l="1"/>
  <c r="Q783" i="37" l="1"/>
  <c r="Q784" i="37" l="1"/>
  <c r="Q785" i="37" l="1"/>
  <c r="Q786" i="37" l="1"/>
  <c r="Q787" i="37" l="1"/>
  <c r="Q788" i="37" l="1"/>
  <c r="Q789" i="37" l="1"/>
  <c r="Q790" i="37" l="1"/>
  <c r="Q791" i="37" l="1"/>
  <c r="Q792" i="37" l="1"/>
  <c r="Q793" i="37" l="1"/>
  <c r="Q794" i="37" l="1"/>
  <c r="Q795" i="37" l="1"/>
  <c r="Q796" i="37" l="1"/>
  <c r="Q797" i="37" l="1"/>
  <c r="Q798" i="37" l="1"/>
  <c r="Q799" i="37" l="1"/>
  <c r="Q800" i="37" l="1"/>
  <c r="Q801" i="37" l="1"/>
  <c r="Q802" i="37" l="1"/>
  <c r="Q803" i="37" l="1"/>
  <c r="Q804" i="37" l="1"/>
  <c r="Q805" i="37" l="1"/>
  <c r="Q806" i="37" l="1"/>
  <c r="Q807" i="37" l="1"/>
  <c r="Q808" i="37" l="1"/>
  <c r="Q809" i="37" l="1"/>
  <c r="Q810" i="37" l="1"/>
  <c r="Q811" i="37" l="1"/>
  <c r="Q812" i="37" l="1"/>
  <c r="Q813" i="37" l="1"/>
  <c r="Q814" i="37" l="1"/>
  <c r="Q815" i="37" l="1"/>
  <c r="Q816" i="37" l="1"/>
  <c r="Q817" i="37" l="1"/>
  <c r="Q818" i="37" l="1"/>
  <c r="Q819" i="37" l="1"/>
  <c r="Q820" i="37" l="1"/>
  <c r="Q821" i="37" l="1"/>
  <c r="Q822" i="37" l="1"/>
  <c r="Q823" i="37" l="1"/>
  <c r="Q824" i="37" l="1"/>
  <c r="Q825" i="37" l="1"/>
  <c r="Q826" i="37" l="1"/>
  <c r="Q827" i="37" l="1"/>
  <c r="Q828" i="37" l="1"/>
  <c r="Q829" i="37" l="1"/>
  <c r="Q830" i="37" l="1"/>
  <c r="Q831" i="37" l="1"/>
  <c r="Q832" i="37" l="1"/>
  <c r="Q833" i="37" l="1"/>
  <c r="Q834" i="37" l="1"/>
  <c r="Q835" i="37" l="1"/>
  <c r="Q836" i="37" l="1"/>
  <c r="Q837" i="37" l="1"/>
  <c r="Q838" i="37" l="1"/>
  <c r="Q839" i="37" l="1"/>
  <c r="Q840" i="37" l="1"/>
  <c r="Q841" i="37" l="1"/>
  <c r="Q842" i="37" l="1"/>
  <c r="Q843" i="37" l="1"/>
  <c r="Q844" i="37" l="1"/>
  <c r="Q845" i="37" l="1"/>
  <c r="Q846" i="37" l="1"/>
  <c r="Q847" i="37" l="1"/>
  <c r="Q848" i="37" l="1"/>
  <c r="Q849" i="37" l="1"/>
  <c r="Q850" i="37" l="1"/>
  <c r="Q851" i="37" l="1"/>
  <c r="Q852" i="37" l="1"/>
  <c r="Q853" i="37" l="1"/>
  <c r="Q854" i="37" l="1"/>
  <c r="Q855" i="37" l="1"/>
  <c r="Q856" i="37" l="1"/>
  <c r="Q857" i="37" l="1"/>
  <c r="Q858" i="37" l="1"/>
  <c r="Q859" i="37" l="1"/>
  <c r="Q860" i="37" l="1"/>
  <c r="Q861" i="37" l="1"/>
  <c r="Q862" i="37" l="1"/>
  <c r="Q863" i="37" l="1"/>
  <c r="Q864" i="37" l="1"/>
  <c r="Q865" i="37" l="1"/>
  <c r="Q866" i="37" l="1"/>
  <c r="Q867" i="37" l="1"/>
  <c r="Q868" i="37" l="1"/>
  <c r="Q869" i="37" l="1"/>
  <c r="Q870" i="37" l="1"/>
  <c r="Q871" i="37" l="1"/>
  <c r="Q872" i="37" l="1"/>
  <c r="Q873" i="37" l="1"/>
  <c r="Q874" i="37" l="1"/>
  <c r="Q875" i="37" l="1"/>
  <c r="Q876" i="37" l="1"/>
  <c r="Q877" i="37" l="1"/>
  <c r="Q878" i="37" l="1"/>
  <c r="Q879" i="37" l="1"/>
  <c r="Q880" i="37" l="1"/>
  <c r="Q881" i="37" l="1"/>
  <c r="Q882" i="37" l="1"/>
  <c r="Q883" i="37" l="1"/>
  <c r="Q884" i="37" l="1"/>
  <c r="Q885" i="37" l="1"/>
  <c r="Q886" i="37" l="1"/>
  <c r="Q887" i="37" l="1"/>
  <c r="Q888" i="37" l="1"/>
  <c r="Q889" i="37" l="1"/>
  <c r="Q890" i="37" l="1"/>
  <c r="Q891" i="37" l="1"/>
  <c r="Q892" i="37" l="1"/>
  <c r="Q893" i="37" l="1"/>
  <c r="Q894" i="37" l="1"/>
  <c r="Q895" i="37" l="1"/>
  <c r="Q896" i="37" l="1"/>
  <c r="Q897" i="37" l="1"/>
  <c r="Q898" i="37" l="1"/>
  <c r="Q899" i="37" l="1"/>
  <c r="Q900" i="37" l="1"/>
  <c r="Q901" i="37" l="1"/>
  <c r="Q902" i="37" l="1"/>
  <c r="Q903" i="37" l="1"/>
  <c r="Q904" i="37" l="1"/>
  <c r="Q905" i="37" l="1"/>
  <c r="Q906" i="37" l="1"/>
  <c r="Q907" i="37" l="1"/>
  <c r="Q908" i="37" l="1"/>
  <c r="Q909" i="37" l="1"/>
  <c r="Q910" i="37" l="1"/>
  <c r="Q911" i="37" l="1"/>
  <c r="Q912" i="37" l="1"/>
  <c r="Q913" i="37" l="1"/>
  <c r="Q914" i="37" l="1"/>
  <c r="Q915" i="37" l="1"/>
  <c r="Q916" i="37" l="1"/>
  <c r="Q917" i="37" l="1"/>
  <c r="Q918" i="37" l="1"/>
  <c r="Q919" i="37" l="1"/>
  <c r="Q920" i="37" l="1"/>
  <c r="Q921" i="37" l="1"/>
  <c r="Q922" i="37" l="1"/>
  <c r="Q923" i="37" l="1"/>
  <c r="Q924" i="37" l="1"/>
  <c r="Q925" i="37" l="1"/>
  <c r="Q926" i="37" l="1"/>
  <c r="Q927" i="37" l="1"/>
  <c r="Q928" i="37" l="1"/>
  <c r="Q929" i="37" l="1"/>
  <c r="Q930" i="37" l="1"/>
  <c r="Q931" i="37" l="1"/>
  <c r="Q932" i="37" l="1"/>
  <c r="Q933" i="37" l="1"/>
  <c r="Q934" i="37" l="1"/>
  <c r="Q935" i="37" l="1"/>
  <c r="Q936" i="37" l="1"/>
  <c r="Q937" i="37" l="1"/>
  <c r="Q938" i="37" l="1"/>
  <c r="Q939" i="37" l="1"/>
  <c r="Q940" i="37" l="1"/>
  <c r="Q941" i="37" l="1"/>
  <c r="Q942" i="37" l="1"/>
  <c r="Q943" i="37" l="1"/>
  <c r="Q944" i="37" l="1"/>
  <c r="Q945" i="37" l="1"/>
  <c r="Q946" i="37" l="1"/>
  <c r="Q947" i="37" l="1"/>
  <c r="Q948" i="37" l="1"/>
  <c r="Q949" i="37" l="1"/>
  <c r="Q950" i="37" l="1"/>
  <c r="Q951" i="37" l="1"/>
  <c r="Q952" i="37" l="1"/>
  <c r="Q953" i="37" l="1"/>
  <c r="Q954" i="37" l="1"/>
  <c r="Q955" i="37" l="1"/>
  <c r="Q956" i="37" l="1"/>
  <c r="Q957" i="37" l="1"/>
  <c r="Q958" i="37" l="1"/>
  <c r="Q959" i="37" l="1"/>
  <c r="Q960" i="37" l="1"/>
  <c r="Q961" i="37" l="1"/>
  <c r="Q962" i="37" l="1"/>
  <c r="Q963" i="37" l="1"/>
  <c r="Q964" i="37" l="1"/>
  <c r="Q965" i="37" l="1"/>
  <c r="Q966" i="37" l="1"/>
  <c r="Q967" i="37" l="1"/>
  <c r="Q968" i="37" l="1"/>
  <c r="Q969" i="37" l="1"/>
  <c r="Q970" i="37" l="1"/>
  <c r="Q971" i="37" l="1"/>
  <c r="Q972" i="37" l="1"/>
  <c r="Q973" i="37" l="1"/>
  <c r="Q974" i="37" l="1"/>
  <c r="Q975" i="37" l="1"/>
  <c r="Q976" i="37" l="1"/>
  <c r="Q977" i="37" l="1"/>
  <c r="Q978" i="37" l="1"/>
  <c r="Q979" i="37" l="1"/>
  <c r="Q980" i="37" l="1"/>
  <c r="Q981" i="37" l="1"/>
  <c r="Q982" i="37" l="1"/>
  <c r="Q983" i="37" l="1"/>
  <c r="Q984" i="37" l="1"/>
  <c r="Q985" i="37" l="1"/>
  <c r="Q986" i="37" l="1"/>
  <c r="Q987" i="37" l="1"/>
  <c r="Q988" i="37" l="1"/>
  <c r="Q989" i="37" l="1"/>
  <c r="Q990" i="37" l="1"/>
  <c r="Q991" i="37" l="1"/>
  <c r="Q992" i="37" l="1"/>
  <c r="Q993" i="37" l="1"/>
  <c r="Q994" i="37" l="1"/>
  <c r="Q995" i="37" l="1"/>
  <c r="Q996" i="37" l="1"/>
  <c r="Q997" i="37" l="1"/>
  <c r="Q998" i="37" l="1"/>
  <c r="Q999" i="37" l="1"/>
  <c r="Q1000" i="37" l="1"/>
  <c r="Q1001" i="37" l="1"/>
  <c r="Q1002" i="37" l="1"/>
  <c r="Q1003" i="37" l="1"/>
  <c r="Q1004" i="37" l="1"/>
  <c r="Q1005" i="37" l="1"/>
  <c r="A10" i="13"/>
  <c r="A11" i="13" s="1"/>
  <c r="A12" i="13" s="1"/>
  <c r="A13" i="13" s="1"/>
  <c r="A14" i="13" s="1"/>
  <c r="A15" i="13" s="1"/>
  <c r="A16" i="13" s="1"/>
  <c r="A17" i="13" s="1"/>
  <c r="A18" i="13" s="1"/>
  <c r="A19" i="13" s="1"/>
  <c r="A20" i="13" l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Q1006" i="37"/>
  <c r="A88" i="35" l="1"/>
  <c r="J88" i="35"/>
  <c r="I88" i="35"/>
  <c r="J89" i="35"/>
  <c r="I89" i="35"/>
  <c r="X179" i="13"/>
  <c r="W179" i="13"/>
  <c r="A89" i="35" l="1"/>
  <c r="P21" i="37"/>
  <c r="P90" i="37"/>
  <c r="P69" i="37"/>
  <c r="P85" i="37"/>
  <c r="O80" i="37"/>
  <c r="P36" i="37"/>
  <c r="O29" i="37"/>
  <c r="O32" i="37"/>
  <c r="P32" i="37"/>
  <c r="O75" i="37"/>
  <c r="P6" i="37"/>
  <c r="P12" i="37"/>
  <c r="P81" i="37"/>
  <c r="P17" i="37"/>
  <c r="O53" i="37"/>
  <c r="F40" i="37"/>
  <c r="F84" i="37"/>
  <c r="O48" i="37"/>
  <c r="O46" i="37"/>
  <c r="O6" i="37"/>
  <c r="O12" i="37"/>
  <c r="F33" i="37"/>
  <c r="O64" i="37"/>
  <c r="C6" i="35"/>
  <c r="F30" i="37"/>
  <c r="O76" i="37"/>
  <c r="F74" i="37"/>
  <c r="F9" i="37"/>
  <c r="F69" i="37"/>
  <c r="F81" i="37"/>
  <c r="O67" i="37"/>
  <c r="F15" i="37"/>
  <c r="O47" i="37"/>
  <c r="F41" i="37"/>
  <c r="O14" i="37"/>
  <c r="F59" i="37"/>
  <c r="F90" i="37"/>
  <c r="O65" i="37"/>
  <c r="O73" i="37"/>
  <c r="F23" i="37"/>
  <c r="F52" i="37"/>
  <c r="F6" i="37"/>
  <c r="F13" i="37"/>
  <c r="F56" i="37"/>
  <c r="F65" i="37"/>
  <c r="F58" i="37"/>
  <c r="F83" i="37"/>
  <c r="F61" i="37"/>
  <c r="F7" i="37"/>
  <c r="F78" i="37"/>
  <c r="F70" i="37"/>
  <c r="J90" i="35"/>
  <c r="I90" i="35"/>
  <c r="F62" i="37"/>
  <c r="F75" i="37"/>
  <c r="F57" i="37"/>
  <c r="F14" i="37"/>
  <c r="F11" i="37"/>
  <c r="L82" i="37"/>
  <c r="F66" i="37"/>
  <c r="F22" i="37"/>
  <c r="F45" i="37"/>
  <c r="F53" i="37"/>
  <c r="L29" i="37"/>
  <c r="L85" i="37"/>
  <c r="F10" i="37"/>
  <c r="L32" i="37"/>
  <c r="K32" i="37"/>
  <c r="F87" i="37"/>
  <c r="F39" i="37"/>
  <c r="F72" i="37"/>
  <c r="F63" i="37"/>
  <c r="F85" i="37"/>
  <c r="F48" i="37"/>
  <c r="F73" i="37"/>
  <c r="F21" i="37"/>
  <c r="F67" i="37"/>
  <c r="F42" i="37"/>
  <c r="F43" i="37"/>
  <c r="F79" i="37"/>
  <c r="F24" i="37"/>
  <c r="F82" i="37"/>
  <c r="F34" i="37"/>
  <c r="F88" i="37"/>
  <c r="F46" i="37"/>
  <c r="F80" i="37"/>
  <c r="F16" i="37"/>
  <c r="F25" i="37"/>
  <c r="F31" i="37"/>
  <c r="F27" i="37"/>
  <c r="F20" i="37"/>
  <c r="F17" i="37"/>
  <c r="F91" i="37"/>
  <c r="F47" i="37"/>
  <c r="F38" i="37"/>
  <c r="F55" i="37"/>
  <c r="F28" i="37"/>
  <c r="F54" i="37"/>
  <c r="F35" i="37"/>
  <c r="F92" i="37"/>
  <c r="F18" i="37"/>
  <c r="F71" i="37"/>
  <c r="F50" i="37"/>
  <c r="F64" i="37"/>
  <c r="F44" i="37"/>
  <c r="F32" i="37"/>
  <c r="F49" i="37"/>
  <c r="F36" i="37"/>
  <c r="F60" i="37"/>
  <c r="F77" i="37"/>
  <c r="F68" i="37"/>
  <c r="F19" i="37"/>
  <c r="F86" i="37"/>
  <c r="F8" i="37"/>
  <c r="F12" i="37"/>
  <c r="F89" i="37"/>
  <c r="G15" i="37"/>
  <c r="A95" i="13" l="1"/>
  <c r="A96" i="13" s="1"/>
  <c r="A97" i="13" s="1"/>
  <c r="A98" i="13" s="1"/>
  <c r="A99" i="13" s="1"/>
  <c r="A100" i="13" s="1"/>
  <c r="A101" i="13" s="1"/>
  <c r="A102" i="13" s="1"/>
  <c r="A90" i="35"/>
  <c r="P62" i="37"/>
  <c r="P71" i="37"/>
  <c r="P78" i="37"/>
  <c r="O8" i="37"/>
  <c r="L36" i="37"/>
  <c r="O63" i="37"/>
  <c r="P73" i="37"/>
  <c r="O23" i="37"/>
  <c r="O71" i="37"/>
  <c r="O70" i="37"/>
  <c r="P8" i="37"/>
  <c r="P7" i="37"/>
  <c r="O62" i="37"/>
  <c r="L69" i="37"/>
  <c r="K17" i="37"/>
  <c r="K36" i="37"/>
  <c r="O45" i="37"/>
  <c r="O22" i="37"/>
  <c r="O82" i="37"/>
  <c r="P89" i="37"/>
  <c r="K85" i="37"/>
  <c r="O85" i="37"/>
  <c r="K78" i="37"/>
  <c r="L17" i="37"/>
  <c r="L78" i="37"/>
  <c r="K75" i="37"/>
  <c r="L75" i="37"/>
  <c r="P75" i="37"/>
  <c r="P70" i="37"/>
  <c r="O44" i="37"/>
  <c r="P72" i="37"/>
  <c r="P39" i="37"/>
  <c r="O24" i="37"/>
  <c r="O25" i="37"/>
  <c r="P18" i="37"/>
  <c r="P84" i="37"/>
  <c r="P24" i="37"/>
  <c r="K29" i="37"/>
  <c r="O78" i="37"/>
  <c r="P23" i="37"/>
  <c r="P35" i="37"/>
  <c r="K22" i="37"/>
  <c r="G52" i="37"/>
  <c r="L22" i="37"/>
  <c r="O69" i="37"/>
  <c r="P87" i="37"/>
  <c r="P68" i="37"/>
  <c r="K69" i="37"/>
  <c r="K52" i="37"/>
  <c r="L52" i="37"/>
  <c r="O79" i="37"/>
  <c r="O39" i="37"/>
  <c r="O49" i="37"/>
  <c r="O28" i="37"/>
  <c r="P15" i="37"/>
  <c r="O36" i="37"/>
  <c r="K35" i="37"/>
  <c r="O56" i="37"/>
  <c r="O21" i="37"/>
  <c r="P50" i="37"/>
  <c r="L35" i="37"/>
  <c r="O35" i="37"/>
  <c r="O17" i="37"/>
  <c r="O88" i="37"/>
  <c r="O40" i="37"/>
  <c r="O55" i="37"/>
  <c r="G37" i="37"/>
  <c r="P83" i="37"/>
  <c r="K91" i="37"/>
  <c r="P56" i="37"/>
  <c r="P77" i="37"/>
  <c r="P76" i="37"/>
  <c r="P59" i="37"/>
  <c r="P30" i="37"/>
  <c r="P16" i="37"/>
  <c r="P80" i="37"/>
  <c r="P31" i="37"/>
  <c r="P58" i="37"/>
  <c r="P79" i="37"/>
  <c r="P13" i="37"/>
  <c r="L20" i="37"/>
  <c r="P38" i="37"/>
  <c r="O31" i="37"/>
  <c r="P45" i="37"/>
  <c r="P63" i="37"/>
  <c r="P88" i="37"/>
  <c r="P91" i="37"/>
  <c r="P9" i="37"/>
  <c r="P60" i="37"/>
  <c r="P40" i="37"/>
  <c r="P66" i="37"/>
  <c r="P42" i="37"/>
  <c r="P65" i="37"/>
  <c r="P19" i="37"/>
  <c r="O91" i="37"/>
  <c r="K45" i="37"/>
  <c r="L55" i="37"/>
  <c r="L91" i="37"/>
  <c r="K65" i="37"/>
  <c r="K54" i="37"/>
  <c r="O38" i="37"/>
  <c r="L88" i="37"/>
  <c r="K53" i="37"/>
  <c r="L45" i="37"/>
  <c r="K79" i="37"/>
  <c r="O15" i="37"/>
  <c r="O77" i="37"/>
  <c r="O92" i="37"/>
  <c r="L53" i="37"/>
  <c r="K88" i="37"/>
  <c r="L79" i="37"/>
  <c r="O74" i="37"/>
  <c r="O10" i="37"/>
  <c r="G23" i="37"/>
  <c r="G40" i="37"/>
  <c r="O84" i="37"/>
  <c r="O61" i="37"/>
  <c r="O43" i="37"/>
  <c r="L65" i="37"/>
  <c r="K31" i="37"/>
  <c r="L54" i="37"/>
  <c r="L84" i="37"/>
  <c r="K14" i="37"/>
  <c r="O54" i="37"/>
  <c r="O7" i="37"/>
  <c r="O89" i="37"/>
  <c r="G84" i="37"/>
  <c r="L31" i="37"/>
  <c r="L14" i="37"/>
  <c r="O19" i="37"/>
  <c r="O86" i="37"/>
  <c r="L43" i="37"/>
  <c r="K20" i="37"/>
  <c r="O52" i="37"/>
  <c r="O66" i="37"/>
  <c r="O34" i="37"/>
  <c r="O20" i="37"/>
  <c r="G69" i="37"/>
  <c r="G79" i="37"/>
  <c r="K86" i="37"/>
  <c r="K49" i="37"/>
  <c r="K28" i="37"/>
  <c r="L34" i="37"/>
  <c r="L7" i="37"/>
  <c r="K84" i="37"/>
  <c r="L86" i="37"/>
  <c r="L49" i="37"/>
  <c r="L46" i="37"/>
  <c r="L28" i="37"/>
  <c r="K43" i="37"/>
  <c r="K40" i="37"/>
  <c r="K55" i="37"/>
  <c r="K25" i="37"/>
  <c r="O41" i="37"/>
  <c r="O59" i="37"/>
  <c r="O13" i="37"/>
  <c r="G59" i="37"/>
  <c r="L40" i="37"/>
  <c r="K34" i="37"/>
  <c r="K7" i="37"/>
  <c r="L25" i="37"/>
  <c r="K46" i="37"/>
  <c r="G33" i="37"/>
  <c r="K8" i="37"/>
  <c r="K77" i="37"/>
  <c r="K89" i="37"/>
  <c r="K12" i="37"/>
  <c r="K61" i="37"/>
  <c r="L62" i="37"/>
  <c r="K9" i="37"/>
  <c r="K27" i="37"/>
  <c r="L72" i="37"/>
  <c r="K70" i="37"/>
  <c r="K92" i="37"/>
  <c r="L68" i="37"/>
  <c r="L87" i="37"/>
  <c r="L90" i="37"/>
  <c r="L50" i="37"/>
  <c r="K10" i="37"/>
  <c r="K57" i="37"/>
  <c r="K33" i="37"/>
  <c r="L11" i="37"/>
  <c r="L81" i="37"/>
  <c r="L6" i="37"/>
  <c r="L71" i="37"/>
  <c r="L8" i="37"/>
  <c r="L89" i="37"/>
  <c r="L77" i="37"/>
  <c r="L12" i="37"/>
  <c r="L61" i="37"/>
  <c r="L9" i="37"/>
  <c r="L27" i="37"/>
  <c r="K48" i="37"/>
  <c r="K21" i="37"/>
  <c r="K13" i="37"/>
  <c r="K66" i="37"/>
  <c r="L92" i="37"/>
  <c r="L70" i="37"/>
  <c r="L10" i="37"/>
  <c r="L57" i="37"/>
  <c r="L33" i="37"/>
  <c r="O90" i="37"/>
  <c r="O50" i="37"/>
  <c r="O68" i="37"/>
  <c r="O87" i="37"/>
  <c r="K82" i="37"/>
  <c r="L48" i="37"/>
  <c r="L13" i="37"/>
  <c r="L66" i="37"/>
  <c r="L21" i="37"/>
  <c r="K83" i="37"/>
  <c r="K24" i="37"/>
  <c r="L63" i="37"/>
  <c r="K63" i="37"/>
  <c r="K62" i="37"/>
  <c r="K72" i="37"/>
  <c r="K68" i="37"/>
  <c r="K87" i="37"/>
  <c r="K50" i="37"/>
  <c r="K90" i="37"/>
  <c r="L83" i="37"/>
  <c r="K11" i="37"/>
  <c r="K81" i="37"/>
  <c r="K71" i="37"/>
  <c r="K6" i="37"/>
  <c r="L24" i="37"/>
  <c r="O83" i="37"/>
  <c r="O11" i="37"/>
  <c r="O81" i="37"/>
  <c r="O9" i="37"/>
  <c r="O27" i="37"/>
  <c r="O60" i="37"/>
  <c r="O57" i="37"/>
  <c r="O33" i="37"/>
  <c r="O72" i="37"/>
  <c r="K41" i="37"/>
  <c r="K47" i="37"/>
  <c r="K73" i="37"/>
  <c r="L23" i="37"/>
  <c r="K19" i="37"/>
  <c r="K64" i="37"/>
  <c r="L80" i="37"/>
  <c r="O42" i="37"/>
  <c r="O26" i="37"/>
  <c r="O58" i="37"/>
  <c r="L41" i="37"/>
  <c r="L73" i="37"/>
  <c r="L47" i="37"/>
  <c r="L74" i="37"/>
  <c r="L67" i="37"/>
  <c r="L56" i="37"/>
  <c r="K30" i="37"/>
  <c r="K18" i="37"/>
  <c r="L64" i="37"/>
  <c r="L19" i="37"/>
  <c r="K44" i="37"/>
  <c r="K74" i="37"/>
  <c r="K56" i="37"/>
  <c r="K67" i="37"/>
  <c r="L15" i="37"/>
  <c r="L39" i="37"/>
  <c r="K60" i="37"/>
  <c r="L18" i="37"/>
  <c r="L30" i="37"/>
  <c r="K16" i="37"/>
  <c r="L44" i="37"/>
  <c r="O18" i="37"/>
  <c r="O30" i="37"/>
  <c r="L59" i="37"/>
  <c r="L38" i="37"/>
  <c r="L42" i="37"/>
  <c r="L58" i="37"/>
  <c r="O16" i="37"/>
  <c r="L60" i="37"/>
  <c r="K59" i="37"/>
  <c r="K38" i="37"/>
  <c r="K23" i="37"/>
  <c r="K58" i="37"/>
  <c r="K42" i="37"/>
  <c r="K39" i="37"/>
  <c r="K15" i="37"/>
  <c r="L16" i="37"/>
  <c r="K80" i="37"/>
  <c r="F29" i="37"/>
  <c r="G74" i="37"/>
  <c r="G83" i="37"/>
  <c r="G76" i="37"/>
  <c r="G30" i="37"/>
  <c r="G9" i="37"/>
  <c r="G81" i="37"/>
  <c r="G6" i="37"/>
  <c r="G29" i="37"/>
  <c r="G80" i="37"/>
  <c r="G65" i="37"/>
  <c r="G56" i="37"/>
  <c r="G13" i="37"/>
  <c r="G24" i="37"/>
  <c r="G41" i="37"/>
  <c r="G26" i="37"/>
  <c r="G90" i="37"/>
  <c r="G20" i="37"/>
  <c r="G78" i="37"/>
  <c r="G7" i="37"/>
  <c r="G61" i="37"/>
  <c r="G58" i="37"/>
  <c r="G70" i="37"/>
  <c r="G46" i="37"/>
  <c r="G75" i="37"/>
  <c r="G66" i="37"/>
  <c r="G48" i="37"/>
  <c r="G73" i="37"/>
  <c r="G91" i="37"/>
  <c r="G17" i="37"/>
  <c r="G31" i="37"/>
  <c r="G25" i="37"/>
  <c r="G14" i="37"/>
  <c r="G67" i="37"/>
  <c r="G10" i="37"/>
  <c r="G53" i="37"/>
  <c r="G34" i="37"/>
  <c r="G82" i="37"/>
  <c r="G72" i="37"/>
  <c r="G63" i="37"/>
  <c r="G55" i="37"/>
  <c r="G38" i="37"/>
  <c r="G88" i="37"/>
  <c r="G57" i="37"/>
  <c r="G62" i="37"/>
  <c r="G44" i="37"/>
  <c r="G32" i="37"/>
  <c r="G50" i="37"/>
  <c r="G64" i="37"/>
  <c r="G43" i="37"/>
  <c r="G27" i="37"/>
  <c r="G42" i="37"/>
  <c r="G60" i="37"/>
  <c r="G36" i="37"/>
  <c r="G21" i="37"/>
  <c r="G49" i="37"/>
  <c r="G12" i="37"/>
  <c r="G89" i="37"/>
  <c r="G35" i="37"/>
  <c r="G11" i="37"/>
  <c r="G19" i="37"/>
  <c r="G68" i="37"/>
  <c r="G16" i="37"/>
  <c r="G47" i="37"/>
  <c r="G85" i="37"/>
  <c r="G18" i="37"/>
  <c r="G71" i="37"/>
  <c r="G92" i="37"/>
  <c r="G86" i="37"/>
  <c r="G8" i="37"/>
  <c r="G28" i="37"/>
  <c r="G54" i="37"/>
  <c r="G77" i="37"/>
  <c r="G51" i="37"/>
  <c r="G45" i="37"/>
  <c r="G22" i="37"/>
  <c r="G39" i="37"/>
  <c r="G87" i="37"/>
  <c r="E81" i="37" l="1"/>
  <c r="X71" i="13" l="1"/>
  <c r="X65" i="13"/>
  <c r="X19" i="13"/>
  <c r="W91" i="13"/>
  <c r="W90" i="13"/>
  <c r="W89" i="13"/>
  <c r="W87" i="13"/>
  <c r="W86" i="13"/>
  <c r="W85" i="13"/>
  <c r="W78" i="13"/>
  <c r="W76" i="13"/>
  <c r="W75" i="13"/>
  <c r="W74" i="13"/>
  <c r="W73" i="13"/>
  <c r="W72" i="13"/>
  <c r="W71" i="13"/>
  <c r="W70" i="13"/>
  <c r="W69" i="13"/>
  <c r="W67" i="13"/>
  <c r="W61" i="13"/>
  <c r="W59" i="13"/>
  <c r="W58" i="13"/>
  <c r="W57" i="13"/>
  <c r="W52" i="13"/>
  <c r="W51" i="13"/>
  <c r="W50" i="13"/>
  <c r="W49" i="13"/>
  <c r="W48" i="13"/>
  <c r="W47" i="13"/>
  <c r="W46" i="13"/>
  <c r="W45" i="13"/>
  <c r="W44" i="13"/>
  <c r="W42" i="13"/>
  <c r="W41" i="13"/>
  <c r="W39" i="13"/>
  <c r="W36" i="13"/>
  <c r="W35" i="13"/>
  <c r="W34" i="13"/>
  <c r="W33" i="13"/>
  <c r="W32" i="13"/>
  <c r="W31" i="13"/>
  <c r="W30" i="13"/>
  <c r="W29" i="13"/>
  <c r="W23" i="13"/>
  <c r="L3" i="14" l="1"/>
  <c r="L4" i="14"/>
  <c r="Q13" i="14" l="1"/>
  <c r="K2" i="13" l="1"/>
  <c r="J2" i="13"/>
  <c r="I2" i="13"/>
  <c r="H2" i="13"/>
  <c r="G2" i="13"/>
  <c r="F2" i="13"/>
  <c r="E2" i="13"/>
  <c r="F87" i="13" l="1"/>
  <c r="F79" i="13"/>
  <c r="F71" i="13"/>
  <c r="F63" i="13"/>
  <c r="F56" i="13"/>
  <c r="F48" i="13"/>
  <c r="F40" i="13"/>
  <c r="F32" i="13"/>
  <c r="F24" i="13"/>
  <c r="F17" i="13"/>
  <c r="F90" i="13"/>
  <c r="F82" i="13"/>
  <c r="F74" i="13"/>
  <c r="F66" i="13"/>
  <c r="F59" i="13"/>
  <c r="F51" i="13"/>
  <c r="F43" i="13"/>
  <c r="F35" i="13"/>
  <c r="F27" i="13"/>
  <c r="F12" i="13"/>
  <c r="F85" i="13"/>
  <c r="F75" i="13"/>
  <c r="F64" i="13"/>
  <c r="F54" i="13"/>
  <c r="F44" i="13"/>
  <c r="F33" i="13"/>
  <c r="F22" i="13"/>
  <c r="F13" i="13"/>
  <c r="F94" i="13"/>
  <c r="F84" i="13"/>
  <c r="F73" i="13"/>
  <c r="F62" i="13"/>
  <c r="F53" i="13"/>
  <c r="F42" i="13"/>
  <c r="F31" i="13"/>
  <c r="F21" i="13"/>
  <c r="F11" i="13"/>
  <c r="F89" i="13"/>
  <c r="F78" i="13"/>
  <c r="F68" i="13"/>
  <c r="F58" i="13"/>
  <c r="F47" i="13"/>
  <c r="F37" i="13"/>
  <c r="F26" i="13"/>
  <c r="F16" i="13"/>
  <c r="F93" i="13"/>
  <c r="F77" i="13"/>
  <c r="F45" i="13"/>
  <c r="F28" i="13"/>
  <c r="F72" i="13"/>
  <c r="F39" i="13"/>
  <c r="F70" i="13"/>
  <c r="F38" i="13"/>
  <c r="F92" i="13"/>
  <c r="F76" i="13"/>
  <c r="F60" i="13"/>
  <c r="F41" i="13"/>
  <c r="F25" i="13"/>
  <c r="F10" i="13"/>
  <c r="F91" i="13"/>
  <c r="F57" i="13"/>
  <c r="F23" i="13"/>
  <c r="F88" i="13"/>
  <c r="F55" i="13"/>
  <c r="F20" i="13"/>
  <c r="F67" i="13"/>
  <c r="F34" i="13"/>
  <c r="F65" i="13"/>
  <c r="F30" i="13"/>
  <c r="F29" i="13"/>
  <c r="F19" i="13"/>
  <c r="F83" i="13"/>
  <c r="F18" i="13"/>
  <c r="F81" i="13"/>
  <c r="F15" i="13"/>
  <c r="F61" i="13"/>
  <c r="F86" i="13"/>
  <c r="F52" i="13"/>
  <c r="F50" i="13"/>
  <c r="F49" i="13"/>
  <c r="F80" i="13"/>
  <c r="F46" i="13"/>
  <c r="F14" i="13"/>
  <c r="F69" i="13"/>
  <c r="F36" i="13"/>
  <c r="H89" i="13"/>
  <c r="H81" i="13"/>
  <c r="H73" i="13"/>
  <c r="H65" i="13"/>
  <c r="H58" i="13"/>
  <c r="H50" i="13"/>
  <c r="H42" i="13"/>
  <c r="H34" i="13"/>
  <c r="H26" i="13"/>
  <c r="H19" i="13"/>
  <c r="H11" i="13"/>
  <c r="H92" i="13"/>
  <c r="H84" i="13"/>
  <c r="H76" i="13"/>
  <c r="H68" i="13"/>
  <c r="H53" i="13"/>
  <c r="H45" i="13"/>
  <c r="H37" i="13"/>
  <c r="H29" i="13"/>
  <c r="H21" i="13"/>
  <c r="H14" i="13"/>
  <c r="H85" i="13"/>
  <c r="H74" i="13"/>
  <c r="H63" i="13"/>
  <c r="H54" i="13"/>
  <c r="H43" i="13"/>
  <c r="H32" i="13"/>
  <c r="H22" i="13"/>
  <c r="H12" i="13"/>
  <c r="H94" i="13"/>
  <c r="H83" i="13"/>
  <c r="H72" i="13"/>
  <c r="H62" i="13"/>
  <c r="H52" i="13"/>
  <c r="H41" i="13"/>
  <c r="H31" i="13"/>
  <c r="H20" i="13"/>
  <c r="H88" i="13"/>
  <c r="H78" i="13"/>
  <c r="H67" i="13"/>
  <c r="H57" i="13"/>
  <c r="H47" i="13"/>
  <c r="H36" i="13"/>
  <c r="H25" i="13"/>
  <c r="H16" i="13"/>
  <c r="H93" i="13"/>
  <c r="H77" i="13"/>
  <c r="H60" i="13"/>
  <c r="H44" i="13"/>
  <c r="H27" i="13"/>
  <c r="H10" i="13"/>
  <c r="H39" i="13"/>
  <c r="H70" i="13"/>
  <c r="H38" i="13"/>
  <c r="H91" i="13"/>
  <c r="H75" i="13"/>
  <c r="H59" i="13"/>
  <c r="H40" i="13"/>
  <c r="H24" i="13"/>
  <c r="H90" i="13"/>
  <c r="H71" i="13"/>
  <c r="H56" i="13"/>
  <c r="H23" i="13"/>
  <c r="H87" i="13"/>
  <c r="H55" i="13"/>
  <c r="H82" i="13"/>
  <c r="H49" i="13"/>
  <c r="H17" i="13"/>
  <c r="H80" i="13"/>
  <c r="H48" i="13"/>
  <c r="H15" i="13"/>
  <c r="H79" i="13"/>
  <c r="H13" i="13"/>
  <c r="H69" i="13"/>
  <c r="H35" i="13"/>
  <c r="H66" i="13"/>
  <c r="H64" i="13"/>
  <c r="H46" i="13"/>
  <c r="H33" i="13"/>
  <c r="H30" i="13"/>
  <c r="H61" i="13"/>
  <c r="H28" i="13"/>
  <c r="H86" i="13"/>
  <c r="H51" i="13"/>
  <c r="H18" i="13"/>
  <c r="J91" i="13"/>
  <c r="J83" i="13"/>
  <c r="J75" i="13"/>
  <c r="J67" i="13"/>
  <c r="J60" i="13"/>
  <c r="J52" i="13"/>
  <c r="J44" i="13"/>
  <c r="J36" i="13"/>
  <c r="J28" i="13"/>
  <c r="J20" i="13"/>
  <c r="J13" i="13"/>
  <c r="J89" i="13"/>
  <c r="J81" i="13"/>
  <c r="J94" i="13"/>
  <c r="J86" i="13"/>
  <c r="J78" i="13"/>
  <c r="J70" i="13"/>
  <c r="J62" i="13"/>
  <c r="J55" i="13"/>
  <c r="J47" i="13"/>
  <c r="J39" i="13"/>
  <c r="J31" i="13"/>
  <c r="J23" i="13"/>
  <c r="J16" i="13"/>
  <c r="J85" i="13"/>
  <c r="J73" i="13"/>
  <c r="J63" i="13"/>
  <c r="J53" i="13"/>
  <c r="J42" i="13"/>
  <c r="J32" i="13"/>
  <c r="J21" i="13"/>
  <c r="J11" i="13"/>
  <c r="J84" i="13"/>
  <c r="J72" i="13"/>
  <c r="J61" i="13"/>
  <c r="J51" i="13"/>
  <c r="J41" i="13"/>
  <c r="J30" i="13"/>
  <c r="J90" i="13"/>
  <c r="J77" i="13"/>
  <c r="J66" i="13"/>
  <c r="J57" i="13"/>
  <c r="J46" i="13"/>
  <c r="J35" i="13"/>
  <c r="J25" i="13"/>
  <c r="J15" i="13"/>
  <c r="J76" i="13"/>
  <c r="J59" i="13"/>
  <c r="J43" i="13"/>
  <c r="J26" i="13"/>
  <c r="J71" i="13"/>
  <c r="J88" i="13"/>
  <c r="J69" i="13"/>
  <c r="J37" i="13"/>
  <c r="J93" i="13"/>
  <c r="J74" i="13"/>
  <c r="J58" i="13"/>
  <c r="J40" i="13"/>
  <c r="J24" i="13"/>
  <c r="J92" i="13"/>
  <c r="J56" i="13"/>
  <c r="J38" i="13"/>
  <c r="J22" i="13"/>
  <c r="J54" i="13"/>
  <c r="J19" i="13"/>
  <c r="J65" i="13"/>
  <c r="J33" i="13"/>
  <c r="J64" i="13"/>
  <c r="J29" i="13"/>
  <c r="J10" i="13"/>
  <c r="J87" i="13"/>
  <c r="J50" i="13"/>
  <c r="J82" i="13"/>
  <c r="J49" i="13"/>
  <c r="J48" i="13"/>
  <c r="J27" i="13"/>
  <c r="J18" i="13"/>
  <c r="J17" i="13"/>
  <c r="J80" i="13"/>
  <c r="J14" i="13"/>
  <c r="J79" i="13"/>
  <c r="J45" i="13"/>
  <c r="J12" i="13"/>
  <c r="J68" i="13"/>
  <c r="J34" i="13"/>
  <c r="F9" i="14" l="1"/>
  <c r="D9" i="14"/>
  <c r="A24" i="14"/>
  <c r="Q29" i="14" l="1"/>
  <c r="D25" i="14"/>
  <c r="N29" i="14" s="1"/>
  <c r="F25" i="14"/>
  <c r="P29" i="14" s="1"/>
  <c r="E25" i="14"/>
  <c r="O29" i="14" s="1"/>
  <c r="A40" i="14"/>
  <c r="E41" i="14" l="1"/>
  <c r="O45" i="14" s="1"/>
  <c r="F41" i="14"/>
  <c r="P45" i="14" s="1"/>
  <c r="D41" i="14"/>
  <c r="N45" i="14" s="1"/>
  <c r="Q45" i="14"/>
  <c r="A56" i="14"/>
  <c r="P13" i="14"/>
  <c r="O13" i="14"/>
  <c r="N13" i="14"/>
  <c r="R9" i="13"/>
  <c r="P9" i="13"/>
  <c r="N9" i="13"/>
  <c r="L9" i="13"/>
  <c r="J9" i="13"/>
  <c r="H9" i="13"/>
  <c r="F9" i="13"/>
  <c r="B10" i="13"/>
  <c r="B11" i="13" l="1"/>
  <c r="B6" i="35"/>
  <c r="F57" i="14"/>
  <c r="P61" i="14" s="1"/>
  <c r="E57" i="14"/>
  <c r="O61" i="14" s="1"/>
  <c r="D57" i="14"/>
  <c r="Q61" i="14"/>
  <c r="A72" i="14"/>
  <c r="AL41" i="12"/>
  <c r="AK41" i="12"/>
  <c r="AJ41" i="12"/>
  <c r="AL40" i="12"/>
  <c r="AK40" i="12"/>
  <c r="AJ40" i="12"/>
  <c r="AL39" i="12"/>
  <c r="AK39" i="12"/>
  <c r="AJ39" i="12"/>
  <c r="AL38" i="12"/>
  <c r="AK38" i="12"/>
  <c r="AJ38" i="12"/>
  <c r="AL37" i="12"/>
  <c r="AK37" i="12"/>
  <c r="AJ37" i="12"/>
  <c r="AL36" i="12"/>
  <c r="AK36" i="12"/>
  <c r="AJ36" i="12"/>
  <c r="AL35" i="12"/>
  <c r="AK35" i="12"/>
  <c r="AJ35" i="12"/>
  <c r="AL34" i="12"/>
  <c r="AK34" i="12"/>
  <c r="AJ34" i="12"/>
  <c r="AL33" i="12"/>
  <c r="AK33" i="12"/>
  <c r="AJ33" i="12"/>
  <c r="AL32" i="12"/>
  <c r="AK32" i="12"/>
  <c r="AJ32" i="12"/>
  <c r="AL31" i="12"/>
  <c r="AK31" i="12"/>
  <c r="AJ31" i="12"/>
  <c r="AL30" i="12"/>
  <c r="AK30" i="12"/>
  <c r="AJ30" i="12"/>
  <c r="AL29" i="12"/>
  <c r="AK29" i="12"/>
  <c r="AJ29" i="12"/>
  <c r="AL28" i="12"/>
  <c r="AK28" i="12"/>
  <c r="AJ28" i="12"/>
  <c r="AL27" i="12"/>
  <c r="AK27" i="12"/>
  <c r="AJ27" i="12"/>
  <c r="AL26" i="12"/>
  <c r="AK26" i="12"/>
  <c r="AJ26" i="12"/>
  <c r="AL25" i="12"/>
  <c r="AK25" i="12"/>
  <c r="AJ25" i="12"/>
  <c r="AL24" i="12"/>
  <c r="AK24" i="12"/>
  <c r="AJ24" i="12"/>
  <c r="AL23" i="12"/>
  <c r="AK23" i="12"/>
  <c r="AJ23" i="12"/>
  <c r="AL22" i="12"/>
  <c r="AK22" i="12"/>
  <c r="AJ22" i="12"/>
  <c r="AL21" i="12"/>
  <c r="AK21" i="12"/>
  <c r="AJ21" i="12"/>
  <c r="AL20" i="12"/>
  <c r="AK20" i="12"/>
  <c r="AJ20" i="12"/>
  <c r="AL19" i="12"/>
  <c r="AK19" i="12"/>
  <c r="AJ19" i="12"/>
  <c r="AL18" i="12"/>
  <c r="AK18" i="12"/>
  <c r="AJ18" i="12"/>
  <c r="AL17" i="12"/>
  <c r="AK17" i="12"/>
  <c r="AJ17" i="12"/>
  <c r="AL16" i="12"/>
  <c r="AK16" i="12"/>
  <c r="AJ16" i="12"/>
  <c r="AL15" i="12"/>
  <c r="AK15" i="12"/>
  <c r="AJ15" i="12"/>
  <c r="AL14" i="12"/>
  <c r="AK14" i="12"/>
  <c r="AJ14" i="12"/>
  <c r="AL13" i="12"/>
  <c r="AK13" i="12"/>
  <c r="AJ13" i="12"/>
  <c r="AL12" i="12"/>
  <c r="AK12" i="12"/>
  <c r="AJ12" i="12"/>
  <c r="AL11" i="12"/>
  <c r="AK11" i="12"/>
  <c r="AJ11" i="12"/>
  <c r="AL10" i="12"/>
  <c r="F56" i="14" s="1"/>
  <c r="AK10" i="12"/>
  <c r="E56" i="14" s="1"/>
  <c r="AJ10" i="12"/>
  <c r="D56" i="14" s="1"/>
  <c r="AL9" i="12"/>
  <c r="F40" i="14" s="1"/>
  <c r="AK9" i="12"/>
  <c r="E40" i="14" s="1"/>
  <c r="AJ9" i="12"/>
  <c r="D40" i="14" s="1"/>
  <c r="AL8" i="12"/>
  <c r="F24" i="14" s="1"/>
  <c r="AK8" i="12"/>
  <c r="E24" i="14" s="1"/>
  <c r="AJ8" i="12"/>
  <c r="D24" i="14" s="1"/>
  <c r="AK7" i="12"/>
  <c r="AJ7" i="12"/>
  <c r="AL7" i="12"/>
  <c r="A8" i="12"/>
  <c r="B8" i="12" s="1"/>
  <c r="F8" i="12" s="1"/>
  <c r="B7" i="12"/>
  <c r="F7" i="12" s="1"/>
  <c r="V6" i="12"/>
  <c r="W6" i="12" s="1"/>
  <c r="X6" i="12" s="1"/>
  <c r="Y6" i="12" s="1"/>
  <c r="Z6" i="12" s="1"/>
  <c r="AA6" i="12" s="1"/>
  <c r="D6" i="12"/>
  <c r="E6" i="12" s="1"/>
  <c r="F6" i="12" s="1"/>
  <c r="G6" i="12" s="1"/>
  <c r="H6" i="12" s="1"/>
  <c r="I6" i="12" s="1"/>
  <c r="F72" i="14" l="1"/>
  <c r="E72" i="14"/>
  <c r="D72" i="14"/>
  <c r="B12" i="13"/>
  <c r="B7" i="35"/>
  <c r="C11" i="13"/>
  <c r="C7" i="35" s="1"/>
  <c r="F73" i="14"/>
  <c r="P77" i="14" s="1"/>
  <c r="D73" i="14"/>
  <c r="N77" i="14" s="1"/>
  <c r="E73" i="14"/>
  <c r="N61" i="14"/>
  <c r="G7" i="12"/>
  <c r="A9" i="12"/>
  <c r="B9" i="12" s="1"/>
  <c r="F9" i="12" s="1"/>
  <c r="D7" i="12"/>
  <c r="E7" i="12"/>
  <c r="C7" i="12"/>
  <c r="H7" i="12"/>
  <c r="I7" i="12"/>
  <c r="Q77" i="14"/>
  <c r="A88" i="14"/>
  <c r="E8" i="14"/>
  <c r="F8" i="14"/>
  <c r="D8" i="14"/>
  <c r="H8" i="12"/>
  <c r="C8" i="12"/>
  <c r="I8" i="12"/>
  <c r="D8" i="12"/>
  <c r="E8" i="12"/>
  <c r="G8" i="12"/>
  <c r="B13" i="13" l="1"/>
  <c r="B8" i="35"/>
  <c r="C12" i="13"/>
  <c r="C8" i="35" s="1"/>
  <c r="E58" i="37" s="1"/>
  <c r="E68" i="37"/>
  <c r="E87" i="37"/>
  <c r="D89" i="14"/>
  <c r="D90" i="14" s="1"/>
  <c r="F89" i="14"/>
  <c r="P93" i="14" s="1"/>
  <c r="E89" i="14"/>
  <c r="E88" i="14"/>
  <c r="D88" i="14"/>
  <c r="F88" i="14"/>
  <c r="D74" i="14"/>
  <c r="G9" i="12"/>
  <c r="E9" i="12"/>
  <c r="H9" i="12"/>
  <c r="D9" i="12"/>
  <c r="A10" i="12"/>
  <c r="B10" i="12" s="1"/>
  <c r="C9" i="12"/>
  <c r="I9" i="12"/>
  <c r="J7" i="12"/>
  <c r="Q93" i="14"/>
  <c r="A104" i="14"/>
  <c r="J8" i="12"/>
  <c r="O77" i="14"/>
  <c r="B14" i="13" l="1"/>
  <c r="B7" i="45" s="1"/>
  <c r="B9" i="35"/>
  <c r="C13" i="13"/>
  <c r="C9" i="35" s="1"/>
  <c r="N93" i="14"/>
  <c r="E105" i="14"/>
  <c r="F105" i="14"/>
  <c r="D105" i="14"/>
  <c r="D106" i="14" s="1"/>
  <c r="D104" i="14"/>
  <c r="E104" i="14"/>
  <c r="F104" i="14"/>
  <c r="A11" i="12"/>
  <c r="B11" i="12" s="1"/>
  <c r="J9" i="12"/>
  <c r="N94" i="14"/>
  <c r="O93" i="14"/>
  <c r="Q109" i="14"/>
  <c r="A120" i="14"/>
  <c r="N78" i="14"/>
  <c r="F10" i="12"/>
  <c r="H10" i="12"/>
  <c r="C10" i="12"/>
  <c r="E10" i="12"/>
  <c r="D10" i="12"/>
  <c r="G10" i="12"/>
  <c r="I10" i="12"/>
  <c r="E85" i="37" l="1"/>
  <c r="E66" i="37"/>
  <c r="B15" i="13"/>
  <c r="B8" i="45" s="1"/>
  <c r="B10" i="35"/>
  <c r="C14" i="13"/>
  <c r="F121" i="14"/>
  <c r="P125" i="14" s="1"/>
  <c r="E121" i="14"/>
  <c r="O125" i="14" s="1"/>
  <c r="D121" i="14"/>
  <c r="D122" i="14" s="1"/>
  <c r="E120" i="14"/>
  <c r="F120" i="14"/>
  <c r="D120" i="14"/>
  <c r="A12" i="12"/>
  <c r="B12" i="12" s="1"/>
  <c r="N109" i="14"/>
  <c r="N110" i="14"/>
  <c r="O109" i="14"/>
  <c r="Q125" i="14"/>
  <c r="A136" i="14"/>
  <c r="P109" i="14"/>
  <c r="J10" i="12"/>
  <c r="F11" i="12"/>
  <c r="E11" i="12"/>
  <c r="C11" i="12"/>
  <c r="I11" i="12"/>
  <c r="D11" i="12"/>
  <c r="H11" i="12"/>
  <c r="G11" i="12"/>
  <c r="C10" i="35" l="1"/>
  <c r="E43" i="37" s="1"/>
  <c r="C7" i="45"/>
  <c r="B16" i="13"/>
  <c r="B9" i="45" s="1"/>
  <c r="B11" i="35"/>
  <c r="C15" i="13"/>
  <c r="F137" i="14"/>
  <c r="E137" i="14"/>
  <c r="O141" i="14" s="1"/>
  <c r="D137" i="14"/>
  <c r="D138" i="14" s="1"/>
  <c r="D136" i="14"/>
  <c r="F136" i="14"/>
  <c r="E136" i="14"/>
  <c r="A13" i="12"/>
  <c r="Q141" i="14"/>
  <c r="A152" i="14"/>
  <c r="N125" i="14"/>
  <c r="N126" i="14"/>
  <c r="J11" i="12"/>
  <c r="F12" i="12"/>
  <c r="H12" i="12"/>
  <c r="C12" i="12"/>
  <c r="I12" i="12"/>
  <c r="G12" i="12"/>
  <c r="E12" i="12"/>
  <c r="D12" i="12"/>
  <c r="A14" i="12" l="1"/>
  <c r="B13" i="12"/>
  <c r="C11" i="35"/>
  <c r="C8" i="45"/>
  <c r="B17" i="13"/>
  <c r="B12" i="35"/>
  <c r="C16" i="13"/>
  <c r="D153" i="14"/>
  <c r="D154" i="14" s="1"/>
  <c r="E153" i="14"/>
  <c r="O157" i="14" s="1"/>
  <c r="F153" i="14"/>
  <c r="D152" i="14"/>
  <c r="E152" i="14"/>
  <c r="F152" i="14"/>
  <c r="P141" i="14"/>
  <c r="Q157" i="14"/>
  <c r="A168" i="14"/>
  <c r="N141" i="14"/>
  <c r="N142" i="14"/>
  <c r="J12" i="12"/>
  <c r="B14" i="12" l="1"/>
  <c r="A15" i="12"/>
  <c r="F13" i="12"/>
  <c r="E13" i="12"/>
  <c r="C13" i="12"/>
  <c r="G13" i="12"/>
  <c r="I13" i="12"/>
  <c r="D13" i="12"/>
  <c r="H13" i="12"/>
  <c r="C12" i="35"/>
  <c r="E74" i="37" s="1"/>
  <c r="C9" i="45"/>
  <c r="B18" i="13"/>
  <c r="B13" i="35"/>
  <c r="C17" i="13"/>
  <c r="C13" i="35" s="1"/>
  <c r="E169" i="14"/>
  <c r="F169" i="14"/>
  <c r="P173" i="14" s="1"/>
  <c r="D169" i="14"/>
  <c r="D170" i="14" s="1"/>
  <c r="D168" i="14"/>
  <c r="E168" i="14"/>
  <c r="F168" i="14"/>
  <c r="P157" i="14"/>
  <c r="N157" i="14"/>
  <c r="N158" i="14"/>
  <c r="Q173" i="14"/>
  <c r="A184" i="14"/>
  <c r="J13" i="12" l="1"/>
  <c r="G14" i="12"/>
  <c r="F14" i="12"/>
  <c r="H14" i="12"/>
  <c r="C14" i="12"/>
  <c r="E14" i="12"/>
  <c r="I14" i="12"/>
  <c r="D14" i="12"/>
  <c r="B15" i="12"/>
  <c r="A16" i="12"/>
  <c r="E57" i="37"/>
  <c r="E41" i="37"/>
  <c r="B19" i="13"/>
  <c r="B14" i="35"/>
  <c r="C18" i="13"/>
  <c r="C14" i="35" s="1"/>
  <c r="E33" i="37" s="1"/>
  <c r="F185" i="14"/>
  <c r="P189" i="14" s="1"/>
  <c r="E185" i="14"/>
  <c r="D185" i="14"/>
  <c r="D186" i="14" s="1"/>
  <c r="D184" i="14"/>
  <c r="E184" i="14"/>
  <c r="F184" i="14"/>
  <c r="N173" i="14"/>
  <c r="N174" i="14"/>
  <c r="Q189" i="14"/>
  <c r="A200" i="14"/>
  <c r="O173" i="14"/>
  <c r="J14" i="12" l="1"/>
  <c r="N7" i="12"/>
  <c r="W7" i="12" s="1"/>
  <c r="L7" i="12"/>
  <c r="U7" i="12" s="1"/>
  <c r="O7" i="12"/>
  <c r="X7" i="12" s="1"/>
  <c r="Q7" i="12"/>
  <c r="Z7" i="12" s="1"/>
  <c r="R7" i="12"/>
  <c r="AA7" i="12" s="1"/>
  <c r="M7" i="12"/>
  <c r="V7" i="12" s="1"/>
  <c r="P7" i="12"/>
  <c r="Y7" i="12" s="1"/>
  <c r="F15" i="12"/>
  <c r="E15" i="12"/>
  <c r="H15" i="12"/>
  <c r="I15" i="12"/>
  <c r="D15" i="12"/>
  <c r="C15" i="12"/>
  <c r="G15" i="12"/>
  <c r="B16" i="12"/>
  <c r="A17" i="12"/>
  <c r="B10" i="45"/>
  <c r="B20" i="13"/>
  <c r="B15" i="35"/>
  <c r="C19" i="13"/>
  <c r="F201" i="14"/>
  <c r="E201" i="14"/>
  <c r="D201" i="14"/>
  <c r="D202" i="14" s="1"/>
  <c r="F200" i="14"/>
  <c r="E200" i="14"/>
  <c r="D200" i="14"/>
  <c r="Q205" i="14"/>
  <c r="A216" i="14"/>
  <c r="N189" i="14"/>
  <c r="N190" i="14"/>
  <c r="O189" i="14"/>
  <c r="J15" i="12" l="1"/>
  <c r="F16" i="12"/>
  <c r="H16" i="12"/>
  <c r="C16" i="12"/>
  <c r="E16" i="12"/>
  <c r="I16" i="12"/>
  <c r="G16" i="12"/>
  <c r="D16" i="12"/>
  <c r="B17" i="12"/>
  <c r="A18" i="12"/>
  <c r="C15" i="35"/>
  <c r="C10" i="45"/>
  <c r="D217" i="14"/>
  <c r="D218" i="14" s="1"/>
  <c r="E217" i="14"/>
  <c r="O221" i="14" s="1"/>
  <c r="F217" i="14"/>
  <c r="P221" i="14" s="1"/>
  <c r="D216" i="14"/>
  <c r="E216" i="14"/>
  <c r="F216" i="14"/>
  <c r="O205" i="14"/>
  <c r="P205" i="14"/>
  <c r="N205" i="14"/>
  <c r="N206" i="14"/>
  <c r="Q221" i="14"/>
  <c r="A232" i="14"/>
  <c r="B18" i="12" l="1"/>
  <c r="A19" i="12"/>
  <c r="J16" i="12"/>
  <c r="F17" i="12"/>
  <c r="E17" i="12"/>
  <c r="G17" i="12"/>
  <c r="I17" i="12"/>
  <c r="D17" i="12"/>
  <c r="H17" i="12"/>
  <c r="C17" i="12"/>
  <c r="B21" i="13"/>
  <c r="B16" i="35"/>
  <c r="C16" i="35"/>
  <c r="E54" i="37" s="1"/>
  <c r="E233" i="14"/>
  <c r="O237" i="14" s="1"/>
  <c r="D233" i="14"/>
  <c r="D234" i="14" s="1"/>
  <c r="F233" i="14"/>
  <c r="D232" i="14"/>
  <c r="E232" i="14"/>
  <c r="F232" i="14"/>
  <c r="N221" i="14"/>
  <c r="N222" i="14"/>
  <c r="Q237" i="14"/>
  <c r="A248" i="14"/>
  <c r="F18" i="12" l="1"/>
  <c r="H18" i="12"/>
  <c r="C18" i="12"/>
  <c r="D18" i="12"/>
  <c r="G18" i="12"/>
  <c r="E18" i="12"/>
  <c r="I18" i="12"/>
  <c r="A20" i="12"/>
  <c r="B19" i="12"/>
  <c r="J17" i="12"/>
  <c r="O8" i="12" s="1"/>
  <c r="X8" i="12" s="1"/>
  <c r="B22" i="13"/>
  <c r="B17" i="35"/>
  <c r="C17" i="35"/>
  <c r="F249" i="14"/>
  <c r="E249" i="14"/>
  <c r="O253" i="14" s="1"/>
  <c r="D249" i="14"/>
  <c r="D250" i="14" s="1"/>
  <c r="E248" i="14"/>
  <c r="F248" i="14"/>
  <c r="D248" i="14"/>
  <c r="N237" i="14"/>
  <c r="N238" i="14"/>
  <c r="Q253" i="14"/>
  <c r="A264" i="14"/>
  <c r="P237" i="14"/>
  <c r="J18" i="12" l="1"/>
  <c r="B20" i="12"/>
  <c r="A21" i="12"/>
  <c r="F19" i="12"/>
  <c r="E19" i="12"/>
  <c r="I19" i="12"/>
  <c r="D19" i="12"/>
  <c r="H19" i="12"/>
  <c r="C19" i="12"/>
  <c r="G19" i="12"/>
  <c r="N8" i="12"/>
  <c r="W8" i="12" s="1"/>
  <c r="L8" i="12"/>
  <c r="U8" i="12" s="1"/>
  <c r="P8" i="12"/>
  <c r="Y8" i="12" s="1"/>
  <c r="R8" i="12"/>
  <c r="AA8" i="12" s="1"/>
  <c r="M8" i="12"/>
  <c r="V8" i="12" s="1"/>
  <c r="Q8" i="12"/>
  <c r="Z8" i="12" s="1"/>
  <c r="B23" i="13"/>
  <c r="B18" i="35"/>
  <c r="C18" i="35"/>
  <c r="D265" i="14"/>
  <c r="D266" i="14" s="1"/>
  <c r="F265" i="14"/>
  <c r="P269" i="14" s="1"/>
  <c r="E265" i="14"/>
  <c r="E266" i="14" s="1"/>
  <c r="E264" i="14"/>
  <c r="D264" i="14"/>
  <c r="F264" i="14"/>
  <c r="Q269" i="14"/>
  <c r="A280" i="14"/>
  <c r="N253" i="14"/>
  <c r="N254" i="14"/>
  <c r="P253" i="14"/>
  <c r="J19" i="12" l="1"/>
  <c r="M9" i="12" s="1"/>
  <c r="V9" i="12" s="1"/>
  <c r="F20" i="12"/>
  <c r="H20" i="12"/>
  <c r="C20" i="12"/>
  <c r="E20" i="12"/>
  <c r="I20" i="12"/>
  <c r="G20" i="12"/>
  <c r="D20" i="12"/>
  <c r="B21" i="12"/>
  <c r="F21" i="12" s="1"/>
  <c r="A22" i="12"/>
  <c r="B24" i="13"/>
  <c r="B11" i="45" s="1"/>
  <c r="B19" i="35"/>
  <c r="C19" i="35"/>
  <c r="D281" i="14"/>
  <c r="D282" i="14" s="1"/>
  <c r="E281" i="14"/>
  <c r="E282" i="14" s="1"/>
  <c r="F281" i="14"/>
  <c r="F280" i="14"/>
  <c r="D280" i="14"/>
  <c r="E280" i="14"/>
  <c r="Q285" i="14"/>
  <c r="A296" i="14"/>
  <c r="N269" i="14"/>
  <c r="N270" i="14"/>
  <c r="O269" i="14"/>
  <c r="O270" i="14"/>
  <c r="L9" i="12"/>
  <c r="U9" i="12" s="1"/>
  <c r="R9" i="12"/>
  <c r="AA9" i="12" s="1"/>
  <c r="P9" i="12"/>
  <c r="Y9" i="12" s="1"/>
  <c r="N9" i="12"/>
  <c r="W9" i="12" s="1"/>
  <c r="B22" i="12" l="1"/>
  <c r="A23" i="12"/>
  <c r="J20" i="12"/>
  <c r="O9" i="12"/>
  <c r="X9" i="12" s="1"/>
  <c r="Q9" i="12"/>
  <c r="Z9" i="12" s="1"/>
  <c r="E21" i="12"/>
  <c r="G21" i="12"/>
  <c r="I21" i="12"/>
  <c r="D21" i="12"/>
  <c r="H21" i="12"/>
  <c r="C21" i="12"/>
  <c r="J21" i="12" s="1"/>
  <c r="E27" i="37"/>
  <c r="E44" i="37"/>
  <c r="B25" i="13"/>
  <c r="B12" i="45" s="1"/>
  <c r="B20" i="35"/>
  <c r="E297" i="14"/>
  <c r="E298" i="14" s="1"/>
  <c r="D297" i="14"/>
  <c r="D298" i="14" s="1"/>
  <c r="F297" i="14"/>
  <c r="D296" i="14"/>
  <c r="E296" i="14"/>
  <c r="F296" i="14"/>
  <c r="Q301" i="14"/>
  <c r="A312" i="14"/>
  <c r="P285" i="14"/>
  <c r="N285" i="14"/>
  <c r="N286" i="14"/>
  <c r="O285" i="14"/>
  <c r="B23" i="12"/>
  <c r="A24" i="12"/>
  <c r="F22" i="12"/>
  <c r="H22" i="12"/>
  <c r="C22" i="12" l="1"/>
  <c r="I22" i="12"/>
  <c r="G22" i="12"/>
  <c r="E22" i="12"/>
  <c r="D22" i="12"/>
  <c r="J22" i="12" s="1"/>
  <c r="N10" i="12"/>
  <c r="W10" i="12" s="1"/>
  <c r="P10" i="12"/>
  <c r="Y10" i="12" s="1"/>
  <c r="M10" i="12"/>
  <c r="V10" i="12" s="1"/>
  <c r="L10" i="12"/>
  <c r="U10" i="12" s="1"/>
  <c r="O10" i="12"/>
  <c r="X10" i="12" s="1"/>
  <c r="R10" i="12"/>
  <c r="AA10" i="12" s="1"/>
  <c r="Q10" i="12"/>
  <c r="Z10" i="12" s="1"/>
  <c r="C20" i="35"/>
  <c r="E46" i="37" s="1"/>
  <c r="C11" i="45"/>
  <c r="F313" i="14"/>
  <c r="D313" i="14"/>
  <c r="D314" i="14" s="1"/>
  <c r="E313" i="14"/>
  <c r="E314" i="14" s="1"/>
  <c r="F312" i="14"/>
  <c r="E312" i="14"/>
  <c r="D312" i="14"/>
  <c r="B26" i="13"/>
  <c r="B21" i="35"/>
  <c r="N301" i="14"/>
  <c r="N302" i="14"/>
  <c r="O301" i="14"/>
  <c r="O286" i="14"/>
  <c r="P301" i="14"/>
  <c r="Q317" i="14"/>
  <c r="M4" i="14" s="1"/>
  <c r="A328" i="14"/>
  <c r="G23" i="12"/>
  <c r="F23" i="12"/>
  <c r="E23" i="12"/>
  <c r="H23" i="12"/>
  <c r="D23" i="12"/>
  <c r="I23" i="12"/>
  <c r="C23" i="12"/>
  <c r="B24" i="12"/>
  <c r="A25" i="12"/>
  <c r="C21" i="35" l="1"/>
  <c r="E47" i="37" s="1"/>
  <c r="C12" i="45"/>
  <c r="B27" i="13"/>
  <c r="B22" i="35"/>
  <c r="C22" i="35"/>
  <c r="E329" i="14"/>
  <c r="O317" i="14" s="1"/>
  <c r="F329" i="14"/>
  <c r="P317" i="14" s="1"/>
  <c r="D329" i="14"/>
  <c r="D330" i="14" s="1"/>
  <c r="N318" i="14" s="1"/>
  <c r="E328" i="14"/>
  <c r="D328" i="14"/>
  <c r="F328" i="14"/>
  <c r="Q333" i="14"/>
  <c r="A344" i="14"/>
  <c r="O302" i="14"/>
  <c r="G24" i="12"/>
  <c r="C24" i="12"/>
  <c r="F24" i="12"/>
  <c r="E24" i="12"/>
  <c r="D24" i="12"/>
  <c r="I24" i="12"/>
  <c r="H24" i="12"/>
  <c r="J23" i="12"/>
  <c r="B25" i="12"/>
  <c r="A26" i="12"/>
  <c r="E345" i="14" l="1"/>
  <c r="O333" i="14" s="1"/>
  <c r="D345" i="14"/>
  <c r="F345" i="14"/>
  <c r="P333" i="14" s="1"/>
  <c r="F344" i="14"/>
  <c r="D344" i="14"/>
  <c r="E344" i="14"/>
  <c r="N317" i="14"/>
  <c r="B28" i="13"/>
  <c r="B23" i="35"/>
  <c r="C23" i="35"/>
  <c r="E22" i="37" s="1"/>
  <c r="Q349" i="14"/>
  <c r="A360" i="14"/>
  <c r="J24" i="12"/>
  <c r="G25" i="12"/>
  <c r="C25" i="12"/>
  <c r="F25" i="12"/>
  <c r="E25" i="12"/>
  <c r="H25" i="12"/>
  <c r="D25" i="12"/>
  <c r="I25" i="12"/>
  <c r="B26" i="12"/>
  <c r="A27" i="12"/>
  <c r="P349" i="14" l="1"/>
  <c r="B29" i="13"/>
  <c r="B13" i="45" s="1"/>
  <c r="B24" i="35"/>
  <c r="C24" i="35"/>
  <c r="E52" i="37" s="1"/>
  <c r="F361" i="14"/>
  <c r="E361" i="14"/>
  <c r="D361" i="14"/>
  <c r="D362" i="14" s="1"/>
  <c r="F360" i="14"/>
  <c r="E360" i="14"/>
  <c r="D360" i="14"/>
  <c r="N333" i="14"/>
  <c r="D346" i="14"/>
  <c r="N334" i="14" s="1"/>
  <c r="Q365" i="14"/>
  <c r="A376" i="14"/>
  <c r="N349" i="14"/>
  <c r="O349" i="14"/>
  <c r="J25" i="12"/>
  <c r="G26" i="12"/>
  <c r="C26" i="12"/>
  <c r="F26" i="12"/>
  <c r="E26" i="12"/>
  <c r="D26" i="12"/>
  <c r="I26" i="12"/>
  <c r="H26" i="12"/>
  <c r="B27" i="12"/>
  <c r="A28" i="12"/>
  <c r="E34" i="37" l="1"/>
  <c r="E55" i="37"/>
  <c r="B30" i="13"/>
  <c r="B14" i="45" s="1"/>
  <c r="B25" i="35"/>
  <c r="F377" i="14"/>
  <c r="P381" i="14" s="1"/>
  <c r="E377" i="14"/>
  <c r="O381" i="14" s="1"/>
  <c r="D377" i="14"/>
  <c r="D378" i="14" s="1"/>
  <c r="E376" i="14"/>
  <c r="D376" i="14"/>
  <c r="F376" i="14"/>
  <c r="N350" i="14"/>
  <c r="O365" i="14"/>
  <c r="N365" i="14"/>
  <c r="N366" i="14"/>
  <c r="P365" i="14"/>
  <c r="Q381" i="14"/>
  <c r="A392" i="14"/>
  <c r="G27" i="12"/>
  <c r="C27" i="12"/>
  <c r="F27" i="12"/>
  <c r="E27" i="12"/>
  <c r="H27" i="12"/>
  <c r="D27" i="12"/>
  <c r="I27" i="12"/>
  <c r="J26" i="12"/>
  <c r="B28" i="12"/>
  <c r="A29" i="12"/>
  <c r="O11" i="12"/>
  <c r="X11" i="12" s="1"/>
  <c r="Q11" i="12"/>
  <c r="Z11" i="12" s="1"/>
  <c r="L11" i="12"/>
  <c r="U11" i="12" s="1"/>
  <c r="N11" i="12"/>
  <c r="W11" i="12" s="1"/>
  <c r="M11" i="12"/>
  <c r="V11" i="12" s="1"/>
  <c r="P11" i="12"/>
  <c r="Y11" i="12" s="1"/>
  <c r="R11" i="12"/>
  <c r="AA11" i="12" s="1"/>
  <c r="C25" i="35" l="1"/>
  <c r="C13" i="45"/>
  <c r="D393" i="14"/>
  <c r="D394" i="14" s="1"/>
  <c r="E393" i="14"/>
  <c r="O397" i="14" s="1"/>
  <c r="F393" i="14"/>
  <c r="F392" i="14"/>
  <c r="D392" i="14"/>
  <c r="E392" i="14"/>
  <c r="B31" i="13"/>
  <c r="B26" i="35"/>
  <c r="N381" i="14"/>
  <c r="N382" i="14"/>
  <c r="Q397" i="14"/>
  <c r="A408" i="14"/>
  <c r="B29" i="12"/>
  <c r="A30" i="12"/>
  <c r="J27" i="12"/>
  <c r="G28" i="12"/>
  <c r="C28" i="12"/>
  <c r="F28" i="12"/>
  <c r="E28" i="12"/>
  <c r="D28" i="12"/>
  <c r="I28" i="12"/>
  <c r="H28" i="12"/>
  <c r="E64" i="37" l="1"/>
  <c r="E10" i="37"/>
  <c r="E14" i="37"/>
  <c r="C26" i="35"/>
  <c r="C14" i="45"/>
  <c r="B32" i="13"/>
  <c r="B15" i="45" s="1"/>
  <c r="B27" i="35"/>
  <c r="C27" i="35"/>
  <c r="E409" i="14"/>
  <c r="O413" i="14" s="1"/>
  <c r="D409" i="14"/>
  <c r="D410" i="14" s="1"/>
  <c r="F409" i="14"/>
  <c r="E408" i="14"/>
  <c r="F408" i="14"/>
  <c r="D408" i="14"/>
  <c r="Q413" i="14"/>
  <c r="A424" i="14"/>
  <c r="P397" i="14"/>
  <c r="N397" i="14"/>
  <c r="N398" i="14"/>
  <c r="G29" i="12"/>
  <c r="C29" i="12"/>
  <c r="F29" i="12"/>
  <c r="E29" i="12"/>
  <c r="D29" i="12"/>
  <c r="I29" i="12"/>
  <c r="H29" i="12"/>
  <c r="O12" i="12"/>
  <c r="X12" i="12" s="1"/>
  <c r="N12" i="12"/>
  <c r="W12" i="12" s="1"/>
  <c r="Q12" i="12"/>
  <c r="Z12" i="12" s="1"/>
  <c r="R12" i="12"/>
  <c r="AA12" i="12" s="1"/>
  <c r="M12" i="12"/>
  <c r="V12" i="12" s="1"/>
  <c r="L12" i="12"/>
  <c r="U12" i="12" s="1"/>
  <c r="P12" i="12"/>
  <c r="Y12" i="12" s="1"/>
  <c r="J28" i="12"/>
  <c r="B30" i="12"/>
  <c r="A31" i="12"/>
  <c r="E29" i="37" l="1"/>
  <c r="F425" i="14"/>
  <c r="P429" i="14" s="1"/>
  <c r="E425" i="14"/>
  <c r="E426" i="14" s="1"/>
  <c r="D425" i="14"/>
  <c r="D426" i="14" s="1"/>
  <c r="F424" i="14"/>
  <c r="D424" i="14"/>
  <c r="E424" i="14"/>
  <c r="B33" i="13"/>
  <c r="B16" i="45" s="1"/>
  <c r="B28" i="35"/>
  <c r="P413" i="14"/>
  <c r="Q429" i="14"/>
  <c r="A440" i="14"/>
  <c r="N413" i="14"/>
  <c r="N414" i="14"/>
  <c r="G30" i="12"/>
  <c r="C30" i="12"/>
  <c r="F30" i="12"/>
  <c r="E30" i="12"/>
  <c r="D30" i="12"/>
  <c r="I30" i="12"/>
  <c r="H30" i="12"/>
  <c r="O13" i="12"/>
  <c r="X13" i="12" s="1"/>
  <c r="Q13" i="12"/>
  <c r="Z13" i="12" s="1"/>
  <c r="L13" i="12"/>
  <c r="U13" i="12" s="1"/>
  <c r="N13" i="12"/>
  <c r="W13" i="12" s="1"/>
  <c r="P13" i="12"/>
  <c r="Y13" i="12" s="1"/>
  <c r="R13" i="12"/>
  <c r="AA13" i="12" s="1"/>
  <c r="M13" i="12"/>
  <c r="V13" i="12" s="1"/>
  <c r="J29" i="12"/>
  <c r="B31" i="12"/>
  <c r="A32" i="12"/>
  <c r="C28" i="35" l="1"/>
  <c r="E11" i="37" s="1"/>
  <c r="C15" i="45"/>
  <c r="E441" i="14"/>
  <c r="E442" i="14" s="1"/>
  <c r="D441" i="14"/>
  <c r="D442" i="14" s="1"/>
  <c r="F441" i="14"/>
  <c r="F440" i="14"/>
  <c r="D440" i="14"/>
  <c r="E440" i="14"/>
  <c r="B34" i="13"/>
  <c r="B29" i="35"/>
  <c r="O429" i="14"/>
  <c r="N429" i="14"/>
  <c r="N430" i="14"/>
  <c r="Q445" i="14"/>
  <c r="A456" i="14"/>
  <c r="G31" i="12"/>
  <c r="C31" i="12"/>
  <c r="F31" i="12"/>
  <c r="E31" i="12"/>
  <c r="H31" i="12"/>
  <c r="D31" i="12"/>
  <c r="I31" i="12"/>
  <c r="B32" i="12"/>
  <c r="A33" i="12"/>
  <c r="J30" i="12"/>
  <c r="C29" i="35" l="1"/>
  <c r="E28" i="37" s="1"/>
  <c r="C16" i="45"/>
  <c r="B35" i="13"/>
  <c r="B17" i="45" s="1"/>
  <c r="B30" i="35"/>
  <c r="C30" i="35"/>
  <c r="E61" i="37" s="1"/>
  <c r="F457" i="14"/>
  <c r="E457" i="14"/>
  <c r="E458" i="14" s="1"/>
  <c r="D457" i="14"/>
  <c r="D458" i="14" s="1"/>
  <c r="E456" i="14"/>
  <c r="D456" i="14"/>
  <c r="F456" i="14"/>
  <c r="N445" i="14"/>
  <c r="N446" i="14"/>
  <c r="O445" i="14"/>
  <c r="Q461" i="14"/>
  <c r="A472" i="14"/>
  <c r="P445" i="14"/>
  <c r="G32" i="12"/>
  <c r="C32" i="12"/>
  <c r="F32" i="12"/>
  <c r="E32" i="12"/>
  <c r="D32" i="12"/>
  <c r="I32" i="12"/>
  <c r="H32" i="12"/>
  <c r="J31" i="12"/>
  <c r="B33" i="12"/>
  <c r="A34" i="12"/>
  <c r="E49" i="37" l="1"/>
  <c r="E20" i="37"/>
  <c r="E473" i="14"/>
  <c r="E474" i="14" s="1"/>
  <c r="D473" i="14"/>
  <c r="D474" i="14" s="1"/>
  <c r="F473" i="14"/>
  <c r="P477" i="14" s="1"/>
  <c r="F472" i="14"/>
  <c r="D472" i="14"/>
  <c r="E472" i="14"/>
  <c r="B36" i="13"/>
  <c r="B31" i="35"/>
  <c r="P461" i="14"/>
  <c r="O446" i="14"/>
  <c r="Q477" i="14"/>
  <c r="A488" i="14"/>
  <c r="N461" i="14"/>
  <c r="N462" i="14"/>
  <c r="O461" i="14"/>
  <c r="O14" i="12"/>
  <c r="X14" i="12" s="1"/>
  <c r="N14" i="12"/>
  <c r="W14" i="12" s="1"/>
  <c r="L14" i="12"/>
  <c r="U14" i="12" s="1"/>
  <c r="P14" i="12"/>
  <c r="Y14" i="12" s="1"/>
  <c r="R14" i="12"/>
  <c r="AA14" i="12" s="1"/>
  <c r="M14" i="12"/>
  <c r="V14" i="12" s="1"/>
  <c r="Q14" i="12"/>
  <c r="Z14" i="12" s="1"/>
  <c r="G33" i="12"/>
  <c r="C33" i="12"/>
  <c r="F33" i="12"/>
  <c r="E33" i="12"/>
  <c r="H33" i="12"/>
  <c r="D33" i="12"/>
  <c r="I33" i="12"/>
  <c r="B34" i="12"/>
  <c r="A35" i="12"/>
  <c r="J32" i="12"/>
  <c r="C31" i="35" l="1"/>
  <c r="E82" i="37" s="1"/>
  <c r="C17" i="45"/>
  <c r="F489" i="14"/>
  <c r="P493" i="14" s="1"/>
  <c r="E489" i="14"/>
  <c r="E490" i="14" s="1"/>
  <c r="D489" i="14"/>
  <c r="D490" i="14" s="1"/>
  <c r="E488" i="14"/>
  <c r="F488" i="14"/>
  <c r="D488" i="14"/>
  <c r="B37" i="13"/>
  <c r="B32" i="35"/>
  <c r="C32" i="35"/>
  <c r="Q493" i="14"/>
  <c r="A504" i="14"/>
  <c r="O462" i="14"/>
  <c r="N477" i="14"/>
  <c r="N478" i="14"/>
  <c r="O477" i="14"/>
  <c r="O478" i="14"/>
  <c r="B35" i="12"/>
  <c r="A36" i="12"/>
  <c r="G34" i="12"/>
  <c r="C34" i="12"/>
  <c r="F34" i="12"/>
  <c r="E34" i="12"/>
  <c r="D34" i="12"/>
  <c r="I34" i="12"/>
  <c r="H34" i="12"/>
  <c r="O15" i="12"/>
  <c r="X15" i="12" s="1"/>
  <c r="Q15" i="12"/>
  <c r="Z15" i="12" s="1"/>
  <c r="L15" i="12"/>
  <c r="U15" i="12" s="1"/>
  <c r="M15" i="12"/>
  <c r="V15" i="12" s="1"/>
  <c r="P15" i="12"/>
  <c r="Y15" i="12" s="1"/>
  <c r="N15" i="12"/>
  <c r="W15" i="12" s="1"/>
  <c r="R15" i="12"/>
  <c r="AA15" i="12" s="1"/>
  <c r="J33" i="12"/>
  <c r="B38" i="13" l="1"/>
  <c r="B33" i="35"/>
  <c r="C33" i="35"/>
  <c r="E53" i="37" s="1"/>
  <c r="F505" i="14"/>
  <c r="E505" i="14"/>
  <c r="E506" i="14" s="1"/>
  <c r="D505" i="14"/>
  <c r="D506" i="14" s="1"/>
  <c r="F504" i="14"/>
  <c r="D504" i="14"/>
  <c r="E504" i="14"/>
  <c r="Q509" i="14"/>
  <c r="A520" i="14"/>
  <c r="O493" i="14"/>
  <c r="O494" i="14"/>
  <c r="N493" i="14"/>
  <c r="N494" i="14"/>
  <c r="J34" i="12"/>
  <c r="G35" i="12"/>
  <c r="C35" i="12"/>
  <c r="F35" i="12"/>
  <c r="E35" i="12"/>
  <c r="D35" i="12"/>
  <c r="I35" i="12"/>
  <c r="H35" i="12"/>
  <c r="B36" i="12"/>
  <c r="A37" i="12"/>
  <c r="D521" i="14" l="1"/>
  <c r="D522" i="14" s="1"/>
  <c r="E521" i="14"/>
  <c r="E522" i="14" s="1"/>
  <c r="F521" i="14"/>
  <c r="F520" i="14"/>
  <c r="D520" i="14"/>
  <c r="E520" i="14"/>
  <c r="B39" i="13"/>
  <c r="B34" i="35"/>
  <c r="C34" i="35"/>
  <c r="P509" i="14"/>
  <c r="Q525" i="14"/>
  <c r="A536" i="14"/>
  <c r="N509" i="14"/>
  <c r="N510" i="14"/>
  <c r="O509" i="14"/>
  <c r="O16" i="12"/>
  <c r="X16" i="12" s="1"/>
  <c r="N16" i="12"/>
  <c r="W16" i="12" s="1"/>
  <c r="R16" i="12"/>
  <c r="AA16" i="12" s="1"/>
  <c r="M16" i="12"/>
  <c r="V16" i="12" s="1"/>
  <c r="Q16" i="12"/>
  <c r="Z16" i="12" s="1"/>
  <c r="L16" i="12"/>
  <c r="U16" i="12" s="1"/>
  <c r="P16" i="12"/>
  <c r="Y16" i="12" s="1"/>
  <c r="J35" i="12"/>
  <c r="G36" i="12"/>
  <c r="C36" i="12"/>
  <c r="F36" i="12"/>
  <c r="E36" i="12"/>
  <c r="H36" i="12"/>
  <c r="D36" i="12"/>
  <c r="I36" i="12"/>
  <c r="B37" i="12"/>
  <c r="A38" i="12"/>
  <c r="E86" i="37" l="1"/>
  <c r="E92" i="37"/>
  <c r="E67" i="37"/>
  <c r="D537" i="14"/>
  <c r="D538" i="14" s="1"/>
  <c r="F537" i="14"/>
  <c r="P541" i="14" s="1"/>
  <c r="E537" i="14"/>
  <c r="E538" i="14" s="1"/>
  <c r="F536" i="14"/>
  <c r="E536" i="14"/>
  <c r="D536" i="14"/>
  <c r="B40" i="13"/>
  <c r="B18" i="45" s="1"/>
  <c r="B35" i="35"/>
  <c r="C35" i="35"/>
  <c r="O510" i="14"/>
  <c r="P525" i="14"/>
  <c r="Q541" i="14"/>
  <c r="M3" i="14" s="1"/>
  <c r="A552" i="14"/>
  <c r="N525" i="14"/>
  <c r="N526" i="14"/>
  <c r="O525" i="14"/>
  <c r="G37" i="12"/>
  <c r="C37" i="12"/>
  <c r="F37" i="12"/>
  <c r="E37" i="12"/>
  <c r="D37" i="12"/>
  <c r="I37" i="12"/>
  <c r="H37" i="12"/>
  <c r="J36" i="12"/>
  <c r="B38" i="12"/>
  <c r="A39" i="12"/>
  <c r="B41" i="13" l="1"/>
  <c r="B19" i="45" s="1"/>
  <c r="B36" i="35"/>
  <c r="F553" i="14"/>
  <c r="F554" i="14" s="1"/>
  <c r="E553" i="14"/>
  <c r="E554" i="14" s="1"/>
  <c r="D553" i="14"/>
  <c r="D554" i="14" s="1"/>
  <c r="F552" i="14"/>
  <c r="E552" i="14"/>
  <c r="D552" i="14"/>
  <c r="O541" i="14"/>
  <c r="O542" i="14"/>
  <c r="Q557" i="14"/>
  <c r="O526" i="14"/>
  <c r="N541" i="14"/>
  <c r="N542" i="14"/>
  <c r="B39" i="12"/>
  <c r="A40" i="12"/>
  <c r="J37" i="12"/>
  <c r="G38" i="12"/>
  <c r="C38" i="12"/>
  <c r="F38" i="12"/>
  <c r="E38" i="12"/>
  <c r="H38" i="12"/>
  <c r="D38" i="12"/>
  <c r="I38" i="12"/>
  <c r="C36" i="35" l="1"/>
  <c r="C18" i="45"/>
  <c r="E48" i="37"/>
  <c r="B42" i="13"/>
  <c r="B37" i="35"/>
  <c r="O557" i="14"/>
  <c r="P557" i="14"/>
  <c r="N557" i="14"/>
  <c r="N558" i="14"/>
  <c r="B40" i="12"/>
  <c r="A41" i="12"/>
  <c r="J38" i="12"/>
  <c r="G39" i="12"/>
  <c r="C39" i="12"/>
  <c r="F39" i="12"/>
  <c r="E39" i="12"/>
  <c r="D39" i="12"/>
  <c r="I39" i="12"/>
  <c r="H39" i="12"/>
  <c r="C37" i="35" l="1"/>
  <c r="E25" i="37" s="1"/>
  <c r="C19" i="45"/>
  <c r="B43" i="13"/>
  <c r="B20" i="45" s="1"/>
  <c r="B38" i="35"/>
  <c r="C38" i="35"/>
  <c r="O558" i="14"/>
  <c r="J39" i="12"/>
  <c r="A42" i="12"/>
  <c r="B41" i="12"/>
  <c r="G40" i="12"/>
  <c r="C40" i="12"/>
  <c r="F40" i="12"/>
  <c r="E40" i="12"/>
  <c r="H40" i="12"/>
  <c r="D40" i="12"/>
  <c r="I40" i="12"/>
  <c r="B44" i="13" l="1"/>
  <c r="B39" i="35"/>
  <c r="G41" i="12"/>
  <c r="C41" i="12"/>
  <c r="F41" i="12"/>
  <c r="E41" i="12"/>
  <c r="D41" i="12"/>
  <c r="I41" i="12"/>
  <c r="H41" i="12"/>
  <c r="A43" i="12"/>
  <c r="B42" i="12"/>
  <c r="J40" i="12"/>
  <c r="C39" i="35" l="1"/>
  <c r="C20" i="45"/>
  <c r="B45" i="13"/>
  <c r="B40" i="35"/>
  <c r="C40" i="35"/>
  <c r="E39" i="37" s="1"/>
  <c r="I42" i="12"/>
  <c r="E42" i="12"/>
  <c r="H42" i="12"/>
  <c r="D42" i="12"/>
  <c r="C42" i="12"/>
  <c r="G42" i="12"/>
  <c r="F42" i="12"/>
  <c r="A44" i="12"/>
  <c r="B43" i="12"/>
  <c r="J41" i="12"/>
  <c r="B46" i="13" l="1"/>
  <c r="B41" i="35"/>
  <c r="C41" i="35"/>
  <c r="A45" i="12"/>
  <c r="B44" i="12"/>
  <c r="O17" i="12"/>
  <c r="X17" i="12" s="1"/>
  <c r="Q17" i="12"/>
  <c r="Z17" i="12" s="1"/>
  <c r="L17" i="12"/>
  <c r="U17" i="12" s="1"/>
  <c r="N17" i="12"/>
  <c r="W17" i="12" s="1"/>
  <c r="R17" i="12"/>
  <c r="AA17" i="12" s="1"/>
  <c r="P17" i="12"/>
  <c r="Y17" i="12" s="1"/>
  <c r="M17" i="12"/>
  <c r="V17" i="12" s="1"/>
  <c r="H43" i="12"/>
  <c r="D43" i="12"/>
  <c r="G43" i="12"/>
  <c r="C43" i="12"/>
  <c r="I43" i="12"/>
  <c r="F43" i="12"/>
  <c r="E43" i="12"/>
  <c r="J42" i="12"/>
  <c r="B47" i="13" l="1"/>
  <c r="B42" i="35"/>
  <c r="C42" i="35"/>
  <c r="G44" i="12"/>
  <c r="C44" i="12"/>
  <c r="F44" i="12"/>
  <c r="I44" i="12"/>
  <c r="H44" i="12"/>
  <c r="E44" i="12"/>
  <c r="D44" i="12"/>
  <c r="J43" i="12"/>
  <c r="A46" i="12"/>
  <c r="B45" i="12"/>
  <c r="B48" i="13" l="1"/>
  <c r="B21" i="45" s="1"/>
  <c r="B43" i="35"/>
  <c r="C43" i="35"/>
  <c r="E65" i="37" s="1"/>
  <c r="O18" i="12"/>
  <c r="X18" i="12" s="1"/>
  <c r="N18" i="12"/>
  <c r="W18" i="12" s="1"/>
  <c r="L18" i="12"/>
  <c r="U18" i="12" s="1"/>
  <c r="P18" i="12"/>
  <c r="Y18" i="12" s="1"/>
  <c r="R18" i="12"/>
  <c r="AA18" i="12" s="1"/>
  <c r="M18" i="12"/>
  <c r="V18" i="12" s="1"/>
  <c r="Q18" i="12"/>
  <c r="Z18" i="12" s="1"/>
  <c r="A47" i="12"/>
  <c r="B46" i="12"/>
  <c r="I45" i="12"/>
  <c r="E45" i="12"/>
  <c r="H45" i="12"/>
  <c r="D45" i="12"/>
  <c r="G45" i="12"/>
  <c r="F45" i="12"/>
  <c r="C45" i="12"/>
  <c r="J44" i="12"/>
  <c r="B49" i="13" l="1"/>
  <c r="B22" i="45" s="1"/>
  <c r="B44" i="35"/>
  <c r="J45" i="12"/>
  <c r="A48" i="12"/>
  <c r="B47" i="12"/>
  <c r="O19" i="12"/>
  <c r="X19" i="12" s="1"/>
  <c r="Q19" i="12"/>
  <c r="Z19" i="12" s="1"/>
  <c r="L19" i="12"/>
  <c r="U19" i="12" s="1"/>
  <c r="M19" i="12"/>
  <c r="V19" i="12" s="1"/>
  <c r="P19" i="12"/>
  <c r="Y19" i="12" s="1"/>
  <c r="N19" i="12"/>
  <c r="W19" i="12" s="1"/>
  <c r="R19" i="12"/>
  <c r="AA19" i="12" s="1"/>
  <c r="H46" i="12"/>
  <c r="D46" i="12"/>
  <c r="G46" i="12"/>
  <c r="C46" i="12"/>
  <c r="F46" i="12"/>
  <c r="E46" i="12"/>
  <c r="I46" i="12"/>
  <c r="C44" i="35" l="1"/>
  <c r="C21" i="45"/>
  <c r="B50" i="13"/>
  <c r="B45" i="35"/>
  <c r="G47" i="12"/>
  <c r="C47" i="12"/>
  <c r="F47" i="12"/>
  <c r="E47" i="12"/>
  <c r="D47" i="12"/>
  <c r="I47" i="12"/>
  <c r="H47" i="12"/>
  <c r="J46" i="12"/>
  <c r="A49" i="12"/>
  <c r="B48" i="12"/>
  <c r="E15" i="37" l="1"/>
  <c r="E19" i="37"/>
  <c r="C45" i="35"/>
  <c r="C22" i="45"/>
  <c r="B51" i="13"/>
  <c r="B46" i="35"/>
  <c r="C46" i="35"/>
  <c r="F48" i="12"/>
  <c r="I48" i="12"/>
  <c r="E48" i="12"/>
  <c r="D48" i="12"/>
  <c r="C48" i="12"/>
  <c r="H48" i="12"/>
  <c r="G48" i="12"/>
  <c r="J47" i="12"/>
  <c r="A50" i="12"/>
  <c r="B49" i="12"/>
  <c r="E12" i="37" l="1"/>
  <c r="E9" i="37"/>
  <c r="B52" i="13"/>
  <c r="B23" i="45" s="1"/>
  <c r="B47" i="35"/>
  <c r="C47" i="35"/>
  <c r="E91" i="37" s="1"/>
  <c r="J48" i="12"/>
  <c r="L21" i="12" s="1"/>
  <c r="U21" i="12" s="1"/>
  <c r="O20" i="12"/>
  <c r="X20" i="12" s="1"/>
  <c r="N20" i="12"/>
  <c r="W20" i="12" s="1"/>
  <c r="R20" i="12"/>
  <c r="AA20" i="12" s="1"/>
  <c r="M20" i="12"/>
  <c r="V20" i="12" s="1"/>
  <c r="Q20" i="12"/>
  <c r="Z20" i="12" s="1"/>
  <c r="L20" i="12"/>
  <c r="U20" i="12" s="1"/>
  <c r="P20" i="12"/>
  <c r="Y20" i="12" s="1"/>
  <c r="A51" i="12"/>
  <c r="B50" i="12"/>
  <c r="I49" i="12"/>
  <c r="E49" i="12"/>
  <c r="H49" i="12"/>
  <c r="D49" i="12"/>
  <c r="C49" i="12"/>
  <c r="G49" i="12"/>
  <c r="F49" i="12"/>
  <c r="B53" i="13" l="1"/>
  <c r="B24" i="45" s="1"/>
  <c r="B48" i="35"/>
  <c r="O21" i="12"/>
  <c r="X21" i="12" s="1"/>
  <c r="R21" i="12"/>
  <c r="AA21" i="12" s="1"/>
  <c r="N21" i="12"/>
  <c r="W21" i="12" s="1"/>
  <c r="P21" i="12"/>
  <c r="Y21" i="12" s="1"/>
  <c r="M21" i="12"/>
  <c r="V21" i="12" s="1"/>
  <c r="Q21" i="12"/>
  <c r="Z21" i="12" s="1"/>
  <c r="A52" i="12"/>
  <c r="B51" i="12"/>
  <c r="J49" i="12"/>
  <c r="H50" i="12"/>
  <c r="D50" i="12"/>
  <c r="G50" i="12"/>
  <c r="C50" i="12"/>
  <c r="I50" i="12"/>
  <c r="F50" i="12"/>
  <c r="E50" i="12"/>
  <c r="C48" i="35" l="1"/>
  <c r="C23" i="45"/>
  <c r="B54" i="13"/>
  <c r="B49" i="35"/>
  <c r="G51" i="12"/>
  <c r="C51" i="12"/>
  <c r="F51" i="12"/>
  <c r="I51" i="12"/>
  <c r="H51" i="12"/>
  <c r="E51" i="12"/>
  <c r="D51" i="12"/>
  <c r="J50" i="12"/>
  <c r="B52" i="12"/>
  <c r="A53" i="12"/>
  <c r="C49" i="35" l="1"/>
  <c r="C24" i="45"/>
  <c r="B55" i="13"/>
  <c r="B50" i="35"/>
  <c r="C50" i="35"/>
  <c r="E76" i="37" s="1"/>
  <c r="F52" i="12"/>
  <c r="I52" i="12"/>
  <c r="E52" i="12"/>
  <c r="H52" i="12"/>
  <c r="G52" i="12"/>
  <c r="D52" i="12"/>
  <c r="C52" i="12"/>
  <c r="O22" i="12"/>
  <c r="X22" i="12" s="1"/>
  <c r="N22" i="12"/>
  <c r="W22" i="12" s="1"/>
  <c r="R22" i="12"/>
  <c r="AA22" i="12" s="1"/>
  <c r="M22" i="12"/>
  <c r="V22" i="12" s="1"/>
  <c r="Q22" i="12"/>
  <c r="Z22" i="12" s="1"/>
  <c r="L22" i="12"/>
  <c r="U22" i="12" s="1"/>
  <c r="P22" i="12"/>
  <c r="Y22" i="12" s="1"/>
  <c r="A54" i="12"/>
  <c r="B53" i="12"/>
  <c r="J51" i="12"/>
  <c r="E62" i="37" l="1"/>
  <c r="E32" i="37"/>
  <c r="E71" i="37"/>
  <c r="E37" i="37"/>
  <c r="B56" i="13"/>
  <c r="B25" i="45" s="1"/>
  <c r="B51" i="35"/>
  <c r="C51" i="35"/>
  <c r="A55" i="12"/>
  <c r="B54" i="12"/>
  <c r="J52" i="12"/>
  <c r="H53" i="12"/>
  <c r="D53" i="12"/>
  <c r="G53" i="12"/>
  <c r="C53" i="12"/>
  <c r="F53" i="12"/>
  <c r="E53" i="12"/>
  <c r="I53" i="12"/>
  <c r="B57" i="13" l="1"/>
  <c r="B52" i="35"/>
  <c r="J53" i="12"/>
  <c r="G54" i="12"/>
  <c r="C54" i="12"/>
  <c r="F54" i="12"/>
  <c r="E54" i="12"/>
  <c r="D54" i="12"/>
  <c r="I54" i="12"/>
  <c r="H54" i="12"/>
  <c r="B55" i="12"/>
  <c r="A56" i="12"/>
  <c r="C52" i="35" l="1"/>
  <c r="C25" i="45"/>
  <c r="B58" i="13"/>
  <c r="B53" i="35"/>
  <c r="C53" i="35"/>
  <c r="J54" i="12"/>
  <c r="A57" i="12"/>
  <c r="B56" i="12"/>
  <c r="F55" i="12"/>
  <c r="I55" i="12"/>
  <c r="E55" i="12"/>
  <c r="D55" i="12"/>
  <c r="C55" i="12"/>
  <c r="H55" i="12"/>
  <c r="G55" i="12"/>
  <c r="Q53" i="12"/>
  <c r="M53" i="12"/>
  <c r="P53" i="12"/>
  <c r="L53" i="12"/>
  <c r="O53" i="12"/>
  <c r="N53" i="12"/>
  <c r="R53" i="12"/>
  <c r="B59" i="13" l="1"/>
  <c r="B54" i="35"/>
  <c r="C54" i="35"/>
  <c r="J55" i="12"/>
  <c r="H56" i="12"/>
  <c r="D56" i="12"/>
  <c r="G56" i="12"/>
  <c r="C56" i="12"/>
  <c r="I56" i="12"/>
  <c r="F56" i="12"/>
  <c r="E56" i="12"/>
  <c r="A58" i="12"/>
  <c r="B57" i="12"/>
  <c r="P54" i="12"/>
  <c r="L54" i="12"/>
  <c r="O54" i="12"/>
  <c r="N54" i="12"/>
  <c r="M54" i="12"/>
  <c r="R54" i="12"/>
  <c r="Q54" i="12"/>
  <c r="B60" i="13" l="1"/>
  <c r="B61" i="13" s="1"/>
  <c r="B62" i="13" s="1"/>
  <c r="B63" i="13" s="1"/>
  <c r="B64" i="13" s="1"/>
  <c r="B65" i="13" s="1"/>
  <c r="B66" i="13" s="1"/>
  <c r="B67" i="13" s="1"/>
  <c r="B68" i="13" s="1"/>
  <c r="B69" i="13" s="1"/>
  <c r="B70" i="13" s="1"/>
  <c r="B71" i="13" s="1"/>
  <c r="B72" i="13" s="1"/>
  <c r="B73" i="13" s="1"/>
  <c r="B74" i="13" s="1"/>
  <c r="B75" i="13" s="1"/>
  <c r="B76" i="13" s="1"/>
  <c r="B77" i="13" s="1"/>
  <c r="B78" i="13" s="1"/>
  <c r="B79" i="13" s="1"/>
  <c r="B80" i="13" s="1"/>
  <c r="B81" i="13" s="1"/>
  <c r="B82" i="13" s="1"/>
  <c r="B83" i="13" s="1"/>
  <c r="B84" i="13" s="1"/>
  <c r="B85" i="13" s="1"/>
  <c r="B86" i="13" s="1"/>
  <c r="B87" i="13" s="1"/>
  <c r="B88" i="13" s="1"/>
  <c r="B89" i="13" s="1"/>
  <c r="B90" i="13" s="1"/>
  <c r="B91" i="13" s="1"/>
  <c r="B92" i="13" s="1"/>
  <c r="B93" i="13" s="1"/>
  <c r="B94" i="13" s="1"/>
  <c r="B55" i="35"/>
  <c r="C55" i="35"/>
  <c r="E56" i="37" s="1"/>
  <c r="F57" i="12"/>
  <c r="I57" i="12"/>
  <c r="E57" i="12"/>
  <c r="H57" i="12"/>
  <c r="G57" i="12"/>
  <c r="D57" i="12"/>
  <c r="C57" i="12"/>
  <c r="B58" i="12"/>
  <c r="A59" i="12"/>
  <c r="J56" i="12"/>
  <c r="P23" i="12"/>
  <c r="Y23" i="12" s="1"/>
  <c r="L23" i="12"/>
  <c r="U23" i="12" s="1"/>
  <c r="O23" i="12"/>
  <c r="X23" i="12" s="1"/>
  <c r="N23" i="12"/>
  <c r="W23" i="12" s="1"/>
  <c r="M23" i="12"/>
  <c r="V23" i="12" s="1"/>
  <c r="R23" i="12"/>
  <c r="AA23" i="12" s="1"/>
  <c r="Q23" i="12"/>
  <c r="Z23" i="12" s="1"/>
  <c r="E23" i="37" l="1"/>
  <c r="E13" i="37"/>
  <c r="B56" i="35"/>
  <c r="C56" i="35"/>
  <c r="I58" i="12"/>
  <c r="E58" i="12"/>
  <c r="H58" i="12"/>
  <c r="D58" i="12"/>
  <c r="G58" i="12"/>
  <c r="F58" i="12"/>
  <c r="C58" i="12"/>
  <c r="J57" i="12"/>
  <c r="P24" i="12"/>
  <c r="Y24" i="12" s="1"/>
  <c r="L24" i="12"/>
  <c r="U24" i="12" s="1"/>
  <c r="O24" i="12"/>
  <c r="X24" i="12" s="1"/>
  <c r="N24" i="12"/>
  <c r="W24" i="12" s="1"/>
  <c r="Q24" i="12"/>
  <c r="Z24" i="12" s="1"/>
  <c r="M24" i="12"/>
  <c r="V24" i="12" s="1"/>
  <c r="R24" i="12"/>
  <c r="AA24" i="12" s="1"/>
  <c r="A60" i="12"/>
  <c r="B59" i="12"/>
  <c r="E77" i="37" l="1"/>
  <c r="A61" i="12"/>
  <c r="B60" i="12"/>
  <c r="J58" i="12"/>
  <c r="O57" i="12"/>
  <c r="R57" i="12"/>
  <c r="N57" i="12"/>
  <c r="Q57" i="12"/>
  <c r="P57" i="12"/>
  <c r="M57" i="12"/>
  <c r="L57" i="12"/>
  <c r="G59" i="12"/>
  <c r="C59" i="12"/>
  <c r="F59" i="12"/>
  <c r="E59" i="12"/>
  <c r="D59" i="12"/>
  <c r="I59" i="12"/>
  <c r="H59" i="12"/>
  <c r="B26" i="45" l="1"/>
  <c r="B57" i="35"/>
  <c r="C57" i="35"/>
  <c r="E18" i="37" s="1"/>
  <c r="J59" i="12"/>
  <c r="O59" i="12" s="1"/>
  <c r="P25" i="12"/>
  <c r="Y25" i="12" s="1"/>
  <c r="L25" i="12"/>
  <c r="U25" i="12" s="1"/>
  <c r="O25" i="12"/>
  <c r="X25" i="12" s="1"/>
  <c r="N25" i="12"/>
  <c r="W25" i="12" s="1"/>
  <c r="M25" i="12"/>
  <c r="V25" i="12" s="1"/>
  <c r="R25" i="12"/>
  <c r="AA25" i="12" s="1"/>
  <c r="Q25" i="12"/>
  <c r="Z25" i="12" s="1"/>
  <c r="F60" i="12"/>
  <c r="I60" i="12"/>
  <c r="E60" i="12"/>
  <c r="D60" i="12"/>
  <c r="C60" i="12"/>
  <c r="H60" i="12"/>
  <c r="G60" i="12"/>
  <c r="A62" i="12"/>
  <c r="B61" i="12"/>
  <c r="B58" i="35" l="1"/>
  <c r="R59" i="12"/>
  <c r="L59" i="12"/>
  <c r="M59" i="12"/>
  <c r="P59" i="12"/>
  <c r="N59" i="12"/>
  <c r="Q59" i="12"/>
  <c r="J60" i="12"/>
  <c r="O60" i="12" s="1"/>
  <c r="I61" i="12"/>
  <c r="E61" i="12"/>
  <c r="H61" i="12"/>
  <c r="D61" i="12"/>
  <c r="C61" i="12"/>
  <c r="G61" i="12"/>
  <c r="F61" i="12"/>
  <c r="A63" i="12"/>
  <c r="B62" i="12"/>
  <c r="C58" i="35" l="1"/>
  <c r="C26" i="45"/>
  <c r="B59" i="35"/>
  <c r="C59" i="35"/>
  <c r="B27" i="45"/>
  <c r="M60" i="12"/>
  <c r="J61" i="12"/>
  <c r="M61" i="12" s="1"/>
  <c r="P60" i="12"/>
  <c r="N60" i="12"/>
  <c r="Q60" i="12"/>
  <c r="R60" i="12"/>
  <c r="L60" i="12"/>
  <c r="H62" i="12"/>
  <c r="D62" i="12"/>
  <c r="G62" i="12"/>
  <c r="C62" i="12"/>
  <c r="I62" i="12"/>
  <c r="F62" i="12"/>
  <c r="E62" i="12"/>
  <c r="A64" i="12"/>
  <c r="B63" i="12"/>
  <c r="B28" i="45" l="1"/>
  <c r="B60" i="35"/>
  <c r="N61" i="12"/>
  <c r="R61" i="12"/>
  <c r="O61" i="12"/>
  <c r="P61" i="12"/>
  <c r="L61" i="12"/>
  <c r="Q61" i="12"/>
  <c r="J62" i="12"/>
  <c r="P26" i="12" s="1"/>
  <c r="Y26" i="12" s="1"/>
  <c r="A65" i="12"/>
  <c r="B64" i="12"/>
  <c r="F63" i="12"/>
  <c r="I63" i="12"/>
  <c r="E63" i="12"/>
  <c r="H63" i="12"/>
  <c r="G63" i="12"/>
  <c r="D63" i="12"/>
  <c r="C63" i="12"/>
  <c r="C60" i="35" l="1"/>
  <c r="C27" i="45"/>
  <c r="B29" i="45"/>
  <c r="B61" i="35"/>
  <c r="N26" i="12"/>
  <c r="W26" i="12" s="1"/>
  <c r="R26" i="12"/>
  <c r="AA26" i="12" s="1"/>
  <c r="O26" i="12"/>
  <c r="X26" i="12" s="1"/>
  <c r="M26" i="12"/>
  <c r="V26" i="12" s="1"/>
  <c r="L26" i="12"/>
  <c r="U26" i="12" s="1"/>
  <c r="Q26" i="12"/>
  <c r="Z26" i="12" s="1"/>
  <c r="A66" i="12"/>
  <c r="B65" i="12"/>
  <c r="H64" i="12"/>
  <c r="E64" i="12"/>
  <c r="I64" i="12"/>
  <c r="D64" i="12"/>
  <c r="G64" i="12"/>
  <c r="F64" i="12"/>
  <c r="C64" i="12"/>
  <c r="J63" i="12"/>
  <c r="E6" i="37" l="1"/>
  <c r="E21" i="37"/>
  <c r="C61" i="35"/>
  <c r="E78" i="37" s="1"/>
  <c r="C28" i="45"/>
  <c r="B30" i="45"/>
  <c r="B62" i="35"/>
  <c r="O63" i="12"/>
  <c r="R63" i="12"/>
  <c r="N63" i="12"/>
  <c r="Q63" i="12"/>
  <c r="P63" i="12"/>
  <c r="M63" i="12"/>
  <c r="L63" i="12"/>
  <c r="G65" i="12"/>
  <c r="C65" i="12"/>
  <c r="I65" i="12"/>
  <c r="D65" i="12"/>
  <c r="H65" i="12"/>
  <c r="F65" i="12"/>
  <c r="E65" i="12"/>
  <c r="J64" i="12"/>
  <c r="A67" i="12"/>
  <c r="B66" i="12"/>
  <c r="C62" i="35" l="1"/>
  <c r="C29" i="45"/>
  <c r="B31" i="45"/>
  <c r="B63" i="35"/>
  <c r="F66" i="12"/>
  <c r="H66" i="12"/>
  <c r="C66" i="12"/>
  <c r="G66" i="12"/>
  <c r="E66" i="12"/>
  <c r="D66" i="12"/>
  <c r="I66" i="12"/>
  <c r="Q64" i="12"/>
  <c r="M64" i="12"/>
  <c r="P64" i="12"/>
  <c r="O64" i="12"/>
  <c r="R64" i="12"/>
  <c r="N64" i="12"/>
  <c r="L64" i="12"/>
  <c r="J65" i="12"/>
  <c r="A68" i="12"/>
  <c r="B67" i="12"/>
  <c r="C63" i="35" l="1"/>
  <c r="C30" i="45"/>
  <c r="B64" i="35"/>
  <c r="P65" i="12"/>
  <c r="L65" i="12"/>
  <c r="O65" i="12"/>
  <c r="N65" i="12"/>
  <c r="M65" i="12"/>
  <c r="R65" i="12"/>
  <c r="Q65" i="12"/>
  <c r="J66" i="12"/>
  <c r="B68" i="12"/>
  <c r="A69" i="12"/>
  <c r="I67" i="12"/>
  <c r="E67" i="12"/>
  <c r="G67" i="12"/>
  <c r="F67" i="12"/>
  <c r="H67" i="12"/>
  <c r="D67" i="12"/>
  <c r="C67" i="12"/>
  <c r="E30" i="37" l="1"/>
  <c r="E69" i="37"/>
  <c r="C64" i="35"/>
  <c r="E90" i="37" s="1"/>
  <c r="C31" i="45"/>
  <c r="B32" i="45"/>
  <c r="B65" i="35"/>
  <c r="C65" i="35"/>
  <c r="O66" i="12"/>
  <c r="N66" i="12"/>
  <c r="R66" i="12"/>
  <c r="M66" i="12"/>
  <c r="Q66" i="12"/>
  <c r="P66" i="12"/>
  <c r="L66" i="12"/>
  <c r="A70" i="12"/>
  <c r="B69" i="12"/>
  <c r="J67" i="12"/>
  <c r="H68" i="12"/>
  <c r="D68" i="12"/>
  <c r="F68" i="12"/>
  <c r="E68" i="12"/>
  <c r="C68" i="12"/>
  <c r="I68" i="12"/>
  <c r="G68" i="12"/>
  <c r="B33" i="45" l="1"/>
  <c r="B66" i="35"/>
  <c r="G69" i="12"/>
  <c r="C69" i="12"/>
  <c r="E69" i="12"/>
  <c r="I69" i="12"/>
  <c r="D69" i="12"/>
  <c r="H69" i="12"/>
  <c r="F69" i="12"/>
  <c r="A71" i="12"/>
  <c r="B70" i="12"/>
  <c r="J68" i="12"/>
  <c r="R67" i="12"/>
  <c r="N67" i="12"/>
  <c r="M67" i="12"/>
  <c r="Q67" i="12"/>
  <c r="L67" i="12"/>
  <c r="P67" i="12"/>
  <c r="O67" i="12"/>
  <c r="C66" i="35" l="1"/>
  <c r="E45" i="37" s="1"/>
  <c r="C32" i="45"/>
  <c r="E83" i="37"/>
  <c r="B34" i="45"/>
  <c r="B67" i="35"/>
  <c r="A72" i="12"/>
  <c r="B71" i="12"/>
  <c r="Q68" i="12"/>
  <c r="M68" i="12"/>
  <c r="R68" i="12"/>
  <c r="L68" i="12"/>
  <c r="P68" i="12"/>
  <c r="O68" i="12"/>
  <c r="N68" i="12"/>
  <c r="J69" i="12"/>
  <c r="F70" i="12"/>
  <c r="I70" i="12"/>
  <c r="D70" i="12"/>
  <c r="H70" i="12"/>
  <c r="C70" i="12"/>
  <c r="G70" i="12"/>
  <c r="E70" i="12"/>
  <c r="C67" i="35" l="1"/>
  <c r="C33" i="45"/>
  <c r="B68" i="35"/>
  <c r="J70" i="12"/>
  <c r="I71" i="12"/>
  <c r="E71" i="12"/>
  <c r="H71" i="12"/>
  <c r="C71" i="12"/>
  <c r="G71" i="12"/>
  <c r="F71" i="12"/>
  <c r="D71" i="12"/>
  <c r="P69" i="12"/>
  <c r="L69" i="12"/>
  <c r="Q69" i="12"/>
  <c r="O69" i="12"/>
  <c r="R69" i="12"/>
  <c r="N69" i="12"/>
  <c r="M69" i="12"/>
  <c r="A73" i="12"/>
  <c r="B72" i="12"/>
  <c r="E16" i="37" l="1"/>
  <c r="E17" i="37"/>
  <c r="C68" i="35"/>
  <c r="E31" i="37" s="1"/>
  <c r="C34" i="45"/>
  <c r="B35" i="45"/>
  <c r="B69" i="35"/>
  <c r="C69" i="35"/>
  <c r="J71" i="12"/>
  <c r="M71" i="12" s="1"/>
  <c r="A74" i="12"/>
  <c r="B73" i="12"/>
  <c r="H72" i="12"/>
  <c r="D72" i="12"/>
  <c r="G72" i="12"/>
  <c r="F72" i="12"/>
  <c r="I72" i="12"/>
  <c r="E72" i="12"/>
  <c r="C72" i="12"/>
  <c r="O70" i="12"/>
  <c r="P70" i="12"/>
  <c r="N70" i="12"/>
  <c r="M70" i="12"/>
  <c r="L70" i="12"/>
  <c r="R70" i="12"/>
  <c r="Q70" i="12"/>
  <c r="E72" i="37" l="1"/>
  <c r="B70" i="35"/>
  <c r="L71" i="12"/>
  <c r="O71" i="12"/>
  <c r="P71" i="12"/>
  <c r="N71" i="12"/>
  <c r="Q71" i="12"/>
  <c r="R71" i="12"/>
  <c r="G73" i="12"/>
  <c r="C73" i="12"/>
  <c r="F73" i="12"/>
  <c r="E73" i="12"/>
  <c r="D73" i="12"/>
  <c r="I73" i="12"/>
  <c r="H73" i="12"/>
  <c r="J72" i="12"/>
  <c r="A75" i="12"/>
  <c r="B74" i="12"/>
  <c r="C70" i="35" l="1"/>
  <c r="E70" i="37" s="1"/>
  <c r="C35" i="45"/>
  <c r="B71" i="35"/>
  <c r="C71" i="35"/>
  <c r="Q72" i="12"/>
  <c r="M72" i="12"/>
  <c r="N72" i="12"/>
  <c r="R72" i="12"/>
  <c r="L72" i="12"/>
  <c r="P72" i="12"/>
  <c r="O72" i="12"/>
  <c r="J73" i="12"/>
  <c r="I74" i="12"/>
  <c r="E74" i="12"/>
  <c r="G74" i="12"/>
  <c r="F74" i="12"/>
  <c r="D74" i="12"/>
  <c r="C74" i="12"/>
  <c r="H74" i="12"/>
  <c r="A76" i="12"/>
  <c r="B75" i="12"/>
  <c r="B72" i="35" l="1"/>
  <c r="C72" i="35"/>
  <c r="B76" i="12"/>
  <c r="A77" i="12"/>
  <c r="P27" i="12"/>
  <c r="Y27" i="12" s="1"/>
  <c r="L27" i="12"/>
  <c r="U27" i="12" s="1"/>
  <c r="O27" i="12"/>
  <c r="X27" i="12" s="1"/>
  <c r="N27" i="12"/>
  <c r="W27" i="12" s="1"/>
  <c r="M27" i="12"/>
  <c r="V27" i="12" s="1"/>
  <c r="R27" i="12"/>
  <c r="AA27" i="12" s="1"/>
  <c r="Q27" i="12"/>
  <c r="Z27" i="12" s="1"/>
  <c r="J74" i="12"/>
  <c r="H75" i="12"/>
  <c r="D75" i="12"/>
  <c r="F75" i="12"/>
  <c r="E75" i="12"/>
  <c r="I75" i="12"/>
  <c r="G75" i="12"/>
  <c r="C75" i="12"/>
  <c r="B36" i="45" l="1"/>
  <c r="B73" i="35"/>
  <c r="C73" i="35"/>
  <c r="E38" i="37" s="1"/>
  <c r="R74" i="12"/>
  <c r="N74" i="12"/>
  <c r="M74" i="12"/>
  <c r="Q74" i="12"/>
  <c r="L74" i="12"/>
  <c r="P74" i="12"/>
  <c r="O74" i="12"/>
  <c r="A78" i="12"/>
  <c r="B77" i="12"/>
  <c r="J75" i="12"/>
  <c r="F76" i="12"/>
  <c r="E76" i="12"/>
  <c r="H76" i="12"/>
  <c r="G76" i="12"/>
  <c r="I76" i="12"/>
  <c r="D76" i="12"/>
  <c r="C76" i="12"/>
  <c r="B37" i="45" l="1"/>
  <c r="B74" i="35"/>
  <c r="B78" i="12"/>
  <c r="A79" i="12"/>
  <c r="P28" i="12"/>
  <c r="Y28" i="12" s="1"/>
  <c r="L28" i="12"/>
  <c r="U28" i="12" s="1"/>
  <c r="O28" i="12"/>
  <c r="X28" i="12" s="1"/>
  <c r="N28" i="12"/>
  <c r="W28" i="12" s="1"/>
  <c r="M28" i="12"/>
  <c r="V28" i="12" s="1"/>
  <c r="R28" i="12"/>
  <c r="AA28" i="12" s="1"/>
  <c r="Q28" i="12"/>
  <c r="Z28" i="12" s="1"/>
  <c r="J76" i="12"/>
  <c r="H77" i="12"/>
  <c r="D77" i="12"/>
  <c r="F77" i="12"/>
  <c r="E77" i="12"/>
  <c r="C77" i="12"/>
  <c r="I77" i="12"/>
  <c r="G77" i="12"/>
  <c r="C74" i="35" l="1"/>
  <c r="E89" i="37" s="1"/>
  <c r="C36" i="45"/>
  <c r="B38" i="45"/>
  <c r="B75" i="35"/>
  <c r="J77" i="12"/>
  <c r="P29" i="12"/>
  <c r="Y29" i="12" s="1"/>
  <c r="L29" i="12"/>
  <c r="U29" i="12" s="1"/>
  <c r="O29" i="12"/>
  <c r="X29" i="12" s="1"/>
  <c r="N29" i="12"/>
  <c r="W29" i="12" s="1"/>
  <c r="M29" i="12"/>
  <c r="V29" i="12" s="1"/>
  <c r="R29" i="12"/>
  <c r="AA29" i="12" s="1"/>
  <c r="Q29" i="12"/>
  <c r="Z29" i="12" s="1"/>
  <c r="B79" i="12"/>
  <c r="A80" i="12"/>
  <c r="G78" i="12"/>
  <c r="C78" i="12"/>
  <c r="E78" i="12"/>
  <c r="I78" i="12"/>
  <c r="H78" i="12"/>
  <c r="F78" i="12"/>
  <c r="D78" i="12"/>
  <c r="C75" i="35" l="1"/>
  <c r="E50" i="37" s="1"/>
  <c r="C37" i="45"/>
  <c r="B39" i="45"/>
  <c r="B76" i="35"/>
  <c r="J78" i="12"/>
  <c r="A81" i="12"/>
  <c r="B80" i="12"/>
  <c r="F79" i="12"/>
  <c r="I79" i="12"/>
  <c r="D79" i="12"/>
  <c r="G79" i="12"/>
  <c r="E79" i="12"/>
  <c r="H79" i="12"/>
  <c r="C79" i="12"/>
  <c r="Q77" i="12"/>
  <c r="M77" i="12"/>
  <c r="R77" i="12"/>
  <c r="L77" i="12"/>
  <c r="N77" i="12"/>
  <c r="P77" i="12"/>
  <c r="O77" i="12"/>
  <c r="C76" i="35" l="1"/>
  <c r="E88" i="37" s="1"/>
  <c r="C38" i="45"/>
  <c r="B40" i="45"/>
  <c r="B77" i="35"/>
  <c r="H80" i="12"/>
  <c r="D80" i="12"/>
  <c r="E80" i="12"/>
  <c r="C80" i="12"/>
  <c r="I80" i="12"/>
  <c r="G80" i="12"/>
  <c r="F80" i="12"/>
  <c r="J79" i="12"/>
  <c r="B81" i="12"/>
  <c r="A82" i="12"/>
  <c r="P78" i="12"/>
  <c r="L78" i="12"/>
  <c r="Q78" i="12"/>
  <c r="R78" i="12"/>
  <c r="O78" i="12"/>
  <c r="N78" i="12"/>
  <c r="M78" i="12"/>
  <c r="C77" i="35" l="1"/>
  <c r="E35" i="37" s="1"/>
  <c r="C39" i="45"/>
  <c r="B41" i="45"/>
  <c r="B78" i="35"/>
  <c r="J80" i="12"/>
  <c r="O31" i="12" s="1"/>
  <c r="X31" i="12" s="1"/>
  <c r="P30" i="12"/>
  <c r="Y30" i="12" s="1"/>
  <c r="L30" i="12"/>
  <c r="U30" i="12" s="1"/>
  <c r="O30" i="12"/>
  <c r="X30" i="12" s="1"/>
  <c r="N30" i="12"/>
  <c r="W30" i="12" s="1"/>
  <c r="Q30" i="12"/>
  <c r="Z30" i="12" s="1"/>
  <c r="M30" i="12"/>
  <c r="V30" i="12" s="1"/>
  <c r="R30" i="12"/>
  <c r="AA30" i="12" s="1"/>
  <c r="A83" i="12"/>
  <c r="B82" i="12"/>
  <c r="F81" i="12"/>
  <c r="E81" i="12"/>
  <c r="H81" i="12"/>
  <c r="G81" i="12"/>
  <c r="D81" i="12"/>
  <c r="C81" i="12"/>
  <c r="I81" i="12"/>
  <c r="C78" i="35" l="1"/>
  <c r="E51" i="37" s="1"/>
  <c r="C40" i="45"/>
  <c r="B42" i="45"/>
  <c r="B79" i="35"/>
  <c r="P31" i="12"/>
  <c r="Y31" i="12" s="1"/>
  <c r="M31" i="12"/>
  <c r="V31" i="12" s="1"/>
  <c r="R31" i="12"/>
  <c r="AA31" i="12" s="1"/>
  <c r="L31" i="12"/>
  <c r="U31" i="12" s="1"/>
  <c r="N31" i="12"/>
  <c r="W31" i="12" s="1"/>
  <c r="Q31" i="12"/>
  <c r="Z31" i="12" s="1"/>
  <c r="B83" i="12"/>
  <c r="A84" i="12"/>
  <c r="J81" i="12"/>
  <c r="H82" i="12"/>
  <c r="D82" i="12"/>
  <c r="F82" i="12"/>
  <c r="E82" i="12"/>
  <c r="C82" i="12"/>
  <c r="I82" i="12"/>
  <c r="G82" i="12"/>
  <c r="C79" i="35" l="1"/>
  <c r="C41" i="45"/>
  <c r="B43" i="45"/>
  <c r="B80" i="35"/>
  <c r="J82" i="12"/>
  <c r="O32" i="12" s="1"/>
  <c r="X32" i="12" s="1"/>
  <c r="B84" i="12"/>
  <c r="A85" i="12"/>
  <c r="F83" i="12"/>
  <c r="G83" i="12"/>
  <c r="I83" i="12"/>
  <c r="C83" i="12"/>
  <c r="H83" i="12"/>
  <c r="E83" i="12"/>
  <c r="D83" i="12"/>
  <c r="C80" i="35" l="1"/>
  <c r="C42" i="45"/>
  <c r="B44" i="45"/>
  <c r="B81" i="35"/>
  <c r="P32" i="12"/>
  <c r="Y32" i="12" s="1"/>
  <c r="M32" i="12"/>
  <c r="V32" i="12" s="1"/>
  <c r="Q32" i="12"/>
  <c r="Z32" i="12" s="1"/>
  <c r="L32" i="12"/>
  <c r="U32" i="12" s="1"/>
  <c r="N32" i="12"/>
  <c r="W32" i="12" s="1"/>
  <c r="R32" i="12"/>
  <c r="AA32" i="12" s="1"/>
  <c r="H84" i="12"/>
  <c r="D84" i="12"/>
  <c r="G84" i="12"/>
  <c r="F84" i="12"/>
  <c r="E84" i="12"/>
  <c r="C84" i="12"/>
  <c r="I84" i="12"/>
  <c r="J83" i="12"/>
  <c r="B85" i="12"/>
  <c r="A86" i="12"/>
  <c r="C81" i="35" l="1"/>
  <c r="C43" i="45"/>
  <c r="B45" i="45"/>
  <c r="B82" i="35"/>
  <c r="A87" i="12"/>
  <c r="B86" i="12"/>
  <c r="J84" i="12"/>
  <c r="F85" i="12"/>
  <c r="H85" i="12"/>
  <c r="C85" i="12"/>
  <c r="D85" i="12"/>
  <c r="I85" i="12"/>
  <c r="G85" i="12"/>
  <c r="E85" i="12"/>
  <c r="C82" i="35" l="1"/>
  <c r="E59" i="37" s="1"/>
  <c r="C44" i="45"/>
  <c r="B46" i="45"/>
  <c r="B83" i="35"/>
  <c r="J85" i="12"/>
  <c r="H86" i="12"/>
  <c r="D86" i="12"/>
  <c r="I86" i="12"/>
  <c r="C86" i="12"/>
  <c r="G86" i="12"/>
  <c r="F86" i="12"/>
  <c r="E86" i="12"/>
  <c r="B87" i="12"/>
  <c r="A88" i="12"/>
  <c r="E42" i="37" l="1"/>
  <c r="E73" i="37"/>
  <c r="C83" i="35"/>
  <c r="E84" i="37" s="1"/>
  <c r="C45" i="45"/>
  <c r="B47" i="45"/>
  <c r="B84" i="35"/>
  <c r="F87" i="12"/>
  <c r="I87" i="12"/>
  <c r="D87" i="12"/>
  <c r="E87" i="12"/>
  <c r="C87" i="12"/>
  <c r="H87" i="12"/>
  <c r="G87" i="12"/>
  <c r="B88" i="12"/>
  <c r="A89" i="12"/>
  <c r="J86" i="12"/>
  <c r="C84" i="35" l="1"/>
  <c r="C46" i="45"/>
  <c r="B85" i="35"/>
  <c r="H88" i="12"/>
  <c r="D88" i="12"/>
  <c r="E88" i="12"/>
  <c r="I88" i="12"/>
  <c r="G88" i="12"/>
  <c r="F88" i="12"/>
  <c r="C88" i="12"/>
  <c r="B89" i="12"/>
  <c r="A90" i="12"/>
  <c r="J87" i="12"/>
  <c r="E60" i="37" l="1"/>
  <c r="E63" i="37"/>
  <c r="C85" i="35"/>
  <c r="C47" i="45"/>
  <c r="B48" i="45"/>
  <c r="B86" i="35"/>
  <c r="C86" i="35"/>
  <c r="E24" i="37" s="1"/>
  <c r="J88" i="12"/>
  <c r="N34" i="12" s="1"/>
  <c r="W34" i="12" s="1"/>
  <c r="F89" i="12"/>
  <c r="E89" i="12"/>
  <c r="G89" i="12"/>
  <c r="D89" i="12"/>
  <c r="I89" i="12"/>
  <c r="H89" i="12"/>
  <c r="C89" i="12"/>
  <c r="P33" i="12"/>
  <c r="Y33" i="12" s="1"/>
  <c r="L33" i="12"/>
  <c r="U33" i="12" s="1"/>
  <c r="O33" i="12"/>
  <c r="X33" i="12" s="1"/>
  <c r="N33" i="12"/>
  <c r="W33" i="12" s="1"/>
  <c r="M33" i="12"/>
  <c r="V33" i="12" s="1"/>
  <c r="R33" i="12"/>
  <c r="AA33" i="12" s="1"/>
  <c r="Q33" i="12"/>
  <c r="Z33" i="12" s="1"/>
  <c r="A91" i="12"/>
  <c r="B90" i="12"/>
  <c r="E7" i="37" l="1"/>
  <c r="E8" i="37"/>
  <c r="E75" i="37"/>
  <c r="B49" i="45"/>
  <c r="B87" i="35"/>
  <c r="M34" i="12"/>
  <c r="V34" i="12" s="1"/>
  <c r="P34" i="12"/>
  <c r="Y34" i="12" s="1"/>
  <c r="R34" i="12"/>
  <c r="AA34" i="12" s="1"/>
  <c r="L34" i="12"/>
  <c r="U34" i="12" s="1"/>
  <c r="Q34" i="12"/>
  <c r="Z34" i="12" s="1"/>
  <c r="O34" i="12"/>
  <c r="X34" i="12" s="1"/>
  <c r="B91" i="12"/>
  <c r="A92" i="12"/>
  <c r="J89" i="12"/>
  <c r="H90" i="12"/>
  <c r="D90" i="12"/>
  <c r="F90" i="12"/>
  <c r="C90" i="12"/>
  <c r="I90" i="12"/>
  <c r="G90" i="12"/>
  <c r="E90" i="12"/>
  <c r="C87" i="35" l="1"/>
  <c r="E80" i="37" s="1"/>
  <c r="C48" i="45"/>
  <c r="B88" i="35"/>
  <c r="B50" i="45"/>
  <c r="J90" i="12"/>
  <c r="B92" i="12"/>
  <c r="A93" i="12"/>
  <c r="F91" i="12"/>
  <c r="G91" i="12"/>
  <c r="H91" i="12"/>
  <c r="E91" i="12"/>
  <c r="D91" i="12"/>
  <c r="C91" i="12"/>
  <c r="I91" i="12"/>
  <c r="C88" i="35" l="1"/>
  <c r="E40" i="37" s="1"/>
  <c r="C49" i="45"/>
  <c r="B51" i="45"/>
  <c r="B89" i="35"/>
  <c r="J91" i="12"/>
  <c r="B93" i="12"/>
  <c r="A94" i="12"/>
  <c r="H92" i="12"/>
  <c r="D92" i="12"/>
  <c r="G92" i="12"/>
  <c r="E92" i="12"/>
  <c r="C92" i="12"/>
  <c r="I92" i="12"/>
  <c r="F92" i="12"/>
  <c r="P35" i="12"/>
  <c r="Y35" i="12" s="1"/>
  <c r="L35" i="12"/>
  <c r="U35" i="12" s="1"/>
  <c r="O35" i="12"/>
  <c r="X35" i="12" s="1"/>
  <c r="N35" i="12"/>
  <c r="W35" i="12" s="1"/>
  <c r="Q35" i="12"/>
  <c r="Z35" i="12" s="1"/>
  <c r="M35" i="12"/>
  <c r="V35" i="12" s="1"/>
  <c r="R35" i="12"/>
  <c r="AA35" i="12" s="1"/>
  <c r="C89" i="35" l="1"/>
  <c r="C50" i="45"/>
  <c r="B90" i="35"/>
  <c r="J92" i="12"/>
  <c r="A95" i="12"/>
  <c r="B94" i="12"/>
  <c r="F93" i="12"/>
  <c r="H93" i="12"/>
  <c r="C93" i="12"/>
  <c r="I93" i="12"/>
  <c r="G93" i="12"/>
  <c r="E93" i="12"/>
  <c r="D93" i="12"/>
  <c r="C90" i="35" l="1"/>
  <c r="C51" i="45"/>
  <c r="H94" i="12"/>
  <c r="D94" i="12"/>
  <c r="I94" i="12"/>
  <c r="C94" i="12"/>
  <c r="F94" i="12"/>
  <c r="E94" i="12"/>
  <c r="G94" i="12"/>
  <c r="J93" i="12"/>
  <c r="A96" i="12"/>
  <c r="B95" i="12"/>
  <c r="E26" i="37" l="1"/>
  <c r="E36" i="37"/>
  <c r="E79" i="37"/>
  <c r="J94" i="12"/>
  <c r="P36" i="12" s="1"/>
  <c r="Y36" i="12" s="1"/>
  <c r="F95" i="12"/>
  <c r="E95" i="12"/>
  <c r="I95" i="12"/>
  <c r="D95" i="12"/>
  <c r="C95" i="12"/>
  <c r="H95" i="12"/>
  <c r="G95" i="12"/>
  <c r="A97" i="12"/>
  <c r="B96" i="12"/>
  <c r="Q36" i="12" l="1"/>
  <c r="Z36" i="12" s="1"/>
  <c r="N36" i="12"/>
  <c r="W36" i="12" s="1"/>
  <c r="R36" i="12"/>
  <c r="AA36" i="12" s="1"/>
  <c r="L36" i="12"/>
  <c r="U36" i="12" s="1"/>
  <c r="O36" i="12"/>
  <c r="X36" i="12" s="1"/>
  <c r="M36" i="12"/>
  <c r="V36" i="12" s="1"/>
  <c r="A98" i="12"/>
  <c r="B97" i="12"/>
  <c r="I96" i="12"/>
  <c r="E96" i="12"/>
  <c r="D96" i="12"/>
  <c r="H96" i="12"/>
  <c r="C96" i="12"/>
  <c r="G96" i="12"/>
  <c r="F96" i="12"/>
  <c r="J95" i="12"/>
  <c r="J96" i="12" l="1"/>
  <c r="O95" i="12"/>
  <c r="Q95" i="12"/>
  <c r="L95" i="12"/>
  <c r="P95" i="12"/>
  <c r="N95" i="12"/>
  <c r="M95" i="12"/>
  <c r="R95" i="12"/>
  <c r="H97" i="12"/>
  <c r="D97" i="12"/>
  <c r="I97" i="12"/>
  <c r="C97" i="12"/>
  <c r="G97" i="12"/>
  <c r="F97" i="12"/>
  <c r="E97" i="12"/>
  <c r="A99" i="12"/>
  <c r="B98" i="12"/>
  <c r="J97" i="12" l="1"/>
  <c r="Q97" i="12" s="1"/>
  <c r="A100" i="12"/>
  <c r="B99" i="12"/>
  <c r="G98" i="12"/>
  <c r="C98" i="12"/>
  <c r="H98" i="12"/>
  <c r="F98" i="12"/>
  <c r="E98" i="12"/>
  <c r="D98" i="12"/>
  <c r="I98" i="12"/>
  <c r="R96" i="12"/>
  <c r="N96" i="12"/>
  <c r="P96" i="12"/>
  <c r="O96" i="12"/>
  <c r="Q96" i="12"/>
  <c r="M96" i="12"/>
  <c r="L96" i="12"/>
  <c r="N97" i="12" l="1"/>
  <c r="M97" i="12"/>
  <c r="R97" i="12"/>
  <c r="P97" i="12"/>
  <c r="O97" i="12"/>
  <c r="L97" i="12"/>
  <c r="A101" i="12"/>
  <c r="B100" i="12"/>
  <c r="J98" i="12"/>
  <c r="F99" i="12"/>
  <c r="G99" i="12"/>
  <c r="E99" i="12"/>
  <c r="I99" i="12"/>
  <c r="H99" i="12"/>
  <c r="D99" i="12"/>
  <c r="C99" i="12"/>
  <c r="P98" i="12" l="1"/>
  <c r="L98" i="12"/>
  <c r="N98" i="12"/>
  <c r="R98" i="12"/>
  <c r="M98" i="12"/>
  <c r="Q98" i="12"/>
  <c r="O98" i="12"/>
  <c r="I100" i="12"/>
  <c r="E100" i="12"/>
  <c r="F100" i="12"/>
  <c r="D100" i="12"/>
  <c r="C100" i="12"/>
  <c r="H100" i="12"/>
  <c r="G100" i="12"/>
  <c r="J99" i="12"/>
  <c r="A102" i="12"/>
  <c r="B101" i="12"/>
  <c r="J100" i="12" l="1"/>
  <c r="N100" i="12" s="1"/>
  <c r="O99" i="12"/>
  <c r="R99" i="12"/>
  <c r="M99" i="12"/>
  <c r="Q99" i="12"/>
  <c r="L99" i="12"/>
  <c r="P99" i="12"/>
  <c r="N99" i="12"/>
  <c r="A103" i="12"/>
  <c r="B102" i="12"/>
  <c r="I101" i="12"/>
  <c r="E101" i="12"/>
  <c r="G101" i="12"/>
  <c r="H101" i="12"/>
  <c r="F101" i="12"/>
  <c r="D101" i="12"/>
  <c r="C101" i="12"/>
  <c r="O100" i="12" l="1"/>
  <c r="Q100" i="12"/>
  <c r="R100" i="12"/>
  <c r="M100" i="12"/>
  <c r="L100" i="12"/>
  <c r="P100" i="12"/>
  <c r="A104" i="12"/>
  <c r="B103" i="12"/>
  <c r="J101" i="12"/>
  <c r="H102" i="12"/>
  <c r="D102" i="12"/>
  <c r="F102" i="12"/>
  <c r="E102" i="12"/>
  <c r="C102" i="12"/>
  <c r="I102" i="12"/>
  <c r="G102" i="12"/>
  <c r="R101" i="12" l="1"/>
  <c r="N101" i="12"/>
  <c r="M101" i="12"/>
  <c r="P101" i="12"/>
  <c r="O101" i="12"/>
  <c r="L101" i="12"/>
  <c r="Q101" i="12"/>
  <c r="G103" i="12"/>
  <c r="C103" i="12"/>
  <c r="E103" i="12"/>
  <c r="I103" i="12"/>
  <c r="H103" i="12"/>
  <c r="F103" i="12"/>
  <c r="D103" i="12"/>
  <c r="J102" i="12"/>
  <c r="A105" i="12"/>
  <c r="B104" i="12"/>
  <c r="Q102" i="12" l="1"/>
  <c r="M102" i="12"/>
  <c r="R102" i="12"/>
  <c r="L102" i="12"/>
  <c r="N102" i="12"/>
  <c r="P102" i="12"/>
  <c r="O102" i="12"/>
  <c r="A106" i="12"/>
  <c r="B105" i="12"/>
  <c r="I104" i="12"/>
  <c r="E104" i="12"/>
  <c r="F104" i="12"/>
  <c r="G104" i="12"/>
  <c r="D104" i="12"/>
  <c r="H104" i="12"/>
  <c r="C104" i="12"/>
  <c r="J103" i="12"/>
  <c r="J104" i="12" l="1"/>
  <c r="O38" i="12" s="1"/>
  <c r="X38" i="12" s="1"/>
  <c r="B106" i="12"/>
  <c r="A107" i="12"/>
  <c r="P37" i="12"/>
  <c r="Y37" i="12" s="1"/>
  <c r="L37" i="12"/>
  <c r="U37" i="12" s="1"/>
  <c r="O37" i="12"/>
  <c r="X37" i="12" s="1"/>
  <c r="N37" i="12"/>
  <c r="W37" i="12" s="1"/>
  <c r="Q37" i="12"/>
  <c r="Z37" i="12" s="1"/>
  <c r="M37" i="12"/>
  <c r="V37" i="12" s="1"/>
  <c r="R37" i="12"/>
  <c r="AA37" i="12" s="1"/>
  <c r="G105" i="12"/>
  <c r="C105" i="12"/>
  <c r="F105" i="12"/>
  <c r="D105" i="12"/>
  <c r="I105" i="12"/>
  <c r="H105" i="12"/>
  <c r="E105" i="12"/>
  <c r="N38" i="12" l="1"/>
  <c r="W38" i="12" s="1"/>
  <c r="R38" i="12"/>
  <c r="AA38" i="12" s="1"/>
  <c r="L38" i="12"/>
  <c r="U38" i="12" s="1"/>
  <c r="M38" i="12"/>
  <c r="V38" i="12" s="1"/>
  <c r="P38" i="12"/>
  <c r="Y38" i="12" s="1"/>
  <c r="Q38" i="12"/>
  <c r="Z38" i="12" s="1"/>
  <c r="J105" i="12"/>
  <c r="I106" i="12"/>
  <c r="E106" i="12"/>
  <c r="G106" i="12"/>
  <c r="H106" i="12"/>
  <c r="F106" i="12"/>
  <c r="D106" i="12"/>
  <c r="C106" i="12"/>
  <c r="A108" i="12"/>
  <c r="B107" i="12"/>
  <c r="G107" i="12" l="1"/>
  <c r="C107" i="12"/>
  <c r="H107" i="12"/>
  <c r="E107" i="12"/>
  <c r="D107" i="12"/>
  <c r="I107" i="12"/>
  <c r="F107" i="12"/>
  <c r="J106" i="12"/>
  <c r="B108" i="12"/>
  <c r="A109" i="12"/>
  <c r="P39" i="12" l="1"/>
  <c r="Y39" i="12" s="1"/>
  <c r="L39" i="12"/>
  <c r="U39" i="12" s="1"/>
  <c r="O39" i="12"/>
  <c r="X39" i="12" s="1"/>
  <c r="N39" i="12"/>
  <c r="W39" i="12" s="1"/>
  <c r="Q39" i="12"/>
  <c r="Z39" i="12" s="1"/>
  <c r="M39" i="12"/>
  <c r="V39" i="12" s="1"/>
  <c r="R39" i="12"/>
  <c r="AA39" i="12" s="1"/>
  <c r="J107" i="12"/>
  <c r="A110" i="12"/>
  <c r="B109" i="12"/>
  <c r="I108" i="12"/>
  <c r="E108" i="12"/>
  <c r="H108" i="12"/>
  <c r="C108" i="12"/>
  <c r="G108" i="12"/>
  <c r="F108" i="12"/>
  <c r="D108" i="12"/>
  <c r="G109" i="12" l="1"/>
  <c r="C109" i="12"/>
  <c r="F109" i="12"/>
  <c r="E109" i="12"/>
  <c r="I109" i="12"/>
  <c r="H109" i="12"/>
  <c r="D109" i="12"/>
  <c r="J108" i="12"/>
  <c r="A111" i="12"/>
  <c r="B110" i="12"/>
  <c r="R42" i="12" l="1"/>
  <c r="N42" i="12"/>
  <c r="Q42" i="12"/>
  <c r="M42" i="12"/>
  <c r="L42" i="12"/>
  <c r="P42" i="12"/>
  <c r="O42" i="12"/>
  <c r="H110" i="12"/>
  <c r="E110" i="12"/>
  <c r="I110" i="12"/>
  <c r="D110" i="12"/>
  <c r="C110" i="12"/>
  <c r="G110" i="12"/>
  <c r="F110" i="12"/>
  <c r="J109" i="12"/>
  <c r="B111" i="12"/>
  <c r="A112" i="12"/>
  <c r="A113" i="12" l="1"/>
  <c r="B112" i="12"/>
  <c r="F111" i="12"/>
  <c r="E111" i="12"/>
  <c r="I111" i="12"/>
  <c r="D111" i="12"/>
  <c r="C111" i="12"/>
  <c r="H111" i="12"/>
  <c r="G111" i="12"/>
  <c r="Q43" i="12"/>
  <c r="M43" i="12"/>
  <c r="P43" i="12"/>
  <c r="L43" i="12"/>
  <c r="R43" i="12"/>
  <c r="O43" i="12"/>
  <c r="N43" i="12"/>
  <c r="J110" i="12"/>
  <c r="H112" i="12" l="1"/>
  <c r="D112" i="12"/>
  <c r="F112" i="12"/>
  <c r="E112" i="12"/>
  <c r="C112" i="12"/>
  <c r="I112" i="12"/>
  <c r="G112" i="12"/>
  <c r="J111" i="12"/>
  <c r="P40" i="12"/>
  <c r="Y40" i="12" s="1"/>
  <c r="L40" i="12"/>
  <c r="U40" i="12" s="1"/>
  <c r="O40" i="12"/>
  <c r="X40" i="12" s="1"/>
  <c r="N40" i="12"/>
  <c r="W40" i="12" s="1"/>
  <c r="M40" i="12"/>
  <c r="V40" i="12" s="1"/>
  <c r="R40" i="12"/>
  <c r="AA40" i="12" s="1"/>
  <c r="Q40" i="12"/>
  <c r="Z40" i="12" s="1"/>
  <c r="B113" i="12"/>
  <c r="A114" i="12"/>
  <c r="R45" i="12" l="1"/>
  <c r="N45" i="12"/>
  <c r="Q45" i="12"/>
  <c r="M45" i="12"/>
  <c r="P45" i="12"/>
  <c r="O45" i="12"/>
  <c r="L45" i="12"/>
  <c r="F113" i="12"/>
  <c r="G113" i="12"/>
  <c r="E113" i="12"/>
  <c r="D113" i="12"/>
  <c r="C113" i="12"/>
  <c r="I113" i="12"/>
  <c r="H113" i="12"/>
  <c r="B114" i="12"/>
  <c r="A115" i="12"/>
  <c r="J112" i="12"/>
  <c r="J113" i="12" l="1"/>
  <c r="O47" i="12" s="1"/>
  <c r="B115" i="12"/>
  <c r="A116" i="12"/>
  <c r="H114" i="12"/>
  <c r="D114" i="12"/>
  <c r="G114" i="12"/>
  <c r="F114" i="12"/>
  <c r="E114" i="12"/>
  <c r="C114" i="12"/>
  <c r="I114" i="12"/>
  <c r="Q46" i="12"/>
  <c r="M46" i="12"/>
  <c r="P46" i="12"/>
  <c r="L46" i="12"/>
  <c r="O46" i="12"/>
  <c r="N46" i="12"/>
  <c r="R46" i="12"/>
  <c r="N47" i="12" l="1"/>
  <c r="R47" i="12"/>
  <c r="L47" i="12"/>
  <c r="M47" i="12"/>
  <c r="P47" i="12"/>
  <c r="Q47" i="12"/>
  <c r="F115" i="12"/>
  <c r="H115" i="12"/>
  <c r="C115" i="12"/>
  <c r="G115" i="12"/>
  <c r="E115" i="12"/>
  <c r="D115" i="12"/>
  <c r="I115" i="12"/>
  <c r="J114" i="12"/>
  <c r="B116" i="12"/>
  <c r="A117" i="12"/>
  <c r="J115" i="12" l="1"/>
  <c r="O48" i="12"/>
  <c r="R48" i="12"/>
  <c r="N48" i="12"/>
  <c r="M48" i="12"/>
  <c r="L48" i="12"/>
  <c r="Q48" i="12"/>
  <c r="P48" i="12"/>
  <c r="B117" i="12"/>
  <c r="A118" i="12"/>
  <c r="H116" i="12"/>
  <c r="D116" i="12"/>
  <c r="I116" i="12"/>
  <c r="C116" i="12"/>
  <c r="G116" i="12"/>
  <c r="F116" i="12"/>
  <c r="E116" i="12"/>
  <c r="J116" i="12" l="1"/>
  <c r="B118" i="12"/>
  <c r="A119" i="12"/>
  <c r="F117" i="12"/>
  <c r="I117" i="12"/>
  <c r="D117" i="12"/>
  <c r="H117" i="12"/>
  <c r="C117" i="12"/>
  <c r="G117" i="12"/>
  <c r="E117" i="12"/>
  <c r="R49" i="12"/>
  <c r="N49" i="12"/>
  <c r="Q49" i="12"/>
  <c r="M49" i="12"/>
  <c r="L49" i="12"/>
  <c r="P49" i="12"/>
  <c r="O49" i="12"/>
  <c r="J117" i="12" l="1"/>
  <c r="P51" i="12" s="1"/>
  <c r="A120" i="12"/>
  <c r="B119" i="12"/>
  <c r="H118" i="12"/>
  <c r="D118" i="12"/>
  <c r="E118" i="12"/>
  <c r="I118" i="12"/>
  <c r="C118" i="12"/>
  <c r="G118" i="12"/>
  <c r="F118" i="12"/>
  <c r="Q50" i="12"/>
  <c r="M50" i="12"/>
  <c r="P50" i="12"/>
  <c r="L50" i="12"/>
  <c r="R50" i="12"/>
  <c r="O50" i="12"/>
  <c r="N50" i="12"/>
  <c r="R51" i="12" l="1"/>
  <c r="M51" i="12"/>
  <c r="O51" i="12"/>
  <c r="N51" i="12"/>
  <c r="L51" i="12"/>
  <c r="Q51" i="12"/>
  <c r="B120" i="12"/>
  <c r="A121" i="12"/>
  <c r="J118" i="12"/>
  <c r="F119" i="12"/>
  <c r="E119" i="12"/>
  <c r="I119" i="12"/>
  <c r="D119" i="12"/>
  <c r="H119" i="12"/>
  <c r="G119" i="12"/>
  <c r="C119" i="12"/>
  <c r="P41" i="12" l="1"/>
  <c r="Y41" i="12" s="1"/>
  <c r="L41" i="12"/>
  <c r="U41" i="12" s="1"/>
  <c r="O41" i="12"/>
  <c r="X41" i="12" s="1"/>
  <c r="N41" i="12"/>
  <c r="W41" i="12" s="1"/>
  <c r="M41" i="12"/>
  <c r="V41" i="12" s="1"/>
  <c r="R41" i="12"/>
  <c r="AA41" i="12" s="1"/>
  <c r="Q41" i="12"/>
  <c r="Z41" i="12" s="1"/>
  <c r="J119" i="12"/>
  <c r="A122" i="12"/>
  <c r="B121" i="12"/>
  <c r="I120" i="12"/>
  <c r="E120" i="12"/>
  <c r="D120" i="12"/>
  <c r="H120" i="12"/>
  <c r="C120" i="12"/>
  <c r="G120" i="12"/>
  <c r="F120" i="12"/>
  <c r="O119" i="12" l="1"/>
  <c r="Q119" i="12"/>
  <c r="L119" i="12"/>
  <c r="P119" i="12"/>
  <c r="R119" i="12"/>
  <c r="N119" i="12"/>
  <c r="M119" i="12"/>
  <c r="J120" i="12"/>
  <c r="H121" i="12"/>
  <c r="D121" i="12"/>
  <c r="I121" i="12"/>
  <c r="C121" i="12"/>
  <c r="G121" i="12"/>
  <c r="F121" i="12"/>
  <c r="E121" i="12"/>
  <c r="A123" i="12"/>
  <c r="B122" i="12"/>
  <c r="R120" i="12" l="1"/>
  <c r="N120" i="12"/>
  <c r="P120" i="12"/>
  <c r="O120" i="12"/>
  <c r="M120" i="12"/>
  <c r="L120" i="12"/>
  <c r="Q120" i="12"/>
  <c r="A124" i="12"/>
  <c r="B123" i="12"/>
  <c r="J121" i="12"/>
  <c r="G122" i="12"/>
  <c r="C122" i="12"/>
  <c r="H122" i="12"/>
  <c r="F122" i="12"/>
  <c r="I122" i="12"/>
  <c r="E122" i="12"/>
  <c r="D122" i="12"/>
  <c r="J122" i="12" l="1"/>
  <c r="R122" i="12" s="1"/>
  <c r="A125" i="12"/>
  <c r="B124" i="12"/>
  <c r="Q121" i="12"/>
  <c r="M121" i="12"/>
  <c r="O121" i="12"/>
  <c r="N121" i="12"/>
  <c r="R121" i="12"/>
  <c r="P121" i="12"/>
  <c r="L121" i="12"/>
  <c r="F123" i="12"/>
  <c r="G123" i="12"/>
  <c r="E123" i="12"/>
  <c r="D123" i="12"/>
  <c r="C123" i="12"/>
  <c r="I123" i="12"/>
  <c r="H123" i="12"/>
  <c r="N122" i="12" l="1"/>
  <c r="Q122" i="12"/>
  <c r="P122" i="12"/>
  <c r="M122" i="12"/>
  <c r="O122" i="12"/>
  <c r="L122" i="12"/>
  <c r="I124" i="12"/>
  <c r="E124" i="12"/>
  <c r="F124" i="12"/>
  <c r="D124" i="12"/>
  <c r="H124" i="12"/>
  <c r="G124" i="12"/>
  <c r="C124" i="12"/>
  <c r="J123" i="12"/>
  <c r="B125" i="12"/>
  <c r="A126" i="12"/>
  <c r="O123" i="12" l="1"/>
  <c r="R123" i="12"/>
  <c r="M123" i="12"/>
  <c r="Q123" i="12"/>
  <c r="L123" i="12"/>
  <c r="P123" i="12"/>
  <c r="N123" i="12"/>
  <c r="J124" i="12"/>
  <c r="B126" i="12"/>
  <c r="A127" i="12"/>
  <c r="H125" i="12"/>
  <c r="D125" i="12"/>
  <c r="E125" i="12"/>
  <c r="I125" i="12"/>
  <c r="C125" i="12"/>
  <c r="G125" i="12"/>
  <c r="F125" i="12"/>
  <c r="R124" i="12" l="1"/>
  <c r="N124" i="12"/>
  <c r="Q124" i="12"/>
  <c r="L124" i="12"/>
  <c r="P124" i="12"/>
  <c r="O124" i="12"/>
  <c r="M124" i="12"/>
  <c r="J125" i="12"/>
  <c r="A128" i="12"/>
  <c r="B127" i="12"/>
  <c r="G126" i="12"/>
  <c r="C126" i="12"/>
  <c r="I126" i="12"/>
  <c r="D126" i="12"/>
  <c r="H126" i="12"/>
  <c r="F126" i="12"/>
  <c r="E126" i="12"/>
  <c r="J126" i="12" l="1"/>
  <c r="Q125" i="12"/>
  <c r="M125" i="12"/>
  <c r="P125" i="12"/>
  <c r="O125" i="12"/>
  <c r="N125" i="12"/>
  <c r="L125" i="12"/>
  <c r="R125" i="12"/>
  <c r="G127" i="12"/>
  <c r="C127" i="12"/>
  <c r="F127" i="12"/>
  <c r="E127" i="12"/>
  <c r="D127" i="12"/>
  <c r="I127" i="12"/>
  <c r="H127" i="12"/>
  <c r="A129" i="12"/>
  <c r="B128" i="12"/>
  <c r="A130" i="12" l="1"/>
  <c r="B129" i="12"/>
  <c r="J127" i="12"/>
  <c r="F128" i="12"/>
  <c r="I128" i="12"/>
  <c r="E128" i="12"/>
  <c r="D128" i="12"/>
  <c r="C128" i="12"/>
  <c r="H128" i="12"/>
  <c r="G128" i="12"/>
  <c r="Q126" i="12"/>
  <c r="P126" i="12"/>
  <c r="L126" i="12"/>
  <c r="O126" i="12"/>
  <c r="N126" i="12"/>
  <c r="R126" i="12"/>
  <c r="M126" i="12"/>
  <c r="J128" i="12" l="1"/>
  <c r="O128" i="12" s="1"/>
  <c r="P127" i="12"/>
  <c r="L127" i="12"/>
  <c r="O127" i="12"/>
  <c r="N127" i="12"/>
  <c r="M127" i="12"/>
  <c r="R127" i="12"/>
  <c r="Q127" i="12"/>
  <c r="I129" i="12"/>
  <c r="E129" i="12"/>
  <c r="H129" i="12"/>
  <c r="D129" i="12"/>
  <c r="C129" i="12"/>
  <c r="G129" i="12"/>
  <c r="F129" i="12"/>
  <c r="A131" i="12"/>
  <c r="B130" i="12"/>
  <c r="Q128" i="12" l="1"/>
  <c r="R128" i="12"/>
  <c r="M128" i="12"/>
  <c r="P128" i="12"/>
  <c r="N128" i="12"/>
  <c r="L128" i="12"/>
  <c r="J129" i="12"/>
  <c r="N129" i="12" s="1"/>
  <c r="H130" i="12"/>
  <c r="D130" i="12"/>
  <c r="G130" i="12"/>
  <c r="C130" i="12"/>
  <c r="I130" i="12"/>
  <c r="F130" i="12"/>
  <c r="E130" i="12"/>
  <c r="A132" i="12"/>
  <c r="B131" i="12"/>
  <c r="O129" i="12" l="1"/>
  <c r="P129" i="12"/>
  <c r="R129" i="12"/>
  <c r="M129" i="12"/>
  <c r="Q129" i="12"/>
  <c r="J130" i="12"/>
  <c r="Q130" i="12" s="1"/>
  <c r="L129" i="12"/>
  <c r="A133" i="12"/>
  <c r="B133" i="12" s="1"/>
  <c r="B132" i="12"/>
  <c r="G131" i="12"/>
  <c r="C131" i="12"/>
  <c r="F131" i="12"/>
  <c r="I131" i="12"/>
  <c r="H131" i="12"/>
  <c r="E131" i="12"/>
  <c r="D131" i="12"/>
  <c r="N130" i="12" l="1"/>
  <c r="O130" i="12"/>
  <c r="P130" i="12"/>
  <c r="M130" i="12"/>
  <c r="L130" i="12"/>
  <c r="R130" i="12"/>
  <c r="J131" i="12"/>
  <c r="I133" i="12"/>
  <c r="E133" i="12"/>
  <c r="H133" i="12"/>
  <c r="D133" i="12"/>
  <c r="G133" i="12"/>
  <c r="F133" i="12"/>
  <c r="C133" i="12"/>
  <c r="F132" i="12"/>
  <c r="I132" i="12"/>
  <c r="E132" i="12"/>
  <c r="H132" i="12"/>
  <c r="G132" i="12"/>
  <c r="D132" i="12"/>
  <c r="C132" i="12"/>
  <c r="J133" i="12" l="1"/>
  <c r="R133" i="12" s="1"/>
  <c r="J132" i="12"/>
  <c r="P131" i="12"/>
  <c r="L131" i="12"/>
  <c r="O131" i="12"/>
  <c r="R131" i="12"/>
  <c r="Q131" i="12"/>
  <c r="N131" i="12"/>
  <c r="M131" i="12"/>
  <c r="J134" i="12" l="1"/>
  <c r="L133" i="12"/>
  <c r="O133" i="12"/>
  <c r="N133" i="12"/>
  <c r="M133" i="12"/>
  <c r="Q133" i="12"/>
  <c r="P133" i="12"/>
  <c r="O132" i="12"/>
  <c r="R132" i="12"/>
  <c r="N132" i="12"/>
  <c r="Q132" i="12"/>
  <c r="P132" i="12"/>
  <c r="M132" i="12"/>
  <c r="L132" i="12"/>
  <c r="W12" i="13" l="1"/>
  <c r="W16" i="13"/>
  <c r="X27" i="13"/>
  <c r="X31" i="13"/>
  <c r="W14" i="13"/>
  <c r="X37" i="13"/>
  <c r="X53" i="13"/>
  <c r="W60" i="13" l="1"/>
  <c r="X39" i="13"/>
  <c r="W21" i="13"/>
  <c r="W25" i="13"/>
  <c r="X10" i="13"/>
  <c r="W77" i="13"/>
  <c r="W38" i="13"/>
  <c r="X11" i="13"/>
  <c r="X45" i="13"/>
  <c r="X48" i="13"/>
  <c r="X32" i="13"/>
  <c r="W17" i="13"/>
  <c r="X33" i="13"/>
  <c r="W18" i="13"/>
  <c r="X51" i="13"/>
  <c r="X36" i="13"/>
  <c r="W20" i="13"/>
  <c r="X30" i="13"/>
  <c r="X50" i="13"/>
  <c r="X34" i="13"/>
  <c r="W22" i="13"/>
  <c r="X42" i="13"/>
  <c r="W82" i="13"/>
  <c r="W79" i="13"/>
  <c r="X40" i="13"/>
  <c r="W27" i="13"/>
  <c r="W53" i="13"/>
  <c r="W28" i="13"/>
  <c r="W88" i="13"/>
  <c r="X25" i="13"/>
  <c r="X21" i="13"/>
  <c r="X44" i="13"/>
  <c r="W40" i="13"/>
  <c r="W24" i="13"/>
  <c r="X20" i="13"/>
  <c r="W13" i="13"/>
  <c r="X43" i="13"/>
  <c r="X23" i="13"/>
  <c r="X38" i="13"/>
  <c r="X26" i="13"/>
  <c r="X22" i="13"/>
  <c r="Y62" i="13" l="1"/>
  <c r="Y16" i="13"/>
  <c r="Y74" i="13"/>
  <c r="Y84" i="13"/>
  <c r="Y68" i="13"/>
  <c r="Y64" i="13"/>
  <c r="Y29" i="13"/>
  <c r="Y66" i="13"/>
  <c r="Y81" i="13"/>
  <c r="W80" i="13"/>
  <c r="W62" i="13"/>
  <c r="Y70" i="13"/>
  <c r="W55" i="13"/>
  <c r="X63" i="13"/>
  <c r="X73" i="13"/>
  <c r="Y85" i="13"/>
  <c r="X54" i="13"/>
  <c r="Y91" i="13"/>
  <c r="X56" i="13"/>
  <c r="W64" i="13"/>
  <c r="W83" i="13"/>
  <c r="Y79" i="13"/>
  <c r="W15" i="13"/>
  <c r="W19" i="13"/>
  <c r="W54" i="13"/>
  <c r="Y77" i="13"/>
  <c r="Y86" i="13"/>
  <c r="X55" i="13"/>
  <c r="X61" i="13"/>
  <c r="X69" i="13"/>
  <c r="W81" i="13"/>
  <c r="W65" i="13"/>
  <c r="X46" i="13"/>
  <c r="W66" i="13"/>
  <c r="Y35" i="13"/>
  <c r="Y89" i="13"/>
  <c r="X58" i="13"/>
  <c r="W26" i="13"/>
  <c r="W11" i="13"/>
  <c r="Y80" i="13"/>
  <c r="X18" i="13"/>
  <c r="X14" i="13"/>
  <c r="W63" i="13"/>
  <c r="X60" i="13"/>
  <c r="X28" i="13"/>
  <c r="X17" i="13"/>
  <c r="X13" i="13"/>
  <c r="W84" i="13"/>
  <c r="X68" i="13"/>
  <c r="X49" i="13"/>
  <c r="W37" i="13"/>
  <c r="Y83" i="13"/>
  <c r="X67" i="13"/>
  <c r="X52" i="13"/>
  <c r="X57" i="13"/>
  <c r="X41" i="13"/>
  <c r="Y87" i="13"/>
  <c r="W56" i="13"/>
  <c r="Y24" i="13"/>
  <c r="Y90" i="13"/>
  <c r="Y78" i="13"/>
  <c r="X59" i="13"/>
  <c r="X47" i="13"/>
  <c r="W43" i="13"/>
  <c r="Y88" i="13"/>
  <c r="Y76" i="13"/>
  <c r="Y72" i="13"/>
  <c r="X75" i="13"/>
  <c r="P558" i="14" l="1"/>
  <c r="O430" i="14"/>
  <c r="J46" i="37"/>
  <c r="J72" i="37"/>
  <c r="J29" i="37"/>
  <c r="J53" i="37"/>
  <c r="J35" i="37"/>
  <c r="J34" i="37"/>
  <c r="J75" i="37"/>
  <c r="J15" i="37"/>
  <c r="J25" i="37"/>
  <c r="J50" i="37"/>
  <c r="J11" i="37"/>
  <c r="J78" i="37"/>
  <c r="J73" i="37"/>
  <c r="J68" i="37"/>
  <c r="J12" i="37"/>
  <c r="J70" i="37"/>
  <c r="J57" i="37"/>
  <c r="J17" i="37"/>
  <c r="J67" i="37"/>
  <c r="W10" i="13"/>
  <c r="X12" i="13"/>
  <c r="M557" i="14" l="1"/>
  <c r="N41" i="37"/>
  <c r="N24" i="37"/>
  <c r="N85" i="37"/>
  <c r="N11" i="37"/>
  <c r="N21" i="37"/>
  <c r="N84" i="37"/>
  <c r="N49" i="37"/>
  <c r="N71" i="37"/>
  <c r="N18" i="37"/>
  <c r="N82" i="37"/>
  <c r="N6" i="37"/>
  <c r="N36" i="37"/>
  <c r="N78" i="37"/>
  <c r="N81" i="37"/>
  <c r="N8" i="37"/>
  <c r="N23" i="37"/>
  <c r="N7" i="37"/>
  <c r="N68" i="37"/>
  <c r="N73" i="37"/>
  <c r="J24" i="37"/>
  <c r="J90" i="37"/>
  <c r="J62" i="37"/>
  <c r="J69" i="37"/>
  <c r="J89" i="37"/>
  <c r="J28" i="37"/>
  <c r="J22" i="37"/>
  <c r="J87" i="37"/>
  <c r="J52" i="37"/>
  <c r="J41" i="37"/>
  <c r="J39" i="37"/>
  <c r="N35" i="37"/>
  <c r="N34" i="37"/>
  <c r="N12" i="37"/>
  <c r="N15" i="37"/>
  <c r="N25" i="37"/>
  <c r="N50" i="37"/>
  <c r="N46" i="37"/>
  <c r="N70" i="37"/>
  <c r="N53" i="37"/>
  <c r="N28" i="37"/>
  <c r="N89" i="37"/>
  <c r="N22" i="37"/>
  <c r="N62" i="37"/>
  <c r="N69" i="37"/>
  <c r="N72" i="37"/>
  <c r="N29" i="37"/>
  <c r="N17" i="37"/>
  <c r="N67" i="37"/>
  <c r="N75" i="37"/>
  <c r="N57" i="37"/>
  <c r="N90" i="37" l="1"/>
  <c r="N87" i="37"/>
  <c r="N52" i="37"/>
  <c r="X93" i="13" l="1"/>
  <c r="X94" i="13"/>
  <c r="X92" i="13"/>
  <c r="N56" i="37" l="1"/>
  <c r="N26" i="37"/>
  <c r="N79" i="37"/>
  <c r="N13" i="37"/>
  <c r="N55" i="37"/>
  <c r="N47" i="37"/>
  <c r="N80" i="37"/>
  <c r="N31" i="37"/>
  <c r="N30" i="37"/>
  <c r="N16" i="37"/>
  <c r="N27" i="37"/>
  <c r="N10" i="37" l="1"/>
  <c r="N91" i="37"/>
  <c r="N61" i="37"/>
  <c r="N48" i="37"/>
  <c r="N88" i="37"/>
  <c r="N74" i="37"/>
  <c r="N19" i="37"/>
  <c r="N65" i="37"/>
  <c r="N20" i="37"/>
  <c r="N64" i="37"/>
  <c r="N38" i="37"/>
  <c r="N77" i="37"/>
  <c r="N63" i="37"/>
  <c r="N32" i="37"/>
  <c r="N40" i="37"/>
  <c r="N54" i="37"/>
  <c r="N42" i="37"/>
  <c r="N66" i="37"/>
  <c r="N60" i="37"/>
  <c r="N43" i="37"/>
  <c r="N92" i="37"/>
  <c r="N45" i="37"/>
  <c r="N86" i="37"/>
  <c r="N33" i="37"/>
  <c r="N59" i="37" l="1"/>
  <c r="N58" i="37"/>
  <c r="N44" i="37"/>
  <c r="N83" i="37"/>
  <c r="N14" i="37"/>
  <c r="N9" i="37"/>
  <c r="D93" i="35" l="1"/>
  <c r="D92" i="35"/>
  <c r="H91" i="35"/>
  <c r="J26" i="37" s="1"/>
  <c r="D91" i="35"/>
  <c r="F26" i="37" l="1"/>
  <c r="D95" i="35"/>
  <c r="F76" i="37"/>
  <c r="N37" i="37"/>
  <c r="J51" i="37"/>
  <c r="J37" i="37"/>
  <c r="F51" i="37"/>
  <c r="F37" i="37"/>
  <c r="N76" i="37"/>
  <c r="N51" i="37"/>
  <c r="H92" i="35"/>
  <c r="I91" i="35"/>
  <c r="K26" i="37" s="1"/>
  <c r="D94" i="35"/>
  <c r="J91" i="35"/>
  <c r="L26" i="37" s="1"/>
  <c r="F93" i="37" l="1"/>
  <c r="R46" i="37" s="1"/>
  <c r="F94" i="37"/>
  <c r="O51" i="37"/>
  <c r="O37" i="37"/>
  <c r="P51" i="37"/>
  <c r="P37" i="37"/>
  <c r="K37" i="37"/>
  <c r="F95" i="37"/>
  <c r="N93" i="37"/>
  <c r="L37" i="37"/>
  <c r="I51" i="37"/>
  <c r="I37" i="37"/>
  <c r="J76" i="37"/>
  <c r="I76" i="37"/>
  <c r="N96" i="37"/>
  <c r="I92" i="35"/>
  <c r="K51" i="37"/>
  <c r="J92" i="35"/>
  <c r="Z6" i="35" s="1"/>
  <c r="L51" i="37"/>
  <c r="R942" i="37" l="1"/>
  <c r="R752" i="37"/>
  <c r="R423" i="37"/>
  <c r="R971" i="37"/>
  <c r="R862" i="37"/>
  <c r="R774" i="37"/>
  <c r="R834" i="37"/>
  <c r="R656" i="37"/>
  <c r="R675" i="37"/>
  <c r="R997" i="37"/>
  <c r="R847" i="37"/>
  <c r="R939" i="37"/>
  <c r="R793" i="37"/>
  <c r="R59" i="37"/>
  <c r="R947" i="37"/>
  <c r="R829" i="37"/>
  <c r="R508" i="37"/>
  <c r="R34" i="37"/>
  <c r="R974" i="37"/>
  <c r="R806" i="37"/>
  <c r="R941" i="37"/>
  <c r="R592" i="37"/>
  <c r="R1005" i="37"/>
  <c r="R526" i="37"/>
  <c r="R861" i="37"/>
  <c r="R964" i="37"/>
  <c r="R895" i="37"/>
  <c r="R99" i="37"/>
  <c r="R320" i="37"/>
  <c r="R57" i="37"/>
  <c r="R891" i="37"/>
  <c r="R853" i="37"/>
  <c r="R918" i="37"/>
  <c r="R924" i="37"/>
  <c r="R816" i="37"/>
  <c r="R627" i="37"/>
  <c r="R382" i="37"/>
  <c r="R211" i="37"/>
  <c r="R494" i="37"/>
  <c r="R468" i="37"/>
  <c r="R604" i="37"/>
  <c r="R674" i="37"/>
  <c r="R737" i="37"/>
  <c r="R855" i="37"/>
  <c r="R866" i="37"/>
  <c r="R843" i="37"/>
  <c r="R833" i="37"/>
  <c r="R739" i="37"/>
  <c r="R188" i="37"/>
  <c r="R838" i="37"/>
  <c r="R844" i="37"/>
  <c r="R991" i="37"/>
  <c r="R973" i="37"/>
  <c r="R978" i="37"/>
  <c r="R879" i="37"/>
  <c r="R775" i="37"/>
  <c r="R885" i="37"/>
  <c r="R950" i="37"/>
  <c r="R956" i="37"/>
  <c r="R830" i="37"/>
  <c r="R875" i="37"/>
  <c r="R915" i="37"/>
  <c r="R787" i="37"/>
  <c r="R965" i="37"/>
  <c r="R825" i="37"/>
  <c r="R464" i="37"/>
  <c r="R714" i="37"/>
  <c r="R476" i="37"/>
  <c r="R812" i="37"/>
  <c r="R776" i="37"/>
  <c r="R921" i="37"/>
  <c r="R94" i="37"/>
  <c r="R979" i="37"/>
  <c r="R815" i="37"/>
  <c r="R798" i="37"/>
  <c r="R779" i="37"/>
  <c r="R963" i="37"/>
  <c r="R946" i="37"/>
  <c r="R986" i="37"/>
  <c r="R797" i="37"/>
  <c r="R859" i="37"/>
  <c r="R821" i="37"/>
  <c r="R931" i="37"/>
  <c r="R910" i="37"/>
  <c r="R867" i="37"/>
  <c r="R886" i="37"/>
  <c r="R831" i="37"/>
  <c r="R802" i="37"/>
  <c r="R909" i="37"/>
  <c r="R892" i="37"/>
  <c r="R933" i="37"/>
  <c r="R919" i="37"/>
  <c r="R823" i="37"/>
  <c r="R747" i="37"/>
  <c r="R998" i="37"/>
  <c r="R871" i="37"/>
  <c r="R914" i="37"/>
  <c r="R858" i="37"/>
  <c r="R1004" i="37"/>
  <c r="R954" i="37"/>
  <c r="R789" i="37"/>
  <c r="R835" i="37"/>
  <c r="R878" i="37"/>
  <c r="R923" i="37"/>
  <c r="R854" i="37"/>
  <c r="R839" i="37"/>
  <c r="R769" i="37"/>
  <c r="R877" i="37"/>
  <c r="R860" i="37"/>
  <c r="R901" i="37"/>
  <c r="R874" i="37"/>
  <c r="R767" i="37"/>
  <c r="R857" i="37"/>
  <c r="R937" i="37"/>
  <c r="R273" i="37"/>
  <c r="R543" i="37"/>
  <c r="R691" i="37"/>
  <c r="R333" i="37"/>
  <c r="R751" i="37"/>
  <c r="R528" i="37"/>
  <c r="R56" i="37"/>
  <c r="R547" i="37"/>
  <c r="R720" i="37"/>
  <c r="R754" i="37"/>
  <c r="R155" i="37"/>
  <c r="R137" i="37"/>
  <c r="R873" i="37"/>
  <c r="R665" i="37"/>
  <c r="R611" i="37"/>
  <c r="R175" i="37"/>
  <c r="R248" i="37"/>
  <c r="R976" i="37"/>
  <c r="R638" i="37"/>
  <c r="R481" i="37"/>
  <c r="R764" i="37"/>
  <c r="R414" i="37"/>
  <c r="R31" i="37"/>
  <c r="R778" i="37"/>
  <c r="R269" i="37"/>
  <c r="R189" i="37"/>
  <c r="R48" i="37"/>
  <c r="R441" i="37"/>
  <c r="R109" i="37"/>
  <c r="R357" i="37"/>
  <c r="R397" i="37"/>
  <c r="R975" i="37"/>
  <c r="R990" i="37"/>
  <c r="R977" i="37"/>
  <c r="R966" i="37"/>
  <c r="R803" i="37"/>
  <c r="R882" i="37"/>
  <c r="R1001" i="37"/>
  <c r="R972" i="37"/>
  <c r="R826" i="37"/>
  <c r="R996" i="37"/>
  <c r="R955" i="37"/>
  <c r="R846" i="37"/>
  <c r="R827" i="37"/>
  <c r="R822" i="37"/>
  <c r="R994" i="37"/>
  <c r="R863" i="37"/>
  <c r="R845" i="37"/>
  <c r="R927" i="37"/>
  <c r="R869" i="37"/>
  <c r="R943" i="37"/>
  <c r="R958" i="37"/>
  <c r="R995" i="37"/>
  <c r="R934" i="37"/>
  <c r="R907" i="37"/>
  <c r="R850" i="37"/>
  <c r="R957" i="37"/>
  <c r="R940" i="37"/>
  <c r="R985" i="37"/>
  <c r="R900" i="37"/>
  <c r="T900" i="37" s="1"/>
  <c r="R819" i="37"/>
  <c r="R814" i="37"/>
  <c r="R783" i="37"/>
  <c r="R790" i="37"/>
  <c r="R962" i="37"/>
  <c r="R799" i="37"/>
  <c r="R813" i="37"/>
  <c r="R1003" i="37"/>
  <c r="R837" i="37"/>
  <c r="R961" i="37"/>
  <c r="R944" i="37"/>
  <c r="R852" i="37"/>
  <c r="R920" i="37"/>
  <c r="R340" i="37"/>
  <c r="R670" i="37"/>
  <c r="R567" i="37"/>
  <c r="R705" i="37"/>
  <c r="R836" i="37"/>
  <c r="R353" i="37"/>
  <c r="R349" i="37"/>
  <c r="R671" i="37"/>
  <c r="R629" i="37"/>
  <c r="R777" i="37"/>
  <c r="R32" i="37"/>
  <c r="R810" i="37"/>
  <c r="R209" i="37"/>
  <c r="R757" i="37"/>
  <c r="R400" i="37"/>
  <c r="R122" i="37"/>
  <c r="R545" i="37"/>
  <c r="R968" i="37"/>
  <c r="R253" i="37"/>
  <c r="R487" i="37"/>
  <c r="R763" i="37"/>
  <c r="R196" i="37"/>
  <c r="R938" i="37"/>
  <c r="R337" i="37"/>
  <c r="R758" i="37"/>
  <c r="R772" i="37"/>
  <c r="R68" i="37"/>
  <c r="R51" i="37"/>
  <c r="R23" i="37"/>
  <c r="R721" i="37"/>
  <c r="R126" i="37"/>
  <c r="R316" i="37"/>
  <c r="R119" i="37"/>
  <c r="R457" i="37"/>
  <c r="R536" i="37"/>
  <c r="R178" i="37"/>
  <c r="R106" i="37"/>
  <c r="R224" i="37"/>
  <c r="R222" i="37"/>
  <c r="R710" i="37"/>
  <c r="R265" i="37"/>
  <c r="R695" i="37"/>
  <c r="R293" i="37"/>
  <c r="R622" i="37"/>
  <c r="R242" i="37"/>
  <c r="R49" i="37"/>
  <c r="R689" i="37"/>
  <c r="R616" i="37"/>
  <c r="R377" i="37"/>
  <c r="R635" i="37"/>
  <c r="R405" i="37"/>
  <c r="R85" i="37"/>
  <c r="R182" i="37"/>
  <c r="R104" i="37"/>
  <c r="R568" i="37"/>
  <c r="R328" i="37"/>
  <c r="R756" i="37"/>
  <c r="R581" i="37"/>
  <c r="R80" i="37"/>
  <c r="R419" i="37"/>
  <c r="R274" i="37"/>
  <c r="R6" i="37"/>
  <c r="R146" i="37"/>
  <c r="R276" i="37"/>
  <c r="R266" i="37"/>
  <c r="R308" i="37"/>
  <c r="R381" i="37"/>
  <c r="R609" i="37"/>
  <c r="R258" i="37"/>
  <c r="R127" i="37"/>
  <c r="R312" i="37"/>
  <c r="R291" i="37"/>
  <c r="R462" i="37"/>
  <c r="R156" i="37"/>
  <c r="R118" i="37"/>
  <c r="R200" i="37"/>
  <c r="R166" i="37"/>
  <c r="R595" i="37"/>
  <c r="R125" i="37"/>
  <c r="T125" i="37" s="1"/>
  <c r="R475" i="37"/>
  <c r="R486" i="37"/>
  <c r="R148" i="37"/>
  <c r="R58" i="37"/>
  <c r="T57" i="37" s="1"/>
  <c r="R36" i="37"/>
  <c r="R623" i="37"/>
  <c r="R734" i="37"/>
  <c r="R460" i="37"/>
  <c r="R488" i="37"/>
  <c r="R668" i="37"/>
  <c r="R76" i="37"/>
  <c r="R14" i="37"/>
  <c r="R447" i="37"/>
  <c r="R426" i="37"/>
  <c r="R375" i="37"/>
  <c r="R139" i="37"/>
  <c r="R45" i="37"/>
  <c r="T45" i="37" s="1"/>
  <c r="R335" i="37"/>
  <c r="R314" i="37"/>
  <c r="R677" i="37"/>
  <c r="R361" i="37"/>
  <c r="R283" i="37"/>
  <c r="R294" i="37"/>
  <c r="R131" i="37"/>
  <c r="R111" i="37"/>
  <c r="R784" i="37"/>
  <c r="R542" i="37"/>
  <c r="R52" i="37"/>
  <c r="R278" i="37"/>
  <c r="R226" i="37"/>
  <c r="R363" i="37"/>
  <c r="R491" i="37"/>
  <c r="R780" i="37"/>
  <c r="R746" i="37"/>
  <c r="R704" i="37"/>
  <c r="R429" i="37"/>
  <c r="R177" i="37"/>
  <c r="T177" i="37" s="1"/>
  <c r="R249" i="37"/>
  <c r="R135" i="37"/>
  <c r="R723" i="37"/>
  <c r="R121" i="37"/>
  <c r="R346" i="37"/>
  <c r="R19" i="37"/>
  <c r="R439" i="37"/>
  <c r="R518" i="37"/>
  <c r="R580" i="37"/>
  <c r="R506" i="37"/>
  <c r="R368" i="37"/>
  <c r="R513" i="37"/>
  <c r="R761" i="37"/>
  <c r="R367" i="37"/>
  <c r="R95" i="37"/>
  <c r="R728" i="37"/>
  <c r="R455" i="37"/>
  <c r="R534" i="37"/>
  <c r="R678" i="37"/>
  <c r="R541" i="37"/>
  <c r="R745" i="37"/>
  <c r="R385" i="37"/>
  <c r="R348" i="37"/>
  <c r="R517" i="37"/>
  <c r="R141" i="37"/>
  <c r="R631" i="37"/>
  <c r="R489" i="37"/>
  <c r="R326" i="37"/>
  <c r="R749" i="37"/>
  <c r="R203" i="37"/>
  <c r="R27" i="37"/>
  <c r="R391" i="37"/>
  <c r="R142" i="37"/>
  <c r="R195" i="37"/>
  <c r="T195" i="37" s="1"/>
  <c r="R64" i="37"/>
  <c r="R436" i="37"/>
  <c r="R345" i="37"/>
  <c r="T345" i="37" s="1"/>
  <c r="R187" i="37"/>
  <c r="R198" i="37"/>
  <c r="R10" i="37"/>
  <c r="R220" i="37"/>
  <c r="R597" i="37"/>
  <c r="R402" i="37"/>
  <c r="R96" i="37"/>
  <c r="R181" i="37"/>
  <c r="R435" i="37"/>
  <c r="R516" i="37"/>
  <c r="R44" i="37"/>
  <c r="R153" i="37"/>
  <c r="R415" i="37"/>
  <c r="R394" i="37"/>
  <c r="R38" i="37"/>
  <c r="R113" i="37"/>
  <c r="R110" i="37"/>
  <c r="R531" i="37"/>
  <c r="R169" i="37"/>
  <c r="R350" i="37"/>
  <c r="R376" i="37"/>
  <c r="R322" i="37"/>
  <c r="R16" i="37"/>
  <c r="R73" i="37"/>
  <c r="R355" i="37"/>
  <c r="R440" i="37"/>
  <c r="R210" i="37"/>
  <c r="R67" i="37"/>
  <c r="R264" i="37"/>
  <c r="R243" i="37"/>
  <c r="R662" i="37"/>
  <c r="R134" i="37"/>
  <c r="R212" i="37"/>
  <c r="R223" i="37"/>
  <c r="R202" i="37"/>
  <c r="R97" i="37"/>
  <c r="R407" i="37"/>
  <c r="R562" i="37"/>
  <c r="R707" i="37"/>
  <c r="R115" i="37"/>
  <c r="R87" i="37"/>
  <c r="R15" i="37"/>
  <c r="R30" i="37"/>
  <c r="R841" i="37"/>
  <c r="R715" i="37"/>
  <c r="R640" i="37"/>
  <c r="R698" i="37"/>
  <c r="R731" i="37"/>
  <c r="R741" i="37"/>
  <c r="R573" i="37"/>
  <c r="R603" i="37"/>
  <c r="R485" i="37"/>
  <c r="R162" i="37"/>
  <c r="R630" i="37"/>
  <c r="R199" i="37"/>
  <c r="R709" i="37"/>
  <c r="R270" i="37"/>
  <c r="R755" i="37"/>
  <c r="R257" i="37"/>
  <c r="R208" i="37"/>
  <c r="R309" i="37"/>
  <c r="R467" i="37"/>
  <c r="R299" i="37"/>
  <c r="R658" i="37"/>
  <c r="R553" i="37"/>
  <c r="R760" i="37"/>
  <c r="R497" i="37"/>
  <c r="R396" i="37"/>
  <c r="R648" i="37"/>
  <c r="R424" i="37"/>
  <c r="R574" i="37"/>
  <c r="R403" i="37"/>
  <c r="R646" i="37"/>
  <c r="R412" i="37"/>
  <c r="R386" i="37"/>
  <c r="R157" i="37"/>
  <c r="R373" i="37"/>
  <c r="R143" i="37"/>
  <c r="R307" i="37"/>
  <c r="R83" i="37"/>
  <c r="R287" i="37"/>
  <c r="R79" i="37"/>
  <c r="R552" i="37"/>
  <c r="R602" i="37"/>
  <c r="R88" i="37"/>
  <c r="R443" i="37"/>
  <c r="R454" i="37"/>
  <c r="R116" i="37"/>
  <c r="R555" i="37"/>
  <c r="R514" i="37"/>
  <c r="R331" i="37"/>
  <c r="R342" i="37"/>
  <c r="R179" i="37"/>
  <c r="R63" i="37"/>
  <c r="R437" i="37"/>
  <c r="R290" i="37"/>
  <c r="R159" i="37"/>
  <c r="R29" i="37"/>
  <c r="R323" i="37"/>
  <c r="R546" i="37"/>
  <c r="R370" i="37"/>
  <c r="R569" i="37"/>
  <c r="R532" i="37"/>
  <c r="R583" i="37"/>
  <c r="R409" i="37"/>
  <c r="R233" i="37"/>
  <c r="R251" i="37"/>
  <c r="R262" i="37"/>
  <c r="R91" i="37"/>
  <c r="R284" i="37"/>
  <c r="R168" i="37"/>
  <c r="R466" i="37"/>
  <c r="R160" i="37"/>
  <c r="R82" i="37"/>
  <c r="R499" i="37"/>
  <c r="R612" i="37"/>
  <c r="R108" i="37"/>
  <c r="R54" i="37"/>
  <c r="R479" i="37"/>
  <c r="R458" i="37"/>
  <c r="R374" i="37"/>
  <c r="R192" i="37"/>
  <c r="R379" i="37"/>
  <c r="R297" i="37"/>
  <c r="R300" i="37"/>
  <c r="R280" i="37"/>
  <c r="R164" i="37"/>
  <c r="R515" i="37"/>
  <c r="R601" i="37"/>
  <c r="R564" i="37"/>
  <c r="R425" i="37"/>
  <c r="R600" i="37"/>
  <c r="R21" i="37"/>
  <c r="R315" i="37"/>
  <c r="R236" i="37"/>
  <c r="R505" i="37"/>
  <c r="R383" i="37"/>
  <c r="R260" i="37"/>
  <c r="R428" i="37"/>
  <c r="R252" i="37"/>
  <c r="R469" i="37"/>
  <c r="R170" i="37"/>
  <c r="R578" i="37"/>
  <c r="R138" i="37"/>
  <c r="R117" i="37"/>
  <c r="R390" i="37"/>
  <c r="R150" i="37"/>
  <c r="R753" i="37"/>
  <c r="R655" i="37"/>
  <c r="R311" i="37"/>
  <c r="R608" i="37"/>
  <c r="R743" i="37"/>
  <c r="R724" i="37"/>
  <c r="R563" i="37"/>
  <c r="T563" i="37" s="1"/>
  <c r="R302" i="37"/>
  <c r="R524" i="37"/>
  <c r="R889" i="37"/>
  <c r="R832" i="37"/>
  <c r="R849" i="37"/>
  <c r="R903" i="37"/>
  <c r="R384" i="37"/>
  <c r="R7" i="37"/>
  <c r="R298" i="37"/>
  <c r="R207" i="37"/>
  <c r="R482" i="37"/>
  <c r="R65" i="37"/>
  <c r="R235" i="37"/>
  <c r="R840" i="37"/>
  <c r="R719" i="37"/>
  <c r="R688" i="37"/>
  <c r="R496" i="37"/>
  <c r="R35" i="37"/>
  <c r="R560" i="37"/>
  <c r="R727" i="37"/>
  <c r="R641" i="37"/>
  <c r="R659" i="37"/>
  <c r="R480" i="37"/>
  <c r="R401" i="37"/>
  <c r="R795" i="37"/>
  <c r="R989" i="37"/>
  <c r="R801" i="37"/>
  <c r="R1002" i="37"/>
  <c r="R193" i="37"/>
  <c r="R190" i="37"/>
  <c r="R227" i="37"/>
  <c r="R463" i="37"/>
  <c r="R411" i="37"/>
  <c r="R129" i="37"/>
  <c r="R306" i="37"/>
  <c r="R983" i="37"/>
  <c r="R711" i="37"/>
  <c r="R672" i="37"/>
  <c r="R295" i="37"/>
  <c r="R136" i="37"/>
  <c r="R576" i="37"/>
  <c r="R768" i="37"/>
  <c r="R461" i="37"/>
  <c r="R643" i="37"/>
  <c r="R430" i="37"/>
  <c r="R465" i="37"/>
  <c r="T465" i="37" s="1"/>
  <c r="R1000" i="37"/>
  <c r="R970" i="37"/>
  <c r="R817" i="37"/>
  <c r="R771" i="37"/>
  <c r="R261" i="37"/>
  <c r="R75" i="37"/>
  <c r="R483" i="37"/>
  <c r="R93" i="37"/>
  <c r="R69" i="37"/>
  <c r="R26" i="37"/>
  <c r="R60" i="37"/>
  <c r="R66" i="37"/>
  <c r="R523" i="37"/>
  <c r="K93" i="37"/>
  <c r="K94" i="37" s="1"/>
  <c r="R571" i="37"/>
  <c r="R217" i="37"/>
  <c r="R120" i="37"/>
  <c r="R329" i="37"/>
  <c r="R565" i="37"/>
  <c r="R163" i="37"/>
  <c r="R172" i="37"/>
  <c r="R205" i="37"/>
  <c r="R362" i="37"/>
  <c r="R271" i="37"/>
  <c r="R219" i="37"/>
  <c r="R245" i="37"/>
  <c r="R324" i="37"/>
  <c r="R191" i="37"/>
  <c r="R395" i="37"/>
  <c r="R549" i="37"/>
  <c r="R387" i="37"/>
  <c r="R267" i="37"/>
  <c r="R365" i="37"/>
  <c r="R653" i="37"/>
  <c r="R634" i="37"/>
  <c r="R484" i="37"/>
  <c r="R398" i="37"/>
  <c r="R725" i="37"/>
  <c r="R660" i="37"/>
  <c r="R718" i="37"/>
  <c r="R318" i="37"/>
  <c r="R808" i="37"/>
  <c r="R788" i="37"/>
  <c r="R896" i="37"/>
  <c r="R913" i="37"/>
  <c r="R916" i="37"/>
  <c r="R614" i="37"/>
  <c r="R123" i="37"/>
  <c r="R694" i="37"/>
  <c r="R186" i="37"/>
  <c r="R176" i="37"/>
  <c r="R268" i="37"/>
  <c r="R492" i="37"/>
  <c r="R888" i="37"/>
  <c r="R729" i="37"/>
  <c r="R615" i="37"/>
  <c r="R682" i="37"/>
  <c r="R240" i="37"/>
  <c r="R624" i="37"/>
  <c r="R693" i="37"/>
  <c r="R708" i="37"/>
  <c r="R493" i="37"/>
  <c r="R8" i="37"/>
  <c r="R540" i="37"/>
  <c r="R953" i="37"/>
  <c r="R848" i="37"/>
  <c r="R865" i="37"/>
  <c r="R868" i="37"/>
  <c r="R716" i="37"/>
  <c r="R194" i="37"/>
  <c r="R588" i="37"/>
  <c r="R442" i="37"/>
  <c r="R422" i="37"/>
  <c r="R339" i="37"/>
  <c r="R501" i="37"/>
  <c r="R820" i="37"/>
  <c r="R697" i="37"/>
  <c r="R551" i="37"/>
  <c r="R666" i="37"/>
  <c r="R356" i="37"/>
  <c r="R55" i="37"/>
  <c r="R732" i="37"/>
  <c r="R692" i="37"/>
  <c r="R237" i="37"/>
  <c r="R86" i="37"/>
  <c r="R969" i="37"/>
  <c r="R842" i="37"/>
  <c r="R864" i="37"/>
  <c r="R881" i="37"/>
  <c r="R884" i="37"/>
  <c r="R165" i="37"/>
  <c r="R450" i="37"/>
  <c r="R533" i="37"/>
  <c r="R371" i="37"/>
  <c r="R351" i="37"/>
  <c r="R410" i="37"/>
  <c r="R548" i="37"/>
  <c r="R792" i="37"/>
  <c r="R685" i="37"/>
  <c r="R575" i="37"/>
  <c r="R232" i="37"/>
  <c r="R525" i="37"/>
  <c r="R872" i="37"/>
  <c r="R617" i="37"/>
  <c r="R663" i="37"/>
  <c r="R620" i="37"/>
  <c r="R364" i="37"/>
  <c r="R216" i="37"/>
  <c r="R272" i="37"/>
  <c r="R352" i="37"/>
  <c r="R250" i="37"/>
  <c r="R230" i="37"/>
  <c r="R649" i="37"/>
  <c r="R606" i="37"/>
  <c r="R180" i="37"/>
  <c r="R406" i="37"/>
  <c r="R354" i="37"/>
  <c r="R498" i="37"/>
  <c r="R174" i="37"/>
  <c r="R766" i="37"/>
  <c r="R619" i="37"/>
  <c r="R416" i="37"/>
  <c r="R417" i="37"/>
  <c r="R796" i="37"/>
  <c r="R669" i="37"/>
  <c r="R503" i="37"/>
  <c r="R654" i="37"/>
  <c r="R404" i="37"/>
  <c r="R984" i="37"/>
  <c r="R904" i="37"/>
  <c r="R960" i="37"/>
  <c r="R981" i="37"/>
  <c r="R980" i="37"/>
  <c r="R621" i="37"/>
  <c r="R25" i="37"/>
  <c r="R114" i="37"/>
  <c r="R11" i="37"/>
  <c r="R102" i="37"/>
  <c r="R71" i="37"/>
  <c r="R742" i="37"/>
  <c r="R736" i="37"/>
  <c r="R645" i="37"/>
  <c r="R359" i="37"/>
  <c r="R591" i="37"/>
  <c r="R225" i="37"/>
  <c r="R906" i="37"/>
  <c r="R681" i="37"/>
  <c r="R644" i="37"/>
  <c r="R702" i="37"/>
  <c r="R247" i="37"/>
  <c r="R828" i="37"/>
  <c r="R804" i="37"/>
  <c r="R912" i="37"/>
  <c r="R929" i="37"/>
  <c r="R932" i="37"/>
  <c r="R538" i="37"/>
  <c r="R43" i="37"/>
  <c r="R92" i="37"/>
  <c r="R535" i="37"/>
  <c r="R84" i="37"/>
  <c r="R53" i="37"/>
  <c r="R800" i="37"/>
  <c r="R770" i="37"/>
  <c r="R633" i="37"/>
  <c r="R687" i="37"/>
  <c r="R527" i="37"/>
  <c r="R289" i="37"/>
  <c r="R936" i="37"/>
  <c r="R733" i="37"/>
  <c r="R628" i="37"/>
  <c r="R686" i="37"/>
  <c r="R154" i="37"/>
  <c r="R856" i="37"/>
  <c r="R824" i="37"/>
  <c r="R928" i="37"/>
  <c r="R945" i="37"/>
  <c r="R948" i="37"/>
  <c r="R713" i="37"/>
  <c r="R144" i="37"/>
  <c r="R338" i="37"/>
  <c r="R372" i="37"/>
  <c r="T372" i="37" s="1"/>
  <c r="R330" i="37"/>
  <c r="R431" i="37"/>
  <c r="R952" i="37"/>
  <c r="R959" i="37"/>
  <c r="R926" i="37"/>
  <c r="R911" i="37"/>
  <c r="R902" i="37"/>
  <c r="R851" i="37"/>
  <c r="R818" i="37"/>
  <c r="R925" i="37"/>
  <c r="R908" i="37"/>
  <c r="R949" i="37"/>
  <c r="R999" i="37"/>
  <c r="R811" i="37"/>
  <c r="R782" i="37"/>
  <c r="R791" i="37"/>
  <c r="R951" i="37"/>
  <c r="T950" i="37" s="1"/>
  <c r="R930" i="37"/>
  <c r="T930" i="37" s="1"/>
  <c r="R922" i="37"/>
  <c r="R781" i="37"/>
  <c r="R807" i="37"/>
  <c r="R805" i="37"/>
  <c r="R899" i="37"/>
  <c r="R894" i="37"/>
  <c r="R987" i="37"/>
  <c r="R870" i="37"/>
  <c r="R759" i="37"/>
  <c r="R786" i="37"/>
  <c r="R893" i="37"/>
  <c r="R876" i="37"/>
  <c r="R917" i="37"/>
  <c r="R935" i="37"/>
  <c r="R1006" i="37"/>
  <c r="T1006" i="37" s="1"/>
  <c r="R993" i="37"/>
  <c r="R982" i="37"/>
  <c r="R883" i="37"/>
  <c r="R898" i="37"/>
  <c r="R794" i="37"/>
  <c r="R988" i="37"/>
  <c r="R890" i="37"/>
  <c r="R773" i="37"/>
  <c r="R897" i="37"/>
  <c r="R880" i="37"/>
  <c r="R887" i="37"/>
  <c r="R905" i="37"/>
  <c r="T905" i="37" s="1"/>
  <c r="R72" i="37"/>
  <c r="R288" i="37"/>
  <c r="R676" i="37"/>
  <c r="R730" i="37"/>
  <c r="R152" i="37"/>
  <c r="R420" i="37"/>
  <c r="R650" i="37"/>
  <c r="R445" i="37"/>
  <c r="R717" i="37"/>
  <c r="R173" i="37"/>
  <c r="R62" i="37"/>
  <c r="R992" i="37"/>
  <c r="R607" i="37"/>
  <c r="T607" i="37" s="1"/>
  <c r="R512" i="37"/>
  <c r="R748" i="37"/>
  <c r="R594" i="37"/>
  <c r="R292" i="37"/>
  <c r="R809" i="37"/>
  <c r="R673" i="37"/>
  <c r="R639" i="37"/>
  <c r="R246" i="37"/>
  <c r="R319" i="37"/>
  <c r="R785" i="37"/>
  <c r="T785" i="37" s="1"/>
  <c r="R413" i="37"/>
  <c r="R544" i="37"/>
  <c r="R259" i="37"/>
  <c r="R636" i="37"/>
  <c r="R740" i="37"/>
  <c r="R214" i="37"/>
  <c r="R33" i="37"/>
  <c r="R321" i="37"/>
  <c r="R448" i="37"/>
  <c r="R42" i="37"/>
  <c r="R589" i="37"/>
  <c r="R285" i="37"/>
  <c r="R582" i="37"/>
  <c r="R456" i="37"/>
  <c r="R632" i="37"/>
  <c r="R218" i="37"/>
  <c r="R158" i="37"/>
  <c r="R561" i="37"/>
  <c r="R642" i="37"/>
  <c r="R554" i="37"/>
  <c r="R344" i="37"/>
  <c r="R684" i="37"/>
  <c r="R206" i="37"/>
  <c r="R495" i="37"/>
  <c r="R12" i="37"/>
  <c r="R587" i="37"/>
  <c r="R327" i="37"/>
  <c r="R215" i="37"/>
  <c r="R50" i="37"/>
  <c r="R301" i="37"/>
  <c r="R610" i="37"/>
  <c r="R47" i="37"/>
  <c r="R20" i="37"/>
  <c r="R358" i="37"/>
  <c r="R347" i="37"/>
  <c r="R530" i="37"/>
  <c r="R336" i="37"/>
  <c r="R378" i="37"/>
  <c r="R399" i="37"/>
  <c r="R133" i="37"/>
  <c r="R28" i="37"/>
  <c r="R433" i="37"/>
  <c r="R490" i="37"/>
  <c r="R183" i="37"/>
  <c r="R98" i="37"/>
  <c r="R140" i="37"/>
  <c r="R511" i="37"/>
  <c r="R421" i="37"/>
  <c r="R393" i="37"/>
  <c r="R661" i="37"/>
  <c r="R185" i="37"/>
  <c r="R90" i="37"/>
  <c r="R726" i="37"/>
  <c r="R510" i="37"/>
  <c r="R593" i="37"/>
  <c r="R334" i="37"/>
  <c r="R221" i="37"/>
  <c r="R507" i="37"/>
  <c r="R586" i="37"/>
  <c r="R286" i="37"/>
  <c r="R472" i="37"/>
  <c r="R304" i="37"/>
  <c r="R599" i="37"/>
  <c r="R149" i="37"/>
  <c r="R444" i="37"/>
  <c r="R453" i="37"/>
  <c r="R520" i="37"/>
  <c r="R579" i="37"/>
  <c r="R703" i="37"/>
  <c r="R310" i="37"/>
  <c r="R37" i="37"/>
  <c r="R427" i="37"/>
  <c r="R145" i="37"/>
  <c r="R305" i="37"/>
  <c r="R558" i="37"/>
  <c r="R130" i="37"/>
  <c r="R360" i="37"/>
  <c r="R9" i="37"/>
  <c r="R680" i="37"/>
  <c r="R500" i="37"/>
  <c r="R332" i="37"/>
  <c r="R341" i="37"/>
  <c r="R369" i="37"/>
  <c r="R667" i="37"/>
  <c r="R750" i="37"/>
  <c r="R313" i="37"/>
  <c r="R537" i="37"/>
  <c r="R596" i="37"/>
  <c r="R690" i="37"/>
  <c r="R699" i="37"/>
  <c r="R228" i="37"/>
  <c r="R700" i="37"/>
  <c r="R161" i="37"/>
  <c r="R107" i="37"/>
  <c r="R279" i="37"/>
  <c r="R229" i="37"/>
  <c r="R452" i="37"/>
  <c r="R317" i="37"/>
  <c r="R70" i="37"/>
  <c r="R201" i="37"/>
  <c r="R509" i="37"/>
  <c r="R556" i="37"/>
  <c r="R432" i="37"/>
  <c r="R765" i="37"/>
  <c r="R521" i="37"/>
  <c r="R477" i="37"/>
  <c r="R762" i="37"/>
  <c r="R434" i="37"/>
  <c r="R296" i="37"/>
  <c r="R626" i="37"/>
  <c r="R590" i="37"/>
  <c r="R238" i="37"/>
  <c r="R213" i="37"/>
  <c r="R184" i="37"/>
  <c r="R738" i="37"/>
  <c r="R275" i="37"/>
  <c r="R451" i="37"/>
  <c r="R18" i="37"/>
  <c r="R112" i="37"/>
  <c r="R418" i="37"/>
  <c r="R613" i="37"/>
  <c r="R74" i="37"/>
  <c r="R132" i="37"/>
  <c r="R470" i="37"/>
  <c r="R459" i="37"/>
  <c r="R41" i="37"/>
  <c r="R651" i="37"/>
  <c r="R234" i="37"/>
  <c r="R255" i="37"/>
  <c r="R244" i="37"/>
  <c r="R39" i="37"/>
  <c r="R105" i="37"/>
  <c r="R504" i="37"/>
  <c r="R557" i="37"/>
  <c r="R550" i="37"/>
  <c r="R696" i="37"/>
  <c r="R89" i="37"/>
  <c r="R735" i="37"/>
  <c r="R281" i="37"/>
  <c r="R529" i="37"/>
  <c r="T529" i="37" s="1"/>
  <c r="R584" i="37"/>
  <c r="R706" i="37"/>
  <c r="R701" i="37"/>
  <c r="R522" i="37"/>
  <c r="R605" i="37"/>
  <c r="R263" i="37"/>
  <c r="R231" i="37"/>
  <c r="R366" i="37"/>
  <c r="R598" i="37"/>
  <c r="R478" i="37"/>
  <c r="R197" i="37"/>
  <c r="R388" i="37"/>
  <c r="R519" i="37"/>
  <c r="R967" i="37"/>
  <c r="R147" i="37"/>
  <c r="R128" i="37"/>
  <c r="R17" i="37"/>
  <c r="R81" i="37"/>
  <c r="R683" i="37"/>
  <c r="R473" i="37"/>
  <c r="R577" i="37"/>
  <c r="R24" i="37"/>
  <c r="R559" i="37"/>
  <c r="R637" i="37"/>
  <c r="R570" i="37"/>
  <c r="R40" i="37"/>
  <c r="T40" i="37" s="1"/>
  <c r="R408" i="37"/>
  <c r="R446" i="37"/>
  <c r="R652" i="37"/>
  <c r="R61" i="37"/>
  <c r="R380" i="37"/>
  <c r="R389" i="37"/>
  <c r="R449" i="37"/>
  <c r="R647" i="37"/>
  <c r="R744" i="37"/>
  <c r="R239" i="37"/>
  <c r="R103" i="37"/>
  <c r="R438" i="37"/>
  <c r="R343" i="37"/>
  <c r="R625" i="37"/>
  <c r="R256" i="37"/>
  <c r="R77" i="37"/>
  <c r="R712" i="37"/>
  <c r="R618" i="37"/>
  <c r="R471" i="37"/>
  <c r="R277" i="37"/>
  <c r="R241" i="37"/>
  <c r="R167" i="37"/>
  <c r="R502" i="37"/>
  <c r="R325" i="37"/>
  <c r="R722" i="37"/>
  <c r="R78" i="37"/>
  <c r="R303" i="37"/>
  <c r="R204" i="37"/>
  <c r="R13" i="37"/>
  <c r="R585" i="37"/>
  <c r="R572" i="37"/>
  <c r="R679" i="37"/>
  <c r="R124" i="37"/>
  <c r="R101" i="37"/>
  <c r="R100" i="37"/>
  <c r="R539" i="37"/>
  <c r="R657" i="37"/>
  <c r="R566" i="37"/>
  <c r="R151" i="37"/>
  <c r="R392" i="37"/>
  <c r="R254" i="37"/>
  <c r="R664" i="37"/>
  <c r="R22" i="37"/>
  <c r="R474" i="37"/>
  <c r="R282" i="37"/>
  <c r="R171" i="37"/>
  <c r="F96" i="37"/>
  <c r="S556" i="37"/>
  <c r="S212" i="37"/>
  <c r="S75" i="37"/>
  <c r="S106" i="37"/>
  <c r="S134" i="37"/>
  <c r="S59" i="37"/>
  <c r="S930" i="37"/>
  <c r="S852" i="37"/>
  <c r="S103" i="37"/>
  <c r="S234" i="37"/>
  <c r="S806" i="37"/>
  <c r="S535" i="37"/>
  <c r="S813" i="37"/>
  <c r="S725" i="37"/>
  <c r="S925" i="37"/>
  <c r="S847" i="37"/>
  <c r="S691" i="37"/>
  <c r="S776" i="37"/>
  <c r="S51" i="37"/>
  <c r="S563" i="37"/>
  <c r="S590" i="37"/>
  <c r="S980" i="37"/>
  <c r="S11" i="37"/>
  <c r="S663" i="37"/>
  <c r="S688" i="37"/>
  <c r="S996" i="37"/>
  <c r="S141" i="37"/>
  <c r="S673" i="37"/>
  <c r="S497" i="37"/>
  <c r="S276" i="37"/>
  <c r="S41" i="37"/>
  <c r="S913" i="37"/>
  <c r="S596" i="37"/>
  <c r="S832" i="37"/>
  <c r="S20" i="37"/>
  <c r="S174" i="37"/>
  <c r="S789" i="37"/>
  <c r="S467" i="37"/>
  <c r="S86" i="37"/>
  <c r="S173" i="37"/>
  <c r="S809" i="37"/>
  <c r="S515" i="37"/>
  <c r="S138" i="37"/>
  <c r="S168" i="37"/>
  <c r="S559" i="37"/>
  <c r="S863" i="37"/>
  <c r="S527" i="37"/>
  <c r="S581" i="37"/>
  <c r="S642" i="37"/>
  <c r="S468" i="37"/>
  <c r="S56" i="37"/>
  <c r="S898" i="37"/>
  <c r="S969" i="37"/>
  <c r="S893" i="37"/>
  <c r="S104" i="37"/>
  <c r="S260" i="37"/>
  <c r="S718" i="37"/>
  <c r="S579" i="37"/>
  <c r="S998" i="37"/>
  <c r="S32" i="37"/>
  <c r="S926" i="37"/>
  <c r="S192" i="37"/>
  <c r="S761" i="37"/>
  <c r="S107" i="37"/>
  <c r="S989" i="37"/>
  <c r="S328" i="37"/>
  <c r="S864" i="37"/>
  <c r="S972" i="37"/>
  <c r="S163" i="37"/>
  <c r="S274" i="37"/>
  <c r="S71" i="37"/>
  <c r="S63" i="37"/>
  <c r="S1003" i="37"/>
  <c r="S82" i="37"/>
  <c r="S18" i="37"/>
  <c r="S176" i="37"/>
  <c r="S689" i="37"/>
  <c r="S500" i="37"/>
  <c r="S380" i="37"/>
  <c r="S623" i="37"/>
  <c r="S667" i="37"/>
  <c r="S621" i="37"/>
  <c r="S345" i="37"/>
  <c r="S884" i="37"/>
  <c r="S123" i="37"/>
  <c r="S115" i="37"/>
  <c r="S880" i="37"/>
  <c r="S23" i="37"/>
  <c r="S326" i="37"/>
  <c r="S950" i="37"/>
  <c r="S30" i="37"/>
  <c r="S14" i="37"/>
  <c r="S253" i="37"/>
  <c r="S675" i="37"/>
  <c r="S218" i="37"/>
  <c r="S872" i="37"/>
  <c r="S947" i="37"/>
  <c r="S971" i="37"/>
  <c r="S478" i="37"/>
  <c r="S179" i="37"/>
  <c r="S800" i="37"/>
  <c r="S60" i="37"/>
  <c r="S868" i="37"/>
  <c r="S153" i="37"/>
  <c r="S273" i="37"/>
  <c r="S988" i="37"/>
  <c r="S48" i="37"/>
  <c r="S16" i="37"/>
  <c r="S471" i="37"/>
  <c r="S888" i="37"/>
  <c r="S802" i="37"/>
  <c r="S627" i="37"/>
  <c r="S449" i="37"/>
  <c r="S899" i="37"/>
  <c r="S774" i="37"/>
  <c r="S733" i="37"/>
  <c r="S934" i="37"/>
  <c r="S35" i="37"/>
  <c r="S342" i="37"/>
  <c r="S900" i="37"/>
  <c r="S105" i="37"/>
  <c r="S172" i="37"/>
  <c r="S45" i="37"/>
  <c r="S825" i="37"/>
  <c r="S303" i="37"/>
  <c r="S741" i="37"/>
  <c r="S369" i="37"/>
  <c r="S284" i="37"/>
  <c r="S767" i="37"/>
  <c r="S967" i="37"/>
  <c r="S298" i="37"/>
  <c r="S977" i="37"/>
  <c r="S554" i="37"/>
  <c r="S307" i="37"/>
  <c r="S906" i="37"/>
  <c r="S175" i="37"/>
  <c r="S763" i="37"/>
  <c r="S36" i="37"/>
  <c r="S392" i="37"/>
  <c r="S924" i="37"/>
  <c r="S55" i="37"/>
  <c r="S144" i="37"/>
  <c r="S316" i="37"/>
  <c r="S485" i="37"/>
  <c r="S944" i="37"/>
  <c r="S961" i="37"/>
  <c r="S726" i="37"/>
  <c r="S873" i="37"/>
  <c r="S436" i="37"/>
  <c r="S955" i="37"/>
  <c r="S999" i="37"/>
  <c r="S40" i="37"/>
  <c r="S269" i="37"/>
  <c r="S102" i="37"/>
  <c r="S70" i="37"/>
  <c r="S643" i="37"/>
  <c r="S15" i="37"/>
  <c r="S125" i="37"/>
  <c r="S100" i="37"/>
  <c r="S533" i="37"/>
  <c r="S511" i="37"/>
  <c r="S385" i="37"/>
  <c r="S377" i="37"/>
  <c r="S499" i="37"/>
  <c r="S587" i="37"/>
  <c r="S331" i="37"/>
  <c r="S607" i="37"/>
  <c r="S79" i="37"/>
  <c r="S340" i="37"/>
  <c r="S922" i="37"/>
  <c r="S96" i="37"/>
  <c r="S824" i="37"/>
  <c r="S145" i="37"/>
  <c r="S137" i="37"/>
  <c r="S166" i="37"/>
  <c r="S685" i="37"/>
  <c r="S207" i="37"/>
  <c r="S798" i="37"/>
  <c r="S190" i="37"/>
  <c r="S387" i="37"/>
  <c r="S743" i="37"/>
  <c r="S664" i="37"/>
  <c r="S228" i="37"/>
  <c r="S769" i="37"/>
  <c r="S118" i="37"/>
  <c r="S625" i="37"/>
  <c r="S111" i="37"/>
  <c r="S403" i="37"/>
  <c r="S95" i="37"/>
  <c r="S495" i="37"/>
  <c r="S790" i="37"/>
  <c r="S545" i="37"/>
  <c r="S516" i="37"/>
  <c r="S457" i="37"/>
  <c r="S475" i="37"/>
  <c r="S431" i="37"/>
  <c r="S754" i="37"/>
  <c r="S919" i="37"/>
  <c r="S1000" i="37"/>
  <c r="S904" i="37"/>
  <c r="S705" i="37"/>
  <c r="S695" i="37"/>
  <c r="S308" i="37"/>
  <c r="S460" i="37"/>
  <c r="S404" i="37"/>
  <c r="S586" i="37"/>
  <c r="S736" i="37"/>
  <c r="S854" i="37"/>
  <c r="S344" i="37"/>
  <c r="S432" i="37"/>
  <c r="S538" i="37"/>
  <c r="S690" i="37"/>
  <c r="S491" i="37"/>
  <c r="S330" i="37"/>
  <c r="S349" i="37"/>
  <c r="S540" i="37"/>
  <c r="S512" i="37"/>
  <c r="S383" i="37"/>
  <c r="S739" i="37"/>
  <c r="S855" i="37"/>
  <c r="S815" i="37"/>
  <c r="S252" i="37"/>
  <c r="S636" i="37"/>
  <c r="S746" i="37"/>
  <c r="S543" i="37"/>
  <c r="S973" i="37"/>
  <c r="S593" i="37"/>
  <c r="S713" i="37"/>
  <c r="S665" i="37"/>
  <c r="S222" i="37"/>
  <c r="S208" i="37"/>
  <c r="S932" i="37"/>
  <c r="S200" i="37"/>
  <c r="S297" i="37"/>
  <c r="S518" i="37"/>
  <c r="S668" i="37"/>
  <c r="S347" i="37"/>
  <c r="S381" i="37"/>
  <c r="S283" i="37"/>
  <c r="S474" i="37"/>
  <c r="S622" i="37"/>
  <c r="S420" i="37"/>
  <c r="S180" i="37"/>
  <c r="S428" i="37"/>
  <c r="S405" i="37"/>
  <c r="S708" i="37"/>
  <c r="S272" i="37"/>
  <c r="S595" i="37"/>
  <c r="S933" i="37"/>
  <c r="S949" i="37"/>
  <c r="S942" i="37"/>
  <c r="S504" i="37"/>
  <c r="S430" i="37"/>
  <c r="S434" i="37"/>
  <c r="S723" i="37"/>
  <c r="S875" i="37"/>
  <c r="S831" i="37"/>
  <c r="S286" i="37"/>
  <c r="S606" i="37"/>
  <c r="S843" i="37"/>
  <c r="S548" i="37"/>
  <c r="S549" i="37"/>
  <c r="S571" i="37"/>
  <c r="S264" i="37"/>
  <c r="S352" i="37"/>
  <c r="S526" i="37"/>
  <c r="S678" i="37"/>
  <c r="S411" i="37"/>
  <c r="S194" i="37"/>
  <c r="S220" i="37"/>
  <c r="S375" i="37"/>
  <c r="S333" i="37"/>
  <c r="S339" i="37"/>
  <c r="S591" i="37"/>
  <c r="S628" i="37"/>
  <c r="S365" i="37"/>
  <c r="S267" i="37"/>
  <c r="S458" i="37"/>
  <c r="S620" i="37"/>
  <c r="S356" i="37"/>
  <c r="S259" i="37"/>
  <c r="S412" i="37"/>
  <c r="S221" i="37"/>
  <c r="S578" i="37"/>
  <c r="S722" i="37"/>
  <c r="S964" i="37"/>
  <c r="S296" i="37"/>
  <c r="S235" i="37"/>
  <c r="S616" i="37"/>
  <c r="S730" i="37"/>
  <c r="S529" i="37"/>
  <c r="S983" i="37"/>
  <c r="S683" i="37"/>
  <c r="S777" i="37"/>
  <c r="S421" i="37"/>
  <c r="S710" i="37"/>
  <c r="S336" i="37"/>
  <c r="S597" i="37"/>
  <c r="S929" i="37"/>
  <c r="S941" i="37"/>
  <c r="S709" i="37"/>
  <c r="S801" i="37"/>
  <c r="S745" i="37"/>
  <c r="S250" i="37"/>
  <c r="S912" i="37"/>
  <c r="S277" i="37"/>
  <c r="S373" i="37"/>
  <c r="S558" i="37"/>
  <c r="S704" i="37"/>
  <c r="S820" i="37"/>
  <c r="S279" i="37"/>
  <c r="S249" i="37"/>
  <c r="S508" i="37"/>
  <c r="S662" i="37"/>
  <c r="S462" i="37"/>
  <c r="S488" i="37"/>
  <c r="S701" i="37"/>
  <c r="S391" i="37"/>
  <c r="S445" i="37"/>
  <c r="S354" i="37"/>
  <c r="S669" i="37"/>
  <c r="S891" i="37"/>
  <c r="S845" i="37"/>
  <c r="S261" i="37"/>
  <c r="S584" i="37"/>
  <c r="S624" i="37"/>
  <c r="S505" i="37"/>
  <c r="S759" i="37"/>
  <c r="S773" i="37"/>
  <c r="S793" i="37"/>
  <c r="S384" i="37"/>
  <c r="S682" i="37"/>
  <c r="S230" i="37"/>
  <c r="S699" i="37"/>
  <c r="S783" i="37"/>
  <c r="S555" i="37"/>
  <c r="S341" i="37"/>
  <c r="S306" i="37"/>
  <c r="S568" i="37"/>
  <c r="S712" i="37"/>
  <c r="S902" i="37"/>
  <c r="S216" i="37"/>
  <c r="S313" i="37"/>
  <c r="S520" i="37"/>
  <c r="S670" i="37"/>
  <c r="S363" i="37"/>
  <c r="S397" i="37"/>
  <c r="S717" i="37"/>
  <c r="S605" i="37"/>
  <c r="S935" i="37"/>
  <c r="S810" i="37"/>
  <c r="S991" i="37"/>
  <c r="S263" i="37"/>
  <c r="S233" i="37"/>
  <c r="S506" i="37"/>
  <c r="S660" i="37"/>
  <c r="S446" i="37"/>
  <c r="S472" i="37"/>
  <c r="S219" i="37"/>
  <c r="S410" i="37"/>
  <c r="S614" i="37"/>
  <c r="S320" i="37"/>
  <c r="S178" i="37"/>
  <c r="S364" i="37"/>
  <c r="S448" i="37"/>
  <c r="S692" i="37"/>
  <c r="S338" i="37"/>
  <c r="S583" i="37"/>
  <c r="S945" i="37"/>
  <c r="S452" i="37"/>
  <c r="S970" i="37"/>
  <c r="S407" i="37"/>
  <c r="S461" i="37"/>
  <c r="S370" i="37"/>
  <c r="S677" i="37"/>
  <c r="S889" i="37"/>
  <c r="S841" i="37"/>
  <c r="S325" i="37"/>
  <c r="S834" i="37"/>
  <c r="S454" i="37"/>
  <c r="S335" i="37"/>
  <c r="S289" i="37"/>
  <c r="S353" i="37"/>
  <c r="S417" i="37"/>
  <c r="S594" i="37"/>
  <c r="S756" i="37"/>
  <c r="S987" i="37"/>
  <c r="S229" i="37"/>
  <c r="S496" i="37"/>
  <c r="S546" i="37"/>
  <c r="S698" i="37"/>
  <c r="S892" i="37"/>
  <c r="S231" i="37"/>
  <c r="S247" i="37"/>
  <c r="S562" i="37"/>
  <c r="S552" i="37"/>
  <c r="S447" i="37"/>
  <c r="S749" i="37"/>
  <c r="S839" i="37"/>
  <c r="S805" i="37"/>
  <c r="S217" i="37"/>
  <c r="S658" i="37"/>
  <c r="S758" i="37"/>
  <c r="S553" i="37"/>
  <c r="S965" i="37"/>
  <c r="S517" i="37"/>
  <c r="S679" i="37"/>
  <c r="S362" i="37"/>
  <c r="S589" i="37"/>
  <c r="S895" i="37"/>
  <c r="S567" i="37"/>
  <c r="S539" i="37"/>
  <c r="S376" i="37"/>
  <c r="S302" i="37"/>
  <c r="S489" i="37"/>
  <c r="S602" i="37"/>
  <c r="S322" i="37"/>
  <c r="S876" i="37"/>
  <c r="S293" i="37"/>
  <c r="S389" i="37"/>
  <c r="S560" i="37"/>
  <c r="S706" i="37"/>
  <c r="S995" i="37"/>
  <c r="S295" i="37"/>
  <c r="S197" i="37"/>
  <c r="S186" i="37"/>
  <c r="S480" i="37"/>
  <c r="S215" i="37"/>
  <c r="S398" i="37"/>
  <c r="S237" i="37"/>
  <c r="S865" i="37"/>
  <c r="S463" i="37"/>
  <c r="S265" i="37"/>
  <c r="S429" i="37"/>
  <c r="S393" i="37"/>
  <c r="S588" i="37"/>
  <c r="S236" i="37"/>
  <c r="S975" i="37"/>
  <c r="S728" i="37"/>
  <c r="S901" i="37"/>
  <c r="S782" i="37"/>
  <c r="S268" i="37"/>
  <c r="S321" i="37"/>
  <c r="S632" i="37"/>
  <c r="S225" i="37"/>
  <c r="S285" i="37"/>
  <c r="S724" i="37"/>
  <c r="S317" i="37"/>
  <c r="S613" i="37"/>
  <c r="S921" i="37"/>
  <c r="S927" i="37"/>
  <c r="S257" i="37"/>
  <c r="S524" i="37"/>
  <c r="S395" i="37"/>
  <c r="S498" i="37"/>
  <c r="S647" i="37"/>
  <c r="S224" i="37"/>
  <c r="S877" i="37"/>
  <c r="S195" i="37"/>
  <c r="S396" i="37"/>
  <c r="S304" i="37"/>
  <c r="S576" i="37"/>
  <c r="S720" i="37"/>
  <c r="S992" i="37"/>
  <c r="S280" i="37"/>
  <c r="S368" i="37"/>
  <c r="S528" i="37"/>
  <c r="S680" i="37"/>
  <c r="S427" i="37"/>
  <c r="S254" i="37"/>
  <c r="S244" i="37"/>
  <c r="S522" i="37"/>
  <c r="S379" i="37"/>
  <c r="S482" i="37"/>
  <c r="S729" i="37"/>
  <c r="S867" i="37"/>
  <c r="S823" i="37"/>
  <c r="S251" i="37"/>
  <c r="S618" i="37"/>
  <c r="S732" i="37"/>
  <c r="S531" i="37"/>
  <c r="S981" i="37"/>
  <c r="S671" i="37"/>
  <c r="S775" i="37"/>
  <c r="S287" i="37"/>
  <c r="S716" i="37"/>
  <c r="S189" i="37"/>
  <c r="S599" i="37"/>
  <c r="S282" i="37"/>
  <c r="S532" i="37"/>
  <c r="S557" i="37"/>
  <c r="S951" i="37"/>
  <c r="S826" i="37"/>
  <c r="S737" i="37"/>
  <c r="S440" i="37"/>
  <c r="S519" i="37"/>
  <c r="S592" i="37"/>
  <c r="S419" i="37"/>
  <c r="S1001" i="37"/>
  <c r="S780" i="37"/>
  <c r="S931" i="37"/>
  <c r="S580" i="37"/>
  <c r="S91" i="37"/>
  <c r="S6" i="37"/>
  <c r="S127" i="37"/>
  <c r="S148" i="37"/>
  <c r="S164" i="37"/>
  <c r="S968" i="37"/>
  <c r="S846" i="37"/>
  <c r="S275" i="37"/>
  <c r="S822" i="37"/>
  <c r="S544" i="37"/>
  <c r="S185" i="37"/>
  <c r="S424" i="37"/>
  <c r="S465" i="37"/>
  <c r="S184" i="37"/>
  <c r="S751" i="37"/>
  <c r="S819" i="37"/>
  <c r="S204" i="37"/>
  <c r="S193" i="37"/>
  <c r="S740" i="37"/>
  <c r="S634" i="37"/>
  <c r="S609" i="37"/>
  <c r="S372" i="37"/>
  <c r="S360" i="37"/>
  <c r="S702" i="37"/>
  <c r="S423" i="37"/>
  <c r="S210" i="37"/>
  <c r="S760" i="37"/>
  <c r="S245" i="37"/>
  <c r="S502" i="37"/>
  <c r="S414" i="37"/>
  <c r="S418" i="37"/>
  <c r="S693" i="37"/>
  <c r="S879" i="37"/>
  <c r="S833" i="37"/>
  <c r="S315" i="37"/>
  <c r="S600" i="37"/>
  <c r="S672" i="37"/>
  <c r="S358" i="37"/>
  <c r="S319" i="37"/>
  <c r="S937" i="37"/>
  <c r="S738" i="37"/>
  <c r="S456" i="37"/>
  <c r="S203" i="37"/>
  <c r="S394" i="37"/>
  <c r="S612" i="37"/>
  <c r="S256" i="37"/>
  <c r="S374" i="37"/>
  <c r="S348" i="37"/>
  <c r="S223" i="37"/>
  <c r="S570" i="37"/>
  <c r="S714" i="37"/>
  <c r="S858" i="37"/>
  <c r="S232" i="37"/>
  <c r="S444" i="37"/>
  <c r="S598" i="37"/>
  <c r="S656" i="37"/>
  <c r="S513" i="37"/>
  <c r="S997" i="37"/>
  <c r="S711" i="37"/>
  <c r="S787" i="37"/>
  <c r="S464" i="37"/>
  <c r="S694" i="37"/>
  <c r="S191" i="37"/>
  <c r="S585" i="37"/>
  <c r="S943" i="37"/>
  <c r="S205" i="37"/>
  <c r="S816" i="37"/>
  <c r="S455" i="37"/>
  <c r="S350" i="37"/>
  <c r="S386" i="37"/>
  <c r="S637" i="37"/>
  <c r="S490" i="37"/>
  <c r="S762" i="37"/>
  <c r="S645" i="37"/>
  <c r="S909" i="37"/>
  <c r="S747" i="37"/>
  <c r="S367" i="37"/>
  <c r="S772" i="37"/>
  <c r="S288" i="37"/>
  <c r="U287" i="37" s="1"/>
  <c r="S310" i="37"/>
  <c r="S778" i="37"/>
  <c r="S281" i="37"/>
  <c r="S830" i="37"/>
  <c r="S795" i="37"/>
  <c r="S574" i="37"/>
  <c r="S87" i="37"/>
  <c r="S171" i="37"/>
  <c r="S93" i="37"/>
  <c r="S97" i="37"/>
  <c r="S101" i="37"/>
  <c r="S565" i="37"/>
  <c r="S982" i="37"/>
  <c r="S209" i="37"/>
  <c r="S26" i="37"/>
  <c r="S577" i="37"/>
  <c r="S501" i="37"/>
  <c r="S651" i="37"/>
  <c r="S827" i="37"/>
  <c r="S359" i="37"/>
  <c r="S808" i="37"/>
  <c r="S721" i="37"/>
  <c r="S530" i="37"/>
  <c r="S638" i="37"/>
  <c r="S425" i="37"/>
  <c r="S582" i="37"/>
  <c r="S503" i="37"/>
  <c r="S779" i="37"/>
  <c r="S311" i="37"/>
  <c r="S770" i="37"/>
  <c r="S435" i="37"/>
  <c r="S976" i="37"/>
  <c r="S332" i="37"/>
  <c r="S648" i="37"/>
  <c r="S408" i="37"/>
  <c r="S346" i="37"/>
  <c r="S239" i="37"/>
  <c r="S309" i="37"/>
  <c r="S674" i="37"/>
  <c r="S561" i="37"/>
  <c r="S486" i="37"/>
  <c r="S442" i="37"/>
  <c r="S481" i="37"/>
  <c r="S903" i="37"/>
  <c r="S248" i="37"/>
  <c r="S564" i="37"/>
  <c r="S911" i="37"/>
  <c r="S433" i="37"/>
  <c r="S859" i="37"/>
  <c r="S459" i="37"/>
  <c r="S727" i="37"/>
  <c r="S470" i="37"/>
  <c r="S371" i="37"/>
  <c r="S312" i="37"/>
  <c r="S135" i="37"/>
  <c r="S156" i="37"/>
  <c r="S894" i="37"/>
  <c r="S7" i="37"/>
  <c r="S42" i="37"/>
  <c r="S74" i="37"/>
  <c r="S957" i="37"/>
  <c r="S928" i="37"/>
  <c r="S29" i="37"/>
  <c r="S33" i="37"/>
  <c r="S37" i="37"/>
  <c r="S978" i="37"/>
  <c r="S948" i="37"/>
  <c r="S305" i="37"/>
  <c r="S821" i="37"/>
  <c r="S484" i="37"/>
  <c r="S509" i="37"/>
  <c r="S979" i="37"/>
  <c r="S355" i="37"/>
  <c r="S907" i="37"/>
  <c r="S378" i="37"/>
  <c r="S814" i="37"/>
  <c r="S494" i="37"/>
  <c r="S198" i="37"/>
  <c r="S451" i="37"/>
  <c r="S641" i="37"/>
  <c r="S817" i="37"/>
  <c r="S402" i="37"/>
  <c r="S49" i="37"/>
  <c r="S150" i="37"/>
  <c r="S136" i="37"/>
  <c r="S160" i="37"/>
  <c r="S112" i="37"/>
  <c r="S886" i="37"/>
  <c r="S954" i="37"/>
  <c r="S242" i="37"/>
  <c r="S147" i="37"/>
  <c r="S151" i="37"/>
  <c r="S155" i="37"/>
  <c r="S916" i="37"/>
  <c r="S890" i="37"/>
  <c r="S52" i="37"/>
  <c r="S68" i="37"/>
  <c r="S84" i="37"/>
  <c r="S952" i="37"/>
  <c r="S920" i="37"/>
  <c r="S993" i="37"/>
  <c r="S550" i="37"/>
  <c r="S255" i="37"/>
  <c r="S681" i="37"/>
  <c r="S887" i="37"/>
  <c r="S849" i="37"/>
  <c r="S270" i="37"/>
  <c r="S940" i="37"/>
  <c r="S871" i="37"/>
  <c r="S238" i="37"/>
  <c r="S828" i="37"/>
  <c r="S278" i="37"/>
  <c r="S271" i="37"/>
  <c r="S923" i="37"/>
  <c r="S240" i="37"/>
  <c r="S47" i="37"/>
  <c r="S169" i="37"/>
  <c r="S22" i="37"/>
  <c r="S38" i="37"/>
  <c r="S54" i="37"/>
  <c r="S962" i="37"/>
  <c r="S936" i="37"/>
  <c r="S337" i="37"/>
  <c r="S21" i="37"/>
  <c r="S25" i="37"/>
  <c r="S938" i="37"/>
  <c r="S838" i="37"/>
  <c r="S291" i="37"/>
  <c r="S117" i="37"/>
  <c r="S121" i="37"/>
  <c r="S659" i="37"/>
  <c r="S860" i="37"/>
  <c r="S243" i="37"/>
  <c r="S422" i="37"/>
  <c r="S744" i="37"/>
  <c r="S351" i="37"/>
  <c r="S1005" i="37"/>
  <c r="S182" i="37"/>
  <c r="S719" i="37"/>
  <c r="S610" i="37"/>
  <c r="S575" i="37"/>
  <c r="S764" i="37"/>
  <c r="S406" i="37"/>
  <c r="S829" i="37"/>
  <c r="S483" i="37"/>
  <c r="S781" i="37"/>
  <c r="S547" i="37"/>
  <c r="S124" i="37"/>
  <c r="S158" i="37"/>
  <c r="S152" i="37"/>
  <c r="S34" i="37"/>
  <c r="S66" i="37"/>
  <c r="S98" i="37"/>
  <c r="S507" i="37"/>
  <c r="S323" i="37"/>
  <c r="S61" i="37"/>
  <c r="S65" i="37"/>
  <c r="S69" i="37"/>
  <c r="S986" i="37"/>
  <c r="S956" i="37"/>
  <c r="S157" i="37"/>
  <c r="S161" i="37"/>
  <c r="S165" i="37"/>
  <c r="S1002" i="37"/>
  <c r="S966" i="37"/>
  <c r="S241" i="37"/>
  <c r="S120" i="37"/>
  <c r="S914" i="37"/>
  <c r="S211" i="37"/>
  <c r="S28" i="37"/>
  <c r="S844" i="37"/>
  <c r="S170" i="37"/>
  <c r="S866" i="37"/>
  <c r="S334" i="37"/>
  <c r="S476" i="37"/>
  <c r="S92" i="37"/>
  <c r="S608" i="37"/>
  <c r="S676" i="37"/>
  <c r="S199" i="37"/>
  <c r="S318" i="37"/>
  <c r="S329" i="37"/>
  <c r="S639" i="37"/>
  <c r="S861" i="37"/>
  <c r="S626" i="37"/>
  <c r="S262" i="37"/>
  <c r="S213" i="37"/>
  <c r="S650" i="37"/>
  <c r="S905" i="37"/>
  <c r="S803" i="37"/>
  <c r="S630" i="37"/>
  <c r="S181" i="37"/>
  <c r="S327" i="37"/>
  <c r="S796" i="37"/>
  <c r="S477" i="37"/>
  <c r="S960" i="37"/>
  <c r="S654" i="37"/>
  <c r="S551" i="37"/>
  <c r="S523" i="37"/>
  <c r="S473" i="37"/>
  <c r="S401" i="37"/>
  <c r="S183" i="37"/>
  <c r="S882" i="37"/>
  <c r="S416" i="37"/>
  <c r="S686" i="37"/>
  <c r="S314" i="37"/>
  <c r="S439" i="37"/>
  <c r="S493" i="37"/>
  <c r="S258" i="37"/>
  <c r="S768" i="37"/>
  <c r="S633" i="37"/>
  <c r="S885" i="37"/>
  <c r="S542" i="37"/>
  <c r="S399" i="37"/>
  <c r="S851" i="37"/>
  <c r="S300" i="37"/>
  <c r="S748" i="37"/>
  <c r="S881" i="37"/>
  <c r="S415" i="37"/>
  <c r="S266" i="37"/>
  <c r="S534" i="37"/>
  <c r="S652" i="37"/>
  <c r="S897" i="37"/>
  <c r="S799" i="37"/>
  <c r="S108" i="37"/>
  <c r="S131" i="37"/>
  <c r="S99" i="37"/>
  <c r="S990" i="37"/>
  <c r="S10" i="37"/>
  <c r="S109" i="37"/>
  <c r="S113" i="37"/>
  <c r="S619" i="37"/>
  <c r="S653" i="37"/>
  <c r="S110" i="37"/>
  <c r="S126" i="37"/>
  <c r="S142" i="37"/>
  <c r="S836" i="37"/>
  <c r="S784" i="37"/>
  <c r="S292" i="37"/>
  <c r="S299" i="37"/>
  <c r="S640" i="37"/>
  <c r="S573" i="37"/>
  <c r="S939" i="37"/>
  <c r="S388" i="37"/>
  <c r="S649" i="37"/>
  <c r="S202" i="37"/>
  <c r="S765" i="37"/>
  <c r="S514" i="37"/>
  <c r="S635" i="37"/>
  <c r="S629" i="37"/>
  <c r="S794" i="37"/>
  <c r="S437" i="37"/>
  <c r="S366" i="37"/>
  <c r="S116" i="37"/>
  <c r="S130" i="37"/>
  <c r="S114" i="37"/>
  <c r="S139" i="37"/>
  <c r="S143" i="37"/>
  <c r="S878" i="37"/>
  <c r="S788" i="37"/>
  <c r="S196" i="37"/>
  <c r="S64" i="37"/>
  <c r="S122" i="37"/>
  <c r="S154" i="37"/>
  <c r="S1006" i="37"/>
  <c r="U1006" i="37" s="1"/>
  <c r="S438" i="37"/>
  <c r="S73" i="37"/>
  <c r="S77" i="37"/>
  <c r="S81" i="37"/>
  <c r="S601" i="37"/>
  <c r="S631" i="37"/>
  <c r="S703" i="37"/>
  <c r="S700" i="37"/>
  <c r="S450" i="37"/>
  <c r="S753" i="37"/>
  <c r="S811" i="37"/>
  <c r="S615" i="37"/>
  <c r="S684" i="37"/>
  <c r="S469" i="37"/>
  <c r="S466" i="37"/>
  <c r="S856" i="37"/>
  <c r="S791" i="37"/>
  <c r="S390" i="37"/>
  <c r="S697" i="37"/>
  <c r="S603" i="37"/>
  <c r="S132" i="37"/>
  <c r="S43" i="37"/>
  <c r="S133" i="37"/>
  <c r="S9" i="37"/>
  <c r="S13" i="37"/>
  <c r="S17" i="37"/>
  <c r="S792" i="37"/>
  <c r="S687" i="37"/>
  <c r="S62" i="37"/>
  <c r="S78" i="37"/>
  <c r="S94" i="37"/>
  <c r="S1004" i="37"/>
  <c r="S974" i="37"/>
  <c r="S90" i="37"/>
  <c r="S8" i="37"/>
  <c r="S72" i="37"/>
  <c r="S850" i="37"/>
  <c r="S994" i="37"/>
  <c r="S177" i="37"/>
  <c r="S611" i="37"/>
  <c r="S443" i="37"/>
  <c r="S537" i="37"/>
  <c r="S963" i="37"/>
  <c r="S786" i="37"/>
  <c r="S985" i="37"/>
  <c r="S187" i="37"/>
  <c r="S409" i="37"/>
  <c r="S666" i="37"/>
  <c r="U665" i="37" s="1"/>
  <c r="S290" i="37"/>
  <c r="S915" i="37"/>
  <c r="S731" i="37"/>
  <c r="S869" i="37"/>
  <c r="S750" i="37"/>
  <c r="S85" i="37"/>
  <c r="S162" i="37"/>
  <c r="S53" i="37"/>
  <c r="S57" i="37"/>
  <c r="S874" i="37"/>
  <c r="S12" i="37"/>
  <c r="S44" i="37"/>
  <c r="S804" i="37"/>
  <c r="S24" i="37"/>
  <c r="S88" i="37"/>
  <c r="S848" i="37"/>
  <c r="S188" i="37"/>
  <c r="S566" i="37"/>
  <c r="S742" i="37"/>
  <c r="S441" i="37"/>
  <c r="S757" i="37"/>
  <c r="S361" i="37"/>
  <c r="S487" i="37"/>
  <c r="S604" i="37"/>
  <c r="S766" i="37"/>
  <c r="S301" i="37"/>
  <c r="S572" i="37"/>
  <c r="S735" i="37"/>
  <c r="S707" i="37"/>
  <c r="S696" i="37"/>
  <c r="S837" i="37"/>
  <c r="S617" i="37"/>
  <c r="S492" i="37"/>
  <c r="S797" i="37"/>
  <c r="S357" i="37"/>
  <c r="S382" i="37"/>
  <c r="S840" i="37"/>
  <c r="S959" i="37"/>
  <c r="S655" i="37"/>
  <c r="S479" i="37"/>
  <c r="S953" i="37"/>
  <c r="S206" i="37"/>
  <c r="S453" i="37"/>
  <c r="S167" i="37"/>
  <c r="S159" i="37"/>
  <c r="S946" i="37"/>
  <c r="S67" i="37"/>
  <c r="S324" i="37"/>
  <c r="S984" i="37"/>
  <c r="S50" i="37"/>
  <c r="S80" i="37"/>
  <c r="S646" i="37"/>
  <c r="S818" i="37"/>
  <c r="S715" i="37"/>
  <c r="S853" i="37"/>
  <c r="S525" i="37"/>
  <c r="S917" i="37"/>
  <c r="S734" i="37"/>
  <c r="S569" i="37"/>
  <c r="S908" i="37"/>
  <c r="S119" i="37"/>
  <c r="S862" i="37"/>
  <c r="S27" i="37"/>
  <c r="S19" i="37"/>
  <c r="S918" i="37"/>
  <c r="S46" i="37"/>
  <c r="S129" i="37"/>
  <c r="S89" i="37"/>
  <c r="S835" i="37"/>
  <c r="S771" i="37"/>
  <c r="U770" i="37" s="1"/>
  <c r="S752" i="37"/>
  <c r="S400" i="37"/>
  <c r="S657" i="37"/>
  <c r="S521" i="37"/>
  <c r="S785" i="37"/>
  <c r="S896" i="37"/>
  <c r="S76" i="37"/>
  <c r="S227" i="37"/>
  <c r="S842" i="37"/>
  <c r="U842" i="37" s="1"/>
  <c r="S149" i="37"/>
  <c r="S958" i="37"/>
  <c r="S146" i="37"/>
  <c r="S128" i="37"/>
  <c r="S83" i="37"/>
  <c r="S883" i="37"/>
  <c r="S214" i="37"/>
  <c r="S246" i="37"/>
  <c r="S812" i="37"/>
  <c r="S807" i="37"/>
  <c r="S661" i="37"/>
  <c r="S510" i="37"/>
  <c r="S294" i="37"/>
  <c r="S39" i="37"/>
  <c r="S31" i="37"/>
  <c r="U30" i="37" s="1"/>
  <c r="S910" i="37"/>
  <c r="U910" i="37" s="1"/>
  <c r="S58" i="37"/>
  <c r="S870" i="37"/>
  <c r="S140" i="37"/>
  <c r="S755" i="37"/>
  <c r="S857" i="37"/>
  <c r="S644" i="37"/>
  <c r="S413" i="37"/>
  <c r="S343" i="37"/>
  <c r="S536" i="37"/>
  <c r="S226" i="37"/>
  <c r="S201" i="37"/>
  <c r="S541" i="37"/>
  <c r="U540" i="37" s="1"/>
  <c r="S426" i="37"/>
  <c r="O93" i="37"/>
  <c r="L76" i="37"/>
  <c r="K76" i="37"/>
  <c r="T440" i="37" l="1"/>
  <c r="T796" i="37"/>
  <c r="T979" i="37"/>
  <c r="T856" i="37"/>
  <c r="T807" i="37"/>
  <c r="T794" i="37"/>
  <c r="T988" i="37"/>
  <c r="U731" i="37"/>
  <c r="U87" i="37"/>
  <c r="U524" i="37"/>
  <c r="U908" i="37"/>
  <c r="U26" i="37"/>
  <c r="U656" i="37"/>
  <c r="T311" i="37"/>
  <c r="T767" i="37"/>
  <c r="T26" i="37"/>
  <c r="T913" i="37"/>
  <c r="T694" i="37"/>
  <c r="T176" i="37"/>
  <c r="T114" i="37"/>
  <c r="T639" i="37"/>
  <c r="U340" i="37"/>
  <c r="T79" i="37"/>
  <c r="T384" i="37"/>
  <c r="T136" i="37"/>
  <c r="T66" i="37"/>
  <c r="T320" i="37"/>
  <c r="T121" i="37"/>
  <c r="T208" i="37"/>
  <c r="T533" i="37"/>
  <c r="T984" i="37"/>
  <c r="U900" i="37"/>
  <c r="U303" i="37"/>
  <c r="U991" i="37"/>
  <c r="U604" i="37"/>
  <c r="U308" i="37"/>
  <c r="U560" i="37"/>
  <c r="U247" i="37"/>
  <c r="U927" i="37"/>
  <c r="U906" i="37"/>
  <c r="U756" i="37"/>
  <c r="U764" i="37"/>
  <c r="U630" i="37"/>
  <c r="U686" i="37"/>
  <c r="U289" i="37"/>
  <c r="T207" i="37"/>
  <c r="B4" i="39"/>
  <c r="U446" i="37"/>
  <c r="U150" i="37"/>
  <c r="T235" i="37"/>
  <c r="T932" i="37"/>
  <c r="T816" i="37"/>
  <c r="T496" i="37"/>
  <c r="T878" i="37"/>
  <c r="U356" i="37"/>
  <c r="U1003" i="37"/>
  <c r="U616" i="37"/>
  <c r="U637" i="37"/>
  <c r="T463" i="37"/>
  <c r="T688" i="37"/>
  <c r="T348" i="37"/>
  <c r="T873" i="37"/>
  <c r="U79" i="37"/>
  <c r="T773" i="37"/>
  <c r="U957" i="37"/>
  <c r="U973" i="37"/>
  <c r="U482" i="37"/>
  <c r="T742" i="37"/>
  <c r="T485" i="37"/>
  <c r="U692" i="37"/>
  <c r="U424" i="37"/>
  <c r="T733" i="37"/>
  <c r="T648" i="37"/>
  <c r="T55" i="37"/>
  <c r="T374" i="37"/>
  <c r="T187" i="37"/>
  <c r="T860" i="37"/>
  <c r="T941" i="37"/>
  <c r="U994" i="37"/>
  <c r="U421" i="37"/>
  <c r="U1000" i="37"/>
  <c r="U720" i="37"/>
  <c r="T517" i="37"/>
  <c r="T833" i="37"/>
  <c r="U509" i="37"/>
  <c r="U453" i="37"/>
  <c r="U387" i="37"/>
  <c r="U843" i="37"/>
  <c r="U407" i="37"/>
  <c r="U951" i="37"/>
  <c r="T250" i="37"/>
  <c r="T872" i="37"/>
  <c r="T608" i="37"/>
  <c r="T168" i="37"/>
  <c r="T199" i="37"/>
  <c r="U426" i="37"/>
  <c r="U856" i="37"/>
  <c r="U318" i="37"/>
  <c r="U123" i="37"/>
  <c r="U902" i="37"/>
  <c r="U346" i="37"/>
  <c r="U815" i="37"/>
  <c r="U230" i="37"/>
  <c r="T920" i="37"/>
  <c r="T1004" i="37"/>
  <c r="T948" i="37"/>
  <c r="T164" i="37"/>
  <c r="T298" i="37"/>
  <c r="T44" i="37"/>
  <c r="T995" i="37"/>
  <c r="T401" i="37"/>
  <c r="U45" i="37"/>
  <c r="U566" i="37"/>
  <c r="U915" i="37"/>
  <c r="U17" i="37"/>
  <c r="U938" i="37"/>
  <c r="U506" i="37"/>
  <c r="U96" i="37"/>
  <c r="U942" i="37"/>
  <c r="U678" i="37"/>
  <c r="T635" i="37"/>
  <c r="T669" i="37"/>
  <c r="T354" i="37"/>
  <c r="T972" i="37"/>
  <c r="T861" i="37"/>
  <c r="U610" i="37"/>
  <c r="U408" i="37"/>
  <c r="U827" i="37"/>
  <c r="U889" i="37"/>
  <c r="T471" i="37"/>
  <c r="U728" i="37"/>
  <c r="U505" i="37"/>
  <c r="U213" i="37"/>
  <c r="U121" i="37"/>
  <c r="U817" i="37"/>
  <c r="U706" i="37"/>
  <c r="U820" i="37"/>
  <c r="U370" i="37"/>
  <c r="U310" i="37"/>
  <c r="T766" i="37"/>
  <c r="T93" i="37"/>
  <c r="T840" i="37"/>
  <c r="T181" i="37"/>
  <c r="U854" i="37"/>
  <c r="T216" i="37"/>
  <c r="U304" i="37"/>
  <c r="U614" i="37"/>
  <c r="T859" i="37"/>
  <c r="T862" i="37"/>
  <c r="T942" i="37"/>
  <c r="T189" i="37"/>
  <c r="U552" i="37"/>
  <c r="T10" i="37"/>
  <c r="T745" i="37"/>
  <c r="T603" i="37"/>
  <c r="T564" i="37"/>
  <c r="T59" i="37"/>
  <c r="T996" i="37"/>
  <c r="T902" i="37"/>
  <c r="T562" i="37"/>
  <c r="T728" i="37"/>
  <c r="T810" i="37"/>
  <c r="T302" i="37"/>
  <c r="T256" i="37"/>
  <c r="T16" i="37"/>
  <c r="T150" i="37"/>
  <c r="T571" i="37"/>
  <c r="T501" i="37"/>
  <c r="T576" i="37"/>
  <c r="T750" i="37"/>
  <c r="T331" i="37"/>
  <c r="T179" i="37"/>
  <c r="T362" i="37"/>
  <c r="T188" i="37"/>
  <c r="T359" i="37"/>
  <c r="U131" i="37"/>
  <c r="T213" i="37"/>
  <c r="T144" i="37"/>
  <c r="T71" i="37"/>
  <c r="T685" i="37"/>
  <c r="T430" i="37"/>
  <c r="T323" i="37"/>
  <c r="T386" i="37"/>
  <c r="T436" i="37"/>
  <c r="T361" i="37"/>
  <c r="T291" i="37"/>
  <c r="T710" i="37"/>
  <c r="T927" i="37"/>
  <c r="T720" i="37"/>
  <c r="T769" i="37"/>
  <c r="T931" i="37"/>
  <c r="T787" i="37"/>
  <c r="T956" i="37"/>
  <c r="T973" i="37"/>
  <c r="T423" i="37"/>
  <c r="U52" i="37"/>
  <c r="T385" i="37"/>
  <c r="T474" i="37"/>
  <c r="T391" i="37"/>
  <c r="T325" i="37"/>
  <c r="T277" i="37"/>
  <c r="T437" i="37"/>
  <c r="T60" i="37"/>
  <c r="T478" i="37"/>
  <c r="T705" i="37"/>
  <c r="T316" i="37"/>
  <c r="T698" i="37"/>
  <c r="T453" i="37"/>
  <c r="T378" i="37"/>
  <c r="T301" i="37"/>
  <c r="T641" i="37"/>
  <c r="T809" i="37"/>
  <c r="T512" i="37"/>
  <c r="T419" i="37"/>
  <c r="T921" i="37"/>
  <c r="T633" i="37"/>
  <c r="T84" i="37"/>
  <c r="T616" i="37"/>
  <c r="T575" i="37"/>
  <c r="T236" i="37"/>
  <c r="T540" i="37"/>
  <c r="T615" i="37"/>
  <c r="T268" i="37"/>
  <c r="T122" i="37"/>
  <c r="T671" i="37"/>
  <c r="T989" i="37"/>
  <c r="T290" i="37"/>
  <c r="T709" i="37"/>
  <c r="T248" i="37"/>
  <c r="T763" i="37"/>
  <c r="T798" i="37"/>
  <c r="T955" i="37"/>
  <c r="T565" i="37"/>
  <c r="T167" i="37"/>
  <c r="T624" i="37"/>
  <c r="T387" i="37"/>
  <c r="T275" i="37"/>
  <c r="T764" i="37"/>
  <c r="T200" i="37"/>
  <c r="T499" i="37"/>
  <c r="T578" i="37"/>
  <c r="T447" i="37"/>
  <c r="T986" i="37"/>
  <c r="T998" i="37"/>
  <c r="T818" i="37"/>
  <c r="T713" i="37"/>
  <c r="T247" i="37"/>
  <c r="T621" i="37"/>
  <c r="T493" i="37"/>
  <c r="T832" i="37"/>
  <c r="T711" i="37"/>
  <c r="T379" i="37"/>
  <c r="T38" i="37"/>
  <c r="T111" i="37"/>
  <c r="T278" i="37"/>
  <c r="T36" i="37"/>
  <c r="T326" i="37"/>
  <c r="T494" i="37"/>
  <c r="T890" i="37"/>
  <c r="T882" i="37"/>
  <c r="T786" i="37"/>
  <c r="T894" i="37"/>
  <c r="T780" i="37"/>
  <c r="T947" i="37"/>
  <c r="T736" i="37"/>
  <c r="T272" i="37"/>
  <c r="T881" i="37"/>
  <c r="T422" i="37"/>
  <c r="T719" i="37"/>
  <c r="T789" i="37"/>
  <c r="U349" i="37"/>
  <c r="T288" i="37"/>
  <c r="T417" i="37"/>
  <c r="T666" i="37"/>
  <c r="T497" i="37"/>
  <c r="T390" i="37"/>
  <c r="T169" i="37"/>
  <c r="T834" i="37"/>
  <c r="T946" i="37"/>
  <c r="T108" i="37"/>
  <c r="T269" i="37"/>
  <c r="T714" i="37"/>
  <c r="T109" i="37"/>
  <c r="T846" i="37"/>
  <c r="T356" i="37"/>
  <c r="T864" i="37"/>
  <c r="T483" i="37"/>
  <c r="T251" i="37"/>
  <c r="T96" i="37"/>
  <c r="T486" i="37"/>
  <c r="T836" i="37"/>
  <c r="T961" i="37"/>
  <c r="T797" i="37"/>
  <c r="T193" i="37"/>
  <c r="T848" i="37"/>
  <c r="T1003" i="37"/>
  <c r="T815" i="37"/>
  <c r="T959" i="37"/>
  <c r="T985" i="37"/>
  <c r="U847" i="37"/>
  <c r="U534" i="37"/>
  <c r="U912" i="37"/>
  <c r="T214" i="37"/>
  <c r="T992" i="37"/>
  <c r="T351" i="37"/>
  <c r="T724" i="37"/>
  <c r="T245" i="37"/>
  <c r="T416" i="37"/>
  <c r="T904" i="37"/>
  <c r="T620" i="37"/>
  <c r="T371" i="37"/>
  <c r="T329" i="37"/>
  <c r="T192" i="37"/>
  <c r="T424" i="37"/>
  <c r="T531" i="37"/>
  <c r="T723" i="37"/>
  <c r="T429" i="37"/>
  <c r="T222" i="37"/>
  <c r="T480" i="37"/>
  <c r="T174" i="37"/>
  <c r="T776" i="37"/>
  <c r="T837" i="37"/>
  <c r="T843" i="37"/>
  <c r="T997" i="37"/>
  <c r="T751" i="37"/>
  <c r="T847" i="37"/>
  <c r="T591" i="37"/>
  <c r="T34" i="37"/>
  <c r="T752" i="37"/>
  <c r="T402" i="37"/>
  <c r="T814" i="37"/>
  <c r="T774" i="37"/>
  <c r="T13" i="37"/>
  <c r="T240" i="37"/>
  <c r="T146" i="37"/>
  <c r="T280" i="37"/>
  <c r="T131" i="37"/>
  <c r="T592" i="37"/>
  <c r="T185" i="37"/>
  <c r="T490" i="37"/>
  <c r="T399" i="37"/>
  <c r="T347" i="37"/>
  <c r="T687" i="37"/>
  <c r="T68" i="37"/>
  <c r="T260" i="37"/>
  <c r="T460" i="37"/>
  <c r="T481" i="37"/>
  <c r="T126" i="37"/>
  <c r="T963" i="37"/>
  <c r="T871" i="37"/>
  <c r="T550" i="37"/>
  <c r="U641" i="37"/>
  <c r="U559" i="37"/>
  <c r="T431" i="37"/>
  <c r="T70" i="37"/>
  <c r="T680" i="37"/>
  <c r="T729" i="37"/>
  <c r="T330" i="37"/>
  <c r="T498" i="37"/>
  <c r="T551" i="37"/>
  <c r="T328" i="37"/>
  <c r="T727" i="37"/>
  <c r="T29" i="37"/>
  <c r="T513" i="37"/>
  <c r="T516" i="37"/>
  <c r="T488" i="37"/>
  <c r="T51" i="37"/>
  <c r="T8" i="37"/>
  <c r="T660" i="37"/>
  <c r="T358" i="37"/>
  <c r="T587" i="37"/>
  <c r="T662" i="37"/>
  <c r="T697" i="37"/>
  <c r="T707" i="37"/>
  <c r="T120" i="37"/>
  <c r="T306" i="37"/>
  <c r="T479" i="37"/>
  <c r="T299" i="37"/>
  <c r="T178" i="37"/>
  <c r="T704" i="37"/>
  <c r="U174" i="37"/>
  <c r="U981" i="37"/>
  <c r="U109" i="37"/>
  <c r="T953" i="37"/>
  <c r="T525" i="37"/>
  <c r="T971" i="37"/>
  <c r="U35" i="37"/>
  <c r="T141" i="37"/>
  <c r="T414" i="37"/>
  <c r="T954" i="37"/>
  <c r="T830" i="37"/>
  <c r="T990" i="37"/>
  <c r="T813" i="37"/>
  <c r="T795" i="37"/>
  <c r="T775" i="37"/>
  <c r="T970" i="37"/>
  <c r="T15" i="37"/>
  <c r="T289" i="37"/>
  <c r="T190" i="37"/>
  <c r="T538" i="37"/>
  <c r="T23" i="37"/>
  <c r="T262" i="37"/>
  <c r="T626" i="37"/>
  <c r="T476" i="37"/>
  <c r="T340" i="37"/>
  <c r="T140" i="37"/>
  <c r="T672" i="37"/>
  <c r="T42" i="37"/>
  <c r="T716" i="37"/>
  <c r="T681" i="37"/>
  <c r="T364" i="37"/>
  <c r="T999" i="37"/>
  <c r="T226" i="37"/>
  <c r="T801" i="37"/>
  <c r="T655" i="37"/>
  <c r="T116" i="37"/>
  <c r="T370" i="37"/>
  <c r="T287" i="37"/>
  <c r="T373" i="37"/>
  <c r="T435" i="37"/>
  <c r="T534" i="37"/>
  <c r="T134" i="37"/>
  <c r="T363" i="37"/>
  <c r="T541" i="37"/>
  <c r="T375" i="37"/>
  <c r="T634" i="37"/>
  <c r="T224" i="37"/>
  <c r="T457" i="37"/>
  <c r="T670" i="37"/>
  <c r="T691" i="37"/>
  <c r="T824" i="37"/>
  <c r="T793" i="37"/>
  <c r="T911" i="37"/>
  <c r="T912" i="37"/>
  <c r="T649" i="37"/>
  <c r="T383" i="37"/>
  <c r="T159" i="37"/>
  <c r="T87" i="37"/>
  <c r="T294" i="37"/>
  <c r="T308" i="37"/>
  <c r="T307" i="37"/>
  <c r="T397" i="37"/>
  <c r="T811" i="37"/>
  <c r="T812" i="37"/>
  <c r="T875" i="37"/>
  <c r="T874" i="37"/>
  <c r="T866" i="37"/>
  <c r="T382" i="37"/>
  <c r="T675" i="37"/>
  <c r="T865" i="37"/>
  <c r="T940" i="37"/>
  <c r="T631" i="37"/>
  <c r="T86" i="37"/>
  <c r="T85" i="37"/>
  <c r="T889" i="37"/>
  <c r="T110" i="37"/>
  <c r="T482" i="37"/>
  <c r="T43" i="37"/>
  <c r="T715" i="37"/>
  <c r="T532" i="37"/>
  <c r="T721" i="37"/>
  <c r="T408" i="37"/>
  <c r="T559" i="37"/>
  <c r="T682" i="37"/>
  <c r="T196" i="37"/>
  <c r="T231" i="37"/>
  <c r="T701" i="37"/>
  <c r="T650" i="37"/>
  <c r="T227" i="37"/>
  <c r="T369" i="37"/>
  <c r="T21" i="37"/>
  <c r="T203" i="37"/>
  <c r="T76" i="37"/>
  <c r="T647" i="37"/>
  <c r="T966" i="37"/>
  <c r="T734" i="37"/>
  <c r="T18" i="37"/>
  <c r="T555" i="37"/>
  <c r="T107" i="37"/>
  <c r="T305" i="37"/>
  <c r="T309" i="37"/>
  <c r="T507" i="37"/>
  <c r="T560" i="37"/>
  <c r="T319" i="37"/>
  <c r="T172" i="37"/>
  <c r="T880" i="37"/>
  <c r="T908" i="37"/>
  <c r="T952" i="37"/>
  <c r="T154" i="37"/>
  <c r="T935" i="37"/>
  <c r="T804" i="37"/>
  <c r="T406" i="37"/>
  <c r="T409" i="37"/>
  <c r="T867" i="37"/>
  <c r="T693" i="37"/>
  <c r="T718" i="37"/>
  <c r="T162" i="37"/>
  <c r="T771" i="37"/>
  <c r="T659" i="37"/>
  <c r="T523" i="37"/>
  <c r="T505" i="37"/>
  <c r="T611" i="37"/>
  <c r="T156" i="37"/>
  <c r="T396" i="37"/>
  <c r="T153" i="37"/>
  <c r="T748" i="37"/>
  <c r="T454" i="37"/>
  <c r="T580" i="37"/>
  <c r="T783" i="37"/>
  <c r="T425" i="37"/>
  <c r="T623" i="37"/>
  <c r="T461" i="37"/>
  <c r="T257" i="37"/>
  <c r="T756" i="37"/>
  <c r="T119" i="37"/>
  <c r="T544" i="37"/>
  <c r="T934" i="37"/>
  <c r="T869" i="37"/>
  <c r="T1000" i="37"/>
  <c r="T413" i="37"/>
  <c r="T976" i="37"/>
  <c r="T665" i="37"/>
  <c r="T754" i="37"/>
  <c r="T542" i="37"/>
  <c r="T876" i="37"/>
  <c r="T870" i="37"/>
  <c r="T919" i="37"/>
  <c r="T910" i="37"/>
  <c r="T779" i="37"/>
  <c r="T475" i="37"/>
  <c r="T965" i="37"/>
  <c r="T739" i="37"/>
  <c r="T855" i="37"/>
  <c r="T467" i="37"/>
  <c r="T627" i="37"/>
  <c r="T853" i="37"/>
  <c r="T806" i="37"/>
  <c r="T829" i="37"/>
  <c r="T939" i="37"/>
  <c r="T171" i="37"/>
  <c r="T597" i="37"/>
  <c r="T604" i="37"/>
  <c r="T88" i="37"/>
  <c r="T508" i="37"/>
  <c r="T161" i="37"/>
  <c r="T702" i="37"/>
  <c r="T20" i="37"/>
  <c r="T49" i="37"/>
  <c r="T11" i="37"/>
  <c r="T581" i="37"/>
  <c r="T654" i="37"/>
  <c r="T202" i="37"/>
  <c r="T618" i="37"/>
  <c r="T636" i="37"/>
  <c r="T365" i="37"/>
  <c r="T522" i="37"/>
  <c r="T696" i="37"/>
  <c r="T104" i="37"/>
  <c r="T469" i="37"/>
  <c r="T434" i="37"/>
  <c r="T596" i="37"/>
  <c r="T148" i="37"/>
  <c r="T286" i="37"/>
  <c r="T90" i="37"/>
  <c r="T553" i="37"/>
  <c r="T740" i="37"/>
  <c r="T594" i="37"/>
  <c r="T893" i="37"/>
  <c r="T823" i="37"/>
  <c r="T800" i="37"/>
  <c r="T91" i="37"/>
  <c r="T906" i="37"/>
  <c r="T645" i="37"/>
  <c r="T415" i="37"/>
  <c r="T352" i="37"/>
  <c r="T884" i="37"/>
  <c r="T968" i="37"/>
  <c r="T194" i="37"/>
  <c r="T492" i="37"/>
  <c r="T888" i="37"/>
  <c r="T186" i="37"/>
  <c r="T75" i="37"/>
  <c r="T314" i="37"/>
  <c r="T630" i="37"/>
  <c r="T223" i="37"/>
  <c r="T381" i="37"/>
  <c r="T825" i="37"/>
  <c r="T674" i="37"/>
  <c r="T909" i="37"/>
  <c r="T318" i="37"/>
  <c r="T828" i="37"/>
  <c r="T805" i="37"/>
  <c r="T717" i="37"/>
  <c r="T468" i="37"/>
  <c r="T664" i="37"/>
  <c r="T99" i="37"/>
  <c r="T877" i="37"/>
  <c r="T918" i="37"/>
  <c r="T708" i="37"/>
  <c r="T922" i="37"/>
  <c r="T622" i="37"/>
  <c r="T784" i="37"/>
  <c r="T778" i="37"/>
  <c r="T854" i="37"/>
  <c r="T163" i="37"/>
  <c r="T355" i="37"/>
  <c r="T868" i="37"/>
  <c r="T960" i="37"/>
  <c r="T852" i="37"/>
  <c r="T933" i="37"/>
  <c r="T35" i="37"/>
  <c r="T579" i="37"/>
  <c r="T545" i="37"/>
  <c r="T656" i="37"/>
  <c r="T217" i="37"/>
  <c r="T991" i="37"/>
  <c r="T897" i="37"/>
  <c r="T628" i="37"/>
  <c r="T526" i="37"/>
  <c r="T619" i="37"/>
  <c r="T524" i="37"/>
  <c r="T82" i="37"/>
  <c r="T755" i="37"/>
  <c r="T94" i="37"/>
  <c r="T938" i="37"/>
  <c r="T975" i="37"/>
  <c r="T344" i="37"/>
  <c r="T753" i="37"/>
  <c r="T907" i="37"/>
  <c r="T484" i="37"/>
  <c r="T395" i="37"/>
  <c r="T929" i="37"/>
  <c r="T606" i="37"/>
  <c r="T791" i="37"/>
  <c r="T732" i="37"/>
  <c r="T653" i="37"/>
  <c r="T548" i="37"/>
  <c r="T983" i="37"/>
  <c r="T7" i="37"/>
  <c r="T54" i="37"/>
  <c r="T232" i="37"/>
  <c r="T412" i="37"/>
  <c r="T466" i="37"/>
  <c r="T573" i="37"/>
  <c r="T640" i="37"/>
  <c r="T322" i="37"/>
  <c r="T394" i="37"/>
  <c r="T198" i="37"/>
  <c r="T439" i="37"/>
  <c r="T428" i="37"/>
  <c r="T491" i="37"/>
  <c r="T138" i="37"/>
  <c r="T14" i="37"/>
  <c r="T117" i="37"/>
  <c r="T404" i="37"/>
  <c r="T293" i="37"/>
  <c r="T535" i="37"/>
  <c r="T252" i="37"/>
  <c r="T851" i="37"/>
  <c r="T790" i="37"/>
  <c r="T850" i="37"/>
  <c r="T958" i="37"/>
  <c r="T827" i="37"/>
  <c r="T803" i="37"/>
  <c r="T441" i="37"/>
  <c r="T175" i="37"/>
  <c r="T137" i="37"/>
  <c r="T547" i="37"/>
  <c r="T936" i="37"/>
  <c r="T901" i="37"/>
  <c r="T857" i="37"/>
  <c r="T886" i="37"/>
  <c r="T821" i="37"/>
  <c r="T949" i="37"/>
  <c r="T978" i="37"/>
  <c r="T842" i="37"/>
  <c r="T211" i="37"/>
  <c r="T924" i="37"/>
  <c r="T964" i="37"/>
  <c r="T925" i="37"/>
  <c r="T926" i="37"/>
  <c r="T677" i="37"/>
  <c r="T676" i="37"/>
  <c r="T567" i="37"/>
  <c r="T915" i="37"/>
  <c r="T462" i="37"/>
  <c r="T52" i="37"/>
  <c r="T849" i="37"/>
  <c r="T772" i="37"/>
  <c r="T957" i="37"/>
  <c r="T885" i="37"/>
  <c r="T923" i="37"/>
  <c r="T58" i="37"/>
  <c r="T53" i="37"/>
  <c r="T315" i="37"/>
  <c r="T737" i="37"/>
  <c r="T738" i="37"/>
  <c r="T609" i="37"/>
  <c r="T610" i="37"/>
  <c r="T1002" i="37"/>
  <c r="T1001" i="37"/>
  <c r="T62" i="37"/>
  <c r="T63" i="37"/>
  <c r="T143" i="37"/>
  <c r="T142" i="37"/>
  <c r="T64" i="37"/>
  <c r="T568" i="37"/>
  <c r="T400" i="37"/>
  <c r="T844" i="37"/>
  <c r="T845" i="37"/>
  <c r="T891" i="37"/>
  <c r="T892" i="37"/>
  <c r="T838" i="37"/>
  <c r="T135" i="37"/>
  <c r="T6" i="37"/>
  <c r="T731" i="37"/>
  <c r="T527" i="37"/>
  <c r="T673" i="37"/>
  <c r="T411" i="37"/>
  <c r="O3" i="37"/>
  <c r="T246" i="37"/>
  <c r="T1005" i="37"/>
  <c r="T95" i="37"/>
  <c r="T210" i="37"/>
  <c r="T817" i="37"/>
  <c r="T802" i="37"/>
  <c r="T380" i="37"/>
  <c r="T974" i="37"/>
  <c r="T25" i="37"/>
  <c r="T969" i="37"/>
  <c r="T914" i="37"/>
  <c r="T792" i="37"/>
  <c r="T826" i="37"/>
  <c r="T831" i="37"/>
  <c r="T284" i="37"/>
  <c r="T80" i="37"/>
  <c r="T243" i="37"/>
  <c r="T41" i="37"/>
  <c r="T74" i="37"/>
  <c r="T312" i="37"/>
  <c r="T887" i="37"/>
  <c r="T883" i="37"/>
  <c r="T367" i="37"/>
  <c r="T777" i="37"/>
  <c r="T48" i="37"/>
  <c r="T30" i="37"/>
  <c r="T638" i="37"/>
  <c r="T155" i="37"/>
  <c r="T56" i="37"/>
  <c r="T788" i="37"/>
  <c r="T822" i="37"/>
  <c r="T858" i="37"/>
  <c r="T962" i="37"/>
  <c r="T102" i="37"/>
  <c r="T652" i="37"/>
  <c r="T569" i="37"/>
  <c r="T689" i="37"/>
  <c r="T443" i="37"/>
  <c r="T725" i="37"/>
  <c r="T28" i="37"/>
  <c r="T32" i="37"/>
  <c r="T259" i="37"/>
  <c r="T982" i="37"/>
  <c r="T916" i="37"/>
  <c r="T759" i="37"/>
  <c r="T898" i="37"/>
  <c r="T781" i="37"/>
  <c r="T338" i="37"/>
  <c r="T945" i="37"/>
  <c r="T644" i="37"/>
  <c r="T981" i="37"/>
  <c r="T230" i="37"/>
  <c r="T820" i="37"/>
  <c r="T442" i="37"/>
  <c r="T896" i="37"/>
  <c r="T267" i="37"/>
  <c r="T191" i="37"/>
  <c r="T271" i="37"/>
  <c r="T464" i="37"/>
  <c r="T903" i="37"/>
  <c r="T600" i="37"/>
  <c r="T515" i="37"/>
  <c r="T297" i="37"/>
  <c r="T261" i="37"/>
  <c r="T546" i="37"/>
  <c r="T601" i="37"/>
  <c r="T83" i="37"/>
  <c r="T403" i="37"/>
  <c r="T658" i="37"/>
  <c r="T730" i="37"/>
  <c r="T841" i="37"/>
  <c r="T115" i="37"/>
  <c r="T67" i="37"/>
  <c r="T72" i="37"/>
  <c r="T350" i="37"/>
  <c r="T113" i="37"/>
  <c r="T152" i="37"/>
  <c r="T180" i="37"/>
  <c r="T219" i="37"/>
  <c r="T760" i="37"/>
  <c r="T249" i="37"/>
  <c r="T746" i="37"/>
  <c r="T225" i="37"/>
  <c r="T283" i="37"/>
  <c r="T668" i="37"/>
  <c r="T165" i="37"/>
  <c r="T258" i="37"/>
  <c r="T376" i="37"/>
  <c r="T242" i="37"/>
  <c r="T264" i="37"/>
  <c r="T118" i="37"/>
  <c r="T758" i="37"/>
  <c r="T209" i="37"/>
  <c r="T629" i="37"/>
  <c r="T835" i="37"/>
  <c r="T339" i="37"/>
  <c r="T799" i="37"/>
  <c r="T994" i="37"/>
  <c r="T977" i="37"/>
  <c r="T253" i="37"/>
  <c r="T101" i="37"/>
  <c r="T78" i="37"/>
  <c r="T239" i="37"/>
  <c r="T389" i="37"/>
  <c r="T445" i="37"/>
  <c r="T233" i="37"/>
  <c r="T333" i="37"/>
  <c r="T530" i="37"/>
  <c r="T292" i="37"/>
  <c r="T928" i="37"/>
  <c r="T686" i="37"/>
  <c r="T552" i="37"/>
  <c r="T602" i="37"/>
  <c r="T951" i="37"/>
  <c r="T449" i="37"/>
  <c r="T583" i="37"/>
  <c r="T504" i="37"/>
  <c r="T458" i="37"/>
  <c r="T612" i="37"/>
  <c r="T450" i="37"/>
  <c r="T296" i="37"/>
  <c r="T220" i="37"/>
  <c r="T97" i="37"/>
  <c r="T335" i="37"/>
  <c r="T206" i="37"/>
  <c r="T692" i="37"/>
  <c r="T574" i="37"/>
  <c r="T487" i="37"/>
  <c r="T543" i="37"/>
  <c r="T266" i="37"/>
  <c r="T337" i="37"/>
  <c r="T808" i="37"/>
  <c r="T741" i="37"/>
  <c r="T899" i="37"/>
  <c r="T863" i="37"/>
  <c r="T405" i="37"/>
  <c r="T31" i="37"/>
  <c r="T218" i="37"/>
  <c r="T270" i="37"/>
  <c r="T33" i="37"/>
  <c r="T65" i="37"/>
  <c r="T768" i="37"/>
  <c r="T614" i="37"/>
  <c r="T993" i="37"/>
  <c r="T770" i="37"/>
  <c r="T410" i="37"/>
  <c r="T917" i="37"/>
  <c r="T643" i="37"/>
  <c r="T514" i="37"/>
  <c r="T895" i="37"/>
  <c r="T819" i="37"/>
  <c r="T349" i="37"/>
  <c r="T839" i="37"/>
  <c r="T782" i="37"/>
  <c r="T879" i="37"/>
  <c r="T128" i="37"/>
  <c r="T229" i="37"/>
  <c r="T129" i="37"/>
  <c r="T426" i="37"/>
  <c r="T420" i="37"/>
  <c r="T182" i="37"/>
  <c r="T47" i="37"/>
  <c r="T455" i="37"/>
  <c r="T987" i="37"/>
  <c r="T273" i="37"/>
  <c r="T92" i="37"/>
  <c r="T173" i="37"/>
  <c r="T265" i="37"/>
  <c r="T321" i="37"/>
  <c r="T123" i="37"/>
  <c r="T342" i="37"/>
  <c r="T743" i="37"/>
  <c r="T590" i="37"/>
  <c r="T761" i="37"/>
  <c r="T537" i="37"/>
  <c r="T599" i="37"/>
  <c r="T511" i="37"/>
  <c r="T157" i="37"/>
  <c r="T980" i="37"/>
  <c r="T757" i="37"/>
  <c r="T353" i="37"/>
  <c r="T944" i="37"/>
  <c r="T943" i="37"/>
  <c r="T937" i="37"/>
  <c r="T747" i="37"/>
  <c r="T495" i="37"/>
  <c r="T554" i="37"/>
  <c r="T300" i="37"/>
  <c r="T106" i="37"/>
  <c r="T762" i="37"/>
  <c r="T489" i="37"/>
  <c r="T722" i="37"/>
  <c r="T147" i="37"/>
  <c r="T593" i="37"/>
  <c r="T343" i="37"/>
  <c r="T368" i="37"/>
  <c r="T327" i="37"/>
  <c r="T407" i="37"/>
  <c r="T549" i="37"/>
  <c r="U11" i="37"/>
  <c r="U141" i="37"/>
  <c r="U41" i="37"/>
  <c r="U805" i="37"/>
  <c r="T582" i="37"/>
  <c r="T69" i="37"/>
  <c r="T398" i="37"/>
  <c r="T197" i="37"/>
  <c r="T744" i="37"/>
  <c r="T112" i="37"/>
  <c r="T558" i="37"/>
  <c r="T346" i="37"/>
  <c r="T37" i="37"/>
  <c r="U926" i="37"/>
  <c r="U969" i="37"/>
  <c r="T679" i="37"/>
  <c r="T557" i="37"/>
  <c r="T184" i="37"/>
  <c r="T158" i="37"/>
  <c r="T241" i="37"/>
  <c r="T124" i="37"/>
  <c r="T279" i="37"/>
  <c r="T536" i="37"/>
  <c r="T712" i="37"/>
  <c r="T519" i="37"/>
  <c r="T520" i="37"/>
  <c r="T281" i="37"/>
  <c r="T585" i="37"/>
  <c r="U404" i="37"/>
  <c r="T617" i="37"/>
  <c r="T561" i="37"/>
  <c r="T334" i="37"/>
  <c r="T105" i="37"/>
  <c r="T695" i="37"/>
  <c r="T366" i="37"/>
  <c r="U876" i="37"/>
  <c r="T472" i="37"/>
  <c r="T632" i="37"/>
  <c r="T503" i="37"/>
  <c r="T205" i="37"/>
  <c r="T642" i="37"/>
  <c r="T444" i="37"/>
  <c r="T572" i="37"/>
  <c r="T160" i="37"/>
  <c r="U760" i="37"/>
  <c r="T566" i="37"/>
  <c r="T19" i="37"/>
  <c r="T98" i="37"/>
  <c r="T221" i="37"/>
  <c r="T690" i="37"/>
  <c r="T170" i="37"/>
  <c r="U55" i="37"/>
  <c r="U104" i="37"/>
  <c r="T473" i="37"/>
  <c r="T700" i="37"/>
  <c r="T132" i="37"/>
  <c r="T683" i="37"/>
  <c r="T684" i="37"/>
  <c r="T637" i="37"/>
  <c r="T421" i="37"/>
  <c r="T133" i="37"/>
  <c r="T595" i="37"/>
  <c r="T765" i="37"/>
  <c r="T201" i="37"/>
  <c r="T667" i="37"/>
  <c r="T130" i="37"/>
  <c r="T149" i="37"/>
  <c r="T215" i="37"/>
  <c r="T418" i="37"/>
  <c r="T127" i="37"/>
  <c r="T166" i="37"/>
  <c r="T528" i="37"/>
  <c r="U892" i="37"/>
  <c r="T274" i="37"/>
  <c r="T285" i="37"/>
  <c r="T446" i="37"/>
  <c r="T234" i="37"/>
  <c r="T427" i="37"/>
  <c r="T432" i="37"/>
  <c r="T282" i="37"/>
  <c r="T46" i="37"/>
  <c r="T500" i="37"/>
  <c r="T456" i="37"/>
  <c r="U160" i="37"/>
  <c r="U898" i="37"/>
  <c r="T392" i="37"/>
  <c r="T73" i="37"/>
  <c r="T24" i="37"/>
  <c r="T377" i="37"/>
  <c r="T244" i="37"/>
  <c r="T589" i="37"/>
  <c r="T518" i="37"/>
  <c r="T577" i="37"/>
  <c r="T598" i="37"/>
  <c r="T89" i="37"/>
  <c r="T360" i="37"/>
  <c r="T393" i="37"/>
  <c r="T336" i="37"/>
  <c r="T50" i="37"/>
  <c r="T27" i="37"/>
  <c r="T212" i="37"/>
  <c r="T749" i="37"/>
  <c r="T584" i="37"/>
  <c r="T605" i="37"/>
  <c r="T332" i="37"/>
  <c r="T703" i="37"/>
  <c r="T726" i="37"/>
  <c r="T570" i="37"/>
  <c r="T663" i="37"/>
  <c r="T588" i="37"/>
  <c r="T448" i="37"/>
  <c r="T613" i="37"/>
  <c r="T145" i="37"/>
  <c r="T295" i="37"/>
  <c r="U691" i="37"/>
  <c r="U102" i="37"/>
  <c r="T433" i="37"/>
  <c r="T276" i="37"/>
  <c r="T438" i="37"/>
  <c r="T452" i="37"/>
  <c r="T509" i="37"/>
  <c r="U712" i="37"/>
  <c r="T706" i="37"/>
  <c r="T556" i="37"/>
  <c r="T310" i="37"/>
  <c r="U212" i="37"/>
  <c r="U527" i="37"/>
  <c r="U995" i="37"/>
  <c r="U725" i="37"/>
  <c r="T324" i="37"/>
  <c r="T303" i="37"/>
  <c r="T204" i="37"/>
  <c r="T477" i="37"/>
  <c r="T317" i="37"/>
  <c r="T586" i="37"/>
  <c r="T510" i="37"/>
  <c r="T661" i="37"/>
  <c r="T646" i="37"/>
  <c r="U85" i="37"/>
  <c r="T506" i="37"/>
  <c r="T357" i="37"/>
  <c r="T61" i="37"/>
  <c r="T81" i="37"/>
  <c r="T967" i="37"/>
  <c r="T263" i="37"/>
  <c r="T313" i="37"/>
  <c r="T341" i="37"/>
  <c r="T9" i="37"/>
  <c r="T183" i="37"/>
  <c r="T139" i="37"/>
  <c r="T625" i="37"/>
  <c r="T17" i="37"/>
  <c r="T735" i="37"/>
  <c r="T100" i="37"/>
  <c r="U447" i="37"/>
  <c r="U814" i="37"/>
  <c r="U448" i="37"/>
  <c r="U799" i="37"/>
  <c r="T77" i="37"/>
  <c r="T255" i="37"/>
  <c r="T388" i="37"/>
  <c r="T470" i="37"/>
  <c r="T238" i="37"/>
  <c r="T502" i="37"/>
  <c r="U345" i="37"/>
  <c r="T657" i="37"/>
  <c r="T521" i="37"/>
  <c r="T103" i="37"/>
  <c r="T459" i="37"/>
  <c r="T451" i="37"/>
  <c r="U638" i="37"/>
  <c r="T12" i="37"/>
  <c r="T39" i="37"/>
  <c r="T651" i="37"/>
  <c r="T228" i="37"/>
  <c r="T237" i="37"/>
  <c r="T254" i="37"/>
  <c r="T699" i="37"/>
  <c r="T304" i="37"/>
  <c r="U70" i="37"/>
  <c r="T22" i="37"/>
  <c r="T539" i="37"/>
  <c r="U980" i="37"/>
  <c r="U233" i="37"/>
  <c r="U776" i="37"/>
  <c r="U380" i="37"/>
  <c r="U137" i="37"/>
  <c r="U59" i="37"/>
  <c r="T151" i="37"/>
  <c r="U58" i="37"/>
  <c r="U71" i="37"/>
  <c r="U138" i="37"/>
  <c r="U979" i="37"/>
  <c r="U217" i="37"/>
  <c r="U344" i="37"/>
  <c r="T678" i="37"/>
  <c r="U989" i="37"/>
  <c r="U718" i="37"/>
  <c r="U29" i="37"/>
  <c r="U86" i="37"/>
  <c r="U996" i="37"/>
  <c r="U968" i="37"/>
  <c r="U775" i="37"/>
  <c r="U717" i="37"/>
  <c r="U234" i="37"/>
  <c r="U738" i="37"/>
  <c r="U227" i="37"/>
  <c r="U295" i="37"/>
  <c r="U357" i="37"/>
  <c r="U364" i="37"/>
  <c r="U853" i="37"/>
  <c r="U51" i="37"/>
  <c r="U522" i="37"/>
  <c r="U581" i="37"/>
  <c r="U353" i="37"/>
  <c r="U179" i="37"/>
  <c r="U774" i="37"/>
  <c r="U323" i="37"/>
  <c r="U167" i="37"/>
  <c r="U9" i="37"/>
  <c r="U74" i="37"/>
  <c r="U358" i="37"/>
  <c r="U598" i="37"/>
  <c r="U235" i="37"/>
  <c r="U336" i="37"/>
  <c r="U351" i="37"/>
  <c r="U830" i="37"/>
  <c r="U622" i="37"/>
  <c r="U704" i="37"/>
  <c r="U666" i="37"/>
  <c r="U1002" i="37"/>
  <c r="U851" i="37"/>
  <c r="U564" i="37"/>
  <c r="U672" i="37"/>
  <c r="U464" i="37"/>
  <c r="U727" i="37"/>
  <c r="U292" i="37"/>
  <c r="U561" i="37"/>
  <c r="U697" i="37"/>
  <c r="U676" i="37"/>
  <c r="U810" i="37"/>
  <c r="U396" i="37"/>
  <c r="U567" i="37"/>
  <c r="U278" i="37"/>
  <c r="U272" i="37"/>
  <c r="U592" i="37"/>
  <c r="U636" i="37"/>
  <c r="U474" i="37"/>
  <c r="U189" i="37"/>
  <c r="U911" i="37"/>
  <c r="U118" i="37"/>
  <c r="U766" i="37"/>
  <c r="U56" i="37"/>
  <c r="U683" i="37"/>
  <c r="U449" i="37"/>
  <c r="U767" i="37"/>
  <c r="U422" i="37"/>
  <c r="U208" i="37"/>
  <c r="U209" i="37"/>
  <c r="U612" i="37"/>
  <c r="U611" i="37"/>
  <c r="U204" i="37"/>
  <c r="U203" i="37"/>
  <c r="U90" i="37"/>
  <c r="U439" i="37"/>
  <c r="U723" i="37"/>
  <c r="U724" i="37"/>
  <c r="U929" i="37"/>
  <c r="U928" i="37"/>
  <c r="U528" i="37"/>
  <c r="U677" i="37"/>
  <c r="U671" i="37"/>
  <c r="U122" i="37"/>
  <c r="U27" i="37"/>
  <c r="U28" i="37"/>
  <c r="U241" i="37"/>
  <c r="U512" i="37"/>
  <c r="U513" i="37"/>
  <c r="U878" i="37"/>
  <c r="U337" i="37"/>
  <c r="U338" i="37"/>
  <c r="U312" i="37"/>
  <c r="U537" i="37"/>
  <c r="U99" i="37"/>
  <c r="U226" i="37"/>
  <c r="U834" i="37"/>
  <c r="U916" i="37"/>
  <c r="U839" i="37"/>
  <c r="U187" i="37"/>
  <c r="U442" i="37"/>
  <c r="U850" i="37"/>
  <c r="U790" i="37"/>
  <c r="U628" i="37"/>
  <c r="U573" i="37"/>
  <c r="U783" i="37"/>
  <c r="U651" i="37"/>
  <c r="U881" i="37"/>
  <c r="U313" i="37"/>
  <c r="U182" i="37"/>
  <c r="U802" i="37"/>
  <c r="U607" i="37"/>
  <c r="U865" i="37"/>
  <c r="U97" i="37"/>
  <c r="U574" i="37"/>
  <c r="U242" i="37"/>
  <c r="U501" i="37"/>
  <c r="U489" i="37"/>
  <c r="U393" i="37"/>
  <c r="U244" i="37"/>
  <c r="U736" i="37"/>
  <c r="U369" i="37"/>
  <c r="U391" i="37"/>
  <c r="U134" i="37"/>
  <c r="U556" i="37"/>
  <c r="U159" i="37"/>
  <c r="U89" i="37"/>
  <c r="U479" i="37"/>
  <c r="U635" i="37"/>
  <c r="U1001" i="37"/>
  <c r="U609" i="37"/>
  <c r="U350" i="37"/>
  <c r="U291" i="37"/>
  <c r="U21" i="37"/>
  <c r="U47" i="37"/>
  <c r="U939" i="37"/>
  <c r="U778" i="37"/>
  <c r="U373" i="37"/>
  <c r="U739" i="37"/>
  <c r="U845" i="37"/>
  <c r="U282" i="37"/>
  <c r="U279" i="37"/>
  <c r="U223" i="37"/>
  <c r="U782" i="37"/>
  <c r="U397" i="37"/>
  <c r="U321" i="37"/>
  <c r="U375" i="37"/>
  <c r="U593" i="37"/>
  <c r="U461" i="37"/>
  <c r="U445" i="37"/>
  <c r="U605" i="37"/>
  <c r="U882" i="37"/>
  <c r="U293" i="37"/>
  <c r="U83" i="37"/>
  <c r="U896" i="37"/>
  <c r="U735" i="37"/>
  <c r="U441" i="37"/>
  <c r="U868" i="37"/>
  <c r="U195" i="37"/>
  <c r="U648" i="37"/>
  <c r="U91" i="37"/>
  <c r="U752" i="37"/>
  <c r="U568" i="37"/>
  <c r="U571" i="37"/>
  <c r="U177" i="37"/>
  <c r="U7" i="37"/>
  <c r="U465" i="37"/>
  <c r="U618" i="37"/>
  <c r="U415" i="37"/>
  <c r="U180" i="37"/>
  <c r="U198" i="37"/>
  <c r="U475" i="37"/>
  <c r="U120" i="37"/>
  <c r="U165" i="37"/>
  <c r="U986" i="37"/>
  <c r="U719" i="37"/>
  <c r="U744" i="37"/>
  <c r="U838" i="37"/>
  <c r="U726" i="37"/>
  <c r="U480" i="37"/>
  <c r="U502" i="37"/>
  <c r="U444" i="37"/>
  <c r="U833" i="37"/>
  <c r="U372" i="37"/>
  <c r="U518" i="37"/>
  <c r="U867" i="37"/>
  <c r="U679" i="37"/>
  <c r="U316" i="37"/>
  <c r="U538" i="37"/>
  <c r="U941" i="37"/>
  <c r="U53" i="37"/>
  <c r="U565" i="37"/>
  <c r="U170" i="37"/>
  <c r="U523" i="37"/>
  <c r="U224" i="37"/>
  <c r="U721" i="37"/>
  <c r="U258" i="37"/>
  <c r="U163" i="37"/>
  <c r="U761" i="37"/>
  <c r="U809" i="37"/>
  <c r="U563" i="37"/>
  <c r="U846" i="37"/>
  <c r="U105" i="37"/>
  <c r="U196" i="37"/>
  <c r="U907" i="37"/>
  <c r="U555" i="37"/>
  <c r="U722" i="37"/>
  <c r="U343" i="37"/>
  <c r="U852" i="37"/>
  <c r="U66" i="37"/>
  <c r="U742" i="37"/>
  <c r="U162" i="37"/>
  <c r="U703" i="37"/>
  <c r="U788" i="37"/>
  <c r="U508" i="37"/>
  <c r="U947" i="37"/>
  <c r="U673" i="37"/>
  <c r="U530" i="37"/>
  <c r="U826" i="37"/>
  <c r="U280" i="37"/>
  <c r="U772" i="37"/>
  <c r="U997" i="37"/>
  <c r="U193" i="37"/>
  <c r="U184" i="37"/>
  <c r="U543" i="37"/>
  <c r="U583" i="37"/>
  <c r="U554" i="37"/>
  <c r="U682" i="37"/>
  <c r="U558" i="37"/>
  <c r="U667" i="37"/>
  <c r="U642" i="37"/>
  <c r="U754" i="37"/>
  <c r="U940" i="37"/>
  <c r="U20" i="37"/>
  <c r="U946" i="37"/>
  <c r="U864" i="37"/>
  <c r="U562" i="37"/>
  <c r="U789" i="37"/>
  <c r="U998" i="37"/>
  <c r="U253" i="37"/>
  <c r="U302" i="37"/>
  <c r="U516" i="37"/>
  <c r="U325" i="37"/>
  <c r="U471" i="37"/>
  <c r="U934" i="37"/>
  <c r="U662" i="37"/>
  <c r="U819" i="37"/>
  <c r="U800" i="37"/>
  <c r="U549" i="37"/>
  <c r="U708" i="37"/>
  <c r="U585" i="37"/>
  <c r="U494" i="37"/>
  <c r="U663" i="37"/>
  <c r="U106" i="37"/>
  <c r="U259" i="37"/>
  <c r="U897" i="37"/>
  <c r="U103" i="37"/>
  <c r="U245" i="37"/>
  <c r="U133" i="37"/>
  <c r="U299" i="37"/>
  <c r="U959" i="37"/>
  <c r="U861" i="37"/>
  <c r="U34" i="37"/>
  <c r="U112" i="37"/>
  <c r="U49" i="37"/>
  <c r="U569" i="37"/>
  <c r="U255" i="37"/>
  <c r="U414" i="37"/>
  <c r="U6" i="37"/>
  <c r="U780" i="37"/>
  <c r="U521" i="37"/>
  <c r="U646" i="37"/>
  <c r="U256" i="37"/>
  <c r="U632" i="37"/>
  <c r="U463" i="37"/>
  <c r="U388" i="37"/>
  <c r="U602" i="37"/>
  <c r="U416" i="37"/>
  <c r="U406" i="37"/>
  <c r="U659" i="37"/>
  <c r="U990" i="37"/>
  <c r="U519" i="37"/>
  <c r="U711" i="37"/>
  <c r="U758" i="37"/>
  <c r="U488" i="37"/>
  <c r="U249" i="37"/>
  <c r="U333" i="37"/>
  <c r="U410" i="37"/>
  <c r="U263" i="37"/>
  <c r="U504" i="37"/>
  <c r="U473" i="37"/>
  <c r="U931" i="37"/>
  <c r="U713" i="37"/>
  <c r="U745" i="37"/>
  <c r="U539" i="37"/>
  <c r="U690" i="37"/>
  <c r="U459" i="37"/>
  <c r="U903" i="37"/>
  <c r="U402" i="37"/>
  <c r="U769" i="37"/>
  <c r="U386" i="37"/>
  <c r="U78" i="37"/>
  <c r="U498" i="37"/>
  <c r="U873" i="37"/>
  <c r="U484" i="37"/>
  <c r="U923" i="37"/>
  <c r="U283" i="37"/>
  <c r="U22" i="37"/>
  <c r="U191" i="37"/>
  <c r="U578" i="37"/>
  <c r="U40" i="37"/>
  <c r="U10" i="37"/>
  <c r="U924" i="37"/>
  <c r="U930" i="37"/>
  <c r="U619" i="37"/>
  <c r="U487" i="37"/>
  <c r="U582" i="37"/>
  <c r="U462" i="37"/>
  <c r="U192" i="37"/>
  <c r="U199" i="37"/>
  <c r="U503" i="37"/>
  <c r="U689" i="37"/>
  <c r="U925" i="37"/>
  <c r="U281" i="37"/>
  <c r="U161" i="37"/>
  <c r="U647" i="37"/>
  <c r="U529" i="37"/>
  <c r="U413" i="37"/>
  <c r="U140" i="37"/>
  <c r="U660" i="37"/>
  <c r="U214" i="37"/>
  <c r="U146" i="37"/>
  <c r="U520" i="37"/>
  <c r="U771" i="37"/>
  <c r="U50" i="37"/>
  <c r="U205" i="37"/>
  <c r="U696" i="37"/>
  <c r="U300" i="37"/>
  <c r="U874" i="37"/>
  <c r="U389" i="37"/>
  <c r="U631" i="37"/>
  <c r="U240" i="37"/>
  <c r="U557" i="37"/>
  <c r="U403" i="37"/>
  <c r="U164" i="37"/>
  <c r="U644" i="37"/>
  <c r="U38" i="37"/>
  <c r="U806" i="37"/>
  <c r="U76" i="37"/>
  <c r="U983" i="37"/>
  <c r="U952" i="37"/>
  <c r="U804" i="37"/>
  <c r="U985" i="37"/>
  <c r="U601" i="37"/>
  <c r="U437" i="37"/>
  <c r="U63" i="37"/>
  <c r="U142" i="37"/>
  <c r="U183" i="37"/>
  <c r="U551" i="37"/>
  <c r="U261" i="37"/>
  <c r="U328" i="37"/>
  <c r="U210" i="37"/>
  <c r="U25" i="37"/>
  <c r="U168" i="37"/>
  <c r="U992" i="37"/>
  <c r="U135" i="37"/>
  <c r="U355" i="37"/>
  <c r="U893" i="37"/>
  <c r="U485" i="37"/>
  <c r="U746" i="37"/>
  <c r="U454" i="37"/>
  <c r="U599" i="37"/>
  <c r="U580" i="37"/>
  <c r="U250" i="37"/>
  <c r="U284" i="37"/>
  <c r="U428" i="37"/>
  <c r="U875" i="37"/>
  <c r="U623" i="37"/>
  <c r="U972" i="37"/>
  <c r="U431" i="37"/>
  <c r="U172" i="37"/>
  <c r="U844" i="37"/>
  <c r="U553" i="37"/>
  <c r="U570" i="37"/>
  <c r="U42" i="37"/>
  <c r="U645" i="37"/>
  <c r="U855" i="37"/>
  <c r="U365" i="37"/>
  <c r="U257" i="37"/>
  <c r="U685" i="37"/>
  <c r="U327" i="37"/>
  <c r="U904" i="37"/>
  <c r="U828" i="37"/>
  <c r="U680" i="37"/>
  <c r="U976" i="37"/>
  <c r="U577" i="37"/>
  <c r="U710" i="37"/>
  <c r="U823" i="37"/>
  <c r="U427" i="37"/>
  <c r="U264" i="37"/>
  <c r="U668" i="37"/>
  <c r="U709" i="37"/>
  <c r="U430" i="37"/>
  <c r="U14" i="37"/>
  <c r="U409" i="37"/>
  <c r="U841" i="37"/>
  <c r="U694" i="37"/>
  <c r="U456" i="37"/>
  <c r="U495" i="37"/>
  <c r="U625" i="37"/>
  <c r="U798" i="37"/>
  <c r="U922" i="37"/>
  <c r="U384" i="37"/>
  <c r="U125" i="37"/>
  <c r="U955" i="37"/>
  <c r="U960" i="37"/>
  <c r="U307" i="37"/>
  <c r="U967" i="37"/>
  <c r="U741" i="37"/>
  <c r="U888" i="37"/>
  <c r="U987" i="37"/>
  <c r="U970" i="37"/>
  <c r="U674" i="37"/>
  <c r="U950" i="37"/>
  <c r="U114" i="37"/>
  <c r="U621" i="37"/>
  <c r="U499" i="37"/>
  <c r="U81" i="37"/>
  <c r="U260" i="37"/>
  <c r="U468" i="37"/>
  <c r="U862" i="37"/>
  <c r="U514" i="37"/>
  <c r="U466" i="37"/>
  <c r="U831" i="37"/>
  <c r="U595" i="37"/>
  <c r="U497" i="37"/>
  <c r="U687" i="37"/>
  <c r="U88" i="37"/>
  <c r="U31" i="37"/>
  <c r="U32" i="37"/>
  <c r="U812" i="37"/>
  <c r="U148" i="37"/>
  <c r="U8" i="37"/>
  <c r="U914" i="37"/>
  <c r="U860" i="37"/>
  <c r="U149" i="37"/>
  <c r="U813" i="37"/>
  <c r="U469" i="37"/>
  <c r="U829" i="37"/>
  <c r="U288" i="37"/>
  <c r="U418" i="37"/>
  <c r="U126" i="37"/>
  <c r="U378" i="37"/>
  <c r="U197" i="37"/>
  <c r="U322" i="37"/>
  <c r="U334" i="37"/>
  <c r="U945" i="37"/>
  <c r="U613" i="37"/>
  <c r="U901" i="37"/>
  <c r="U229" i="37"/>
  <c r="U507" i="37"/>
  <c r="U335" i="37"/>
  <c r="U615" i="37"/>
  <c r="U266" i="37"/>
  <c r="U352" i="37"/>
  <c r="U547" i="37"/>
  <c r="U200" i="37"/>
  <c r="U664" i="37"/>
  <c r="U542" i="37"/>
  <c r="U863" i="37"/>
  <c r="U467" i="37"/>
  <c r="U984" i="37"/>
  <c r="U101" i="37"/>
  <c r="U840" i="37"/>
  <c r="U657" i="37"/>
  <c r="U684" i="37"/>
  <c r="U880" i="37"/>
  <c r="U385" i="37"/>
  <c r="U171" i="37"/>
  <c r="U124" i="37"/>
  <c r="U919" i="37"/>
  <c r="U589" i="37"/>
  <c r="U496" i="37"/>
  <c r="U932" i="37"/>
  <c r="U933" i="37"/>
  <c r="U127" i="37"/>
  <c r="U751" i="37"/>
  <c r="U675" i="37"/>
  <c r="U640" i="37"/>
  <c r="U639" i="37"/>
  <c r="U107" i="37"/>
  <c r="U60" i="37"/>
  <c r="U669" i="37"/>
  <c r="U670" i="37"/>
  <c r="U649" i="37"/>
  <c r="U781" i="37"/>
  <c r="U374" i="37"/>
  <c r="U688" i="37"/>
  <c r="U988" i="37"/>
  <c r="U73" i="37"/>
  <c r="U848" i="37"/>
  <c r="U594" i="37"/>
  <c r="U779" i="37"/>
  <c r="U460" i="37"/>
  <c r="U470" i="37"/>
  <c r="U759" i="37"/>
  <c r="U417" i="37"/>
  <c r="U913" i="37"/>
  <c r="U231" i="37"/>
  <c r="U909" i="37"/>
  <c r="U681" i="37"/>
  <c r="U294" i="37"/>
  <c r="U326" i="37"/>
  <c r="U832" i="37"/>
  <c r="U366" i="37"/>
  <c r="U588" i="37"/>
  <c r="U822" i="37"/>
  <c r="U405" i="37"/>
  <c r="U654" i="37"/>
  <c r="U265" i="37"/>
  <c r="U33" i="37"/>
  <c r="U515" i="37"/>
  <c r="U714" i="37"/>
  <c r="U360" i="37"/>
  <c r="U476" i="37"/>
  <c r="U194" i="37"/>
  <c r="U899" i="37"/>
  <c r="U173" i="37"/>
  <c r="U869" i="37"/>
  <c r="U918" i="37"/>
  <c r="U491" i="37"/>
  <c r="U750" i="37"/>
  <c r="U61" i="37"/>
  <c r="U115" i="37"/>
  <c r="U202" i="37"/>
  <c r="U108" i="37"/>
  <c r="U130" i="37"/>
  <c r="U398" i="37"/>
  <c r="U965" i="37"/>
  <c r="U156" i="37"/>
  <c r="U64" i="37"/>
  <c r="U1005" i="37"/>
  <c r="U116" i="37"/>
  <c r="U270" i="37"/>
  <c r="U870" i="37"/>
  <c r="U886" i="37"/>
  <c r="U155" i="37"/>
  <c r="U954" i="37"/>
  <c r="U816" i="37"/>
  <c r="U36" i="37"/>
  <c r="U331" i="37"/>
  <c r="U584" i="37"/>
  <c r="U347" i="37"/>
  <c r="U936" i="37"/>
  <c r="U274" i="37"/>
  <c r="U147" i="37"/>
  <c r="U531" i="37"/>
  <c r="U715" i="37"/>
  <c r="U921" i="37"/>
  <c r="U267" i="37"/>
  <c r="U236" i="37"/>
  <c r="U185" i="37"/>
  <c r="U705" i="37"/>
  <c r="U658" i="37"/>
  <c r="U748" i="37"/>
  <c r="U306" i="37"/>
  <c r="U596" i="37"/>
  <c r="U963" i="37"/>
  <c r="U221" i="37"/>
  <c r="U111" i="37"/>
  <c r="U228" i="37"/>
  <c r="U190" i="37"/>
  <c r="U166" i="37"/>
  <c r="U606" i="37"/>
  <c r="U377" i="37"/>
  <c r="U100" i="37"/>
  <c r="U69" i="37"/>
  <c r="U315" i="37"/>
  <c r="U392" i="37"/>
  <c r="U905" i="37"/>
  <c r="U298" i="37"/>
  <c r="U368" i="37"/>
  <c r="U44" i="37"/>
  <c r="U342" i="37"/>
  <c r="U48" i="37"/>
  <c r="U477" i="37"/>
  <c r="U218" i="37"/>
  <c r="U379" i="37"/>
  <c r="U232" i="37"/>
  <c r="U999" i="37"/>
  <c r="U348" i="37"/>
  <c r="U314" i="37"/>
  <c r="U110" i="37"/>
  <c r="U290" i="37"/>
  <c r="U399" i="37"/>
  <c r="U18" i="37"/>
  <c r="U478" i="37"/>
  <c r="U381" i="37"/>
  <c r="U43" i="37"/>
  <c r="U72" i="37"/>
  <c r="U699" i="37"/>
  <c r="U747" i="37"/>
  <c r="U978" i="37"/>
  <c r="U629" i="37"/>
  <c r="U716" i="37"/>
  <c r="U46" i="37"/>
  <c r="U275" i="37"/>
  <c r="U624" i="37"/>
  <c r="U84" i="37"/>
  <c r="U536" i="37"/>
  <c r="U361" i="37"/>
  <c r="U811" i="37"/>
  <c r="U550" i="37"/>
  <c r="U535" i="37"/>
  <c r="U866" i="37"/>
  <c r="U871" i="37"/>
  <c r="U39" i="37"/>
  <c r="U937" i="37"/>
  <c r="U113" i="37"/>
  <c r="U982" i="37"/>
  <c r="U390" i="37"/>
  <c r="U285" i="37"/>
  <c r="U443" i="37"/>
  <c r="U486" i="37"/>
  <c r="U483" i="37"/>
  <c r="U65" i="37"/>
  <c r="U920" i="37"/>
  <c r="U243" i="37"/>
  <c r="U579" i="37"/>
  <c r="U188" i="37"/>
  <c r="U803" i="37"/>
  <c r="U201" i="37"/>
  <c r="U12" i="37"/>
  <c r="U423" i="37"/>
  <c r="U548" i="37"/>
  <c r="U225" i="37"/>
  <c r="U753" i="37"/>
  <c r="U94" i="37"/>
  <c r="U117" i="37"/>
  <c r="U743" i="37"/>
  <c r="U206" i="37"/>
  <c r="U145" i="37"/>
  <c r="U339" i="37"/>
  <c r="U586" i="37"/>
  <c r="U510" i="37"/>
  <c r="U268" i="37"/>
  <c r="U435" i="37"/>
  <c r="U944" i="37"/>
  <c r="U762" i="37"/>
  <c r="U796" i="37"/>
  <c r="U98" i="37"/>
  <c r="U157" i="37"/>
  <c r="U1004" i="37"/>
  <c r="U24" i="37"/>
  <c r="U962" i="37"/>
  <c r="U993" i="37"/>
  <c r="U67" i="37"/>
  <c r="U493" i="37"/>
  <c r="U956" i="37"/>
  <c r="U859" i="37"/>
  <c r="U238" i="37"/>
  <c r="U807" i="37"/>
  <c r="U92" i="37"/>
  <c r="U794" i="37"/>
  <c r="U309" i="37"/>
  <c r="U786" i="37"/>
  <c r="U655" i="37"/>
  <c r="U857" i="37"/>
  <c r="U702" i="37"/>
  <c r="U633" i="37"/>
  <c r="U818" i="37"/>
  <c r="U481" i="37"/>
  <c r="U367" i="37"/>
  <c r="U575" i="37"/>
  <c r="U394" i="37"/>
  <c r="U975" i="37"/>
  <c r="U186" i="37"/>
  <c r="U895" i="37"/>
  <c r="U246" i="37"/>
  <c r="U546" i="37"/>
  <c r="U755" i="37"/>
  <c r="U452" i="37"/>
  <c r="U319" i="37"/>
  <c r="U472" i="37"/>
  <c r="U935" i="37"/>
  <c r="U362" i="37"/>
  <c r="U216" i="37"/>
  <c r="U305" i="37"/>
  <c r="U698" i="37"/>
  <c r="U793" i="37"/>
  <c r="U891" i="37"/>
  <c r="U277" i="37"/>
  <c r="U730" i="37"/>
  <c r="U964" i="37"/>
  <c r="U412" i="37"/>
  <c r="U458" i="37"/>
  <c r="U591" i="37"/>
  <c r="U219" i="37"/>
  <c r="U525" i="37"/>
  <c r="U433" i="37"/>
  <c r="U948" i="37"/>
  <c r="U707" i="37"/>
  <c r="U420" i="37"/>
  <c r="U296" i="37"/>
  <c r="U222" i="37"/>
  <c r="U251" i="37"/>
  <c r="U382" i="37"/>
  <c r="U329" i="37"/>
  <c r="U432" i="37"/>
  <c r="U695" i="37"/>
  <c r="U734" i="37"/>
  <c r="U785" i="37"/>
  <c r="U80" i="37"/>
  <c r="U139" i="37"/>
  <c r="U835" i="37"/>
  <c r="U541" i="37"/>
  <c r="U400" i="37"/>
  <c r="U653" i="37"/>
  <c r="U825" i="37"/>
  <c r="U732" i="37"/>
  <c r="U626" i="37"/>
  <c r="U15" i="37"/>
  <c r="U153" i="37"/>
  <c r="U178" i="37"/>
  <c r="U872" i="37"/>
  <c r="U13" i="37"/>
  <c r="U23" i="37"/>
  <c r="U176" i="37"/>
  <c r="U62" i="37"/>
  <c r="U971" i="37"/>
  <c r="U95" i="37"/>
  <c r="U885" i="37"/>
  <c r="U597" i="37"/>
  <c r="U359" i="37"/>
  <c r="U286" i="37"/>
  <c r="U544" i="37"/>
  <c r="U341" i="37"/>
  <c r="U773" i="37"/>
  <c r="U801" i="37"/>
  <c r="U879" i="37"/>
  <c r="U590" i="37"/>
  <c r="U411" i="37"/>
  <c r="U661" i="37"/>
  <c r="U324" i="37"/>
  <c r="U545" i="37"/>
  <c r="U757" i="37"/>
  <c r="U974" i="37"/>
  <c r="U795" i="37"/>
  <c r="U517" i="37"/>
  <c r="U57" i="37"/>
  <c r="U887" i="37"/>
  <c r="U175" i="37"/>
  <c r="U136" i="37"/>
  <c r="U966" i="37"/>
  <c r="U824" i="37"/>
  <c r="U269" i="37"/>
  <c r="U419" i="37"/>
  <c r="U953" i="37"/>
  <c r="U572" i="37"/>
  <c r="U429" i="37"/>
  <c r="U54" i="37"/>
  <c r="U383" i="37"/>
  <c r="U784" i="37"/>
  <c r="U297" i="37"/>
  <c r="U858" i="37"/>
  <c r="U787" i="37"/>
  <c r="U526" i="37"/>
  <c r="U143" i="37"/>
  <c r="U254" i="37"/>
  <c r="U768" i="37"/>
  <c r="U749" i="37"/>
  <c r="U627" i="37"/>
  <c r="U729" i="37"/>
  <c r="U276" i="37"/>
  <c r="U792" i="37"/>
  <c r="U451" i="37"/>
  <c r="U576" i="37"/>
  <c r="U608" i="37"/>
  <c r="U511" i="37"/>
  <c r="U82" i="37"/>
  <c r="U917" i="37"/>
  <c r="U958" i="37"/>
  <c r="U144" i="37"/>
  <c r="U943" i="37"/>
  <c r="U75" i="37"/>
  <c r="U849" i="37"/>
  <c r="U158" i="37"/>
  <c r="U16" i="37"/>
  <c r="U317" i="37"/>
  <c r="U434" i="37"/>
  <c r="U600" i="37"/>
  <c r="U169" i="37"/>
  <c r="U617" i="37"/>
  <c r="U239" i="37"/>
  <c r="U949" i="37"/>
  <c r="U128" i="37"/>
  <c r="U791" i="37"/>
  <c r="U132" i="37"/>
  <c r="U837" i="37"/>
  <c r="U37" i="37"/>
  <c r="U693" i="37"/>
  <c r="U395" i="37"/>
  <c r="U376" i="37"/>
  <c r="U740" i="37"/>
  <c r="U620" i="37"/>
  <c r="U273" i="37"/>
  <c r="U883" i="37"/>
  <c r="U457" i="37"/>
  <c r="U363" i="37"/>
  <c r="U894" i="37"/>
  <c r="U821" i="37"/>
  <c r="U587" i="37"/>
  <c r="U737" i="37"/>
  <c r="U152" i="37"/>
  <c r="U765" i="37"/>
  <c r="U884" i="37"/>
  <c r="U961" i="37"/>
  <c r="U436" i="37"/>
  <c r="U119" i="37"/>
  <c r="U652" i="37"/>
  <c r="U701" i="37"/>
  <c r="U354" i="37"/>
  <c r="U93" i="37"/>
  <c r="U532" i="37"/>
  <c r="U634" i="37"/>
  <c r="U320" i="37"/>
  <c r="U808" i="37"/>
  <c r="U330" i="37"/>
  <c r="U252" i="37"/>
  <c r="L93" i="37"/>
  <c r="L94" i="37" s="1"/>
  <c r="U220" i="37"/>
  <c r="U890" i="37"/>
  <c r="U301" i="37"/>
  <c r="U371" i="37"/>
  <c r="U490" i="37"/>
  <c r="U271" i="37"/>
  <c r="U455" i="37"/>
  <c r="U500" i="37"/>
  <c r="U603" i="37"/>
  <c r="U438" i="37"/>
  <c r="U643" i="37"/>
  <c r="U763" i="37"/>
  <c r="U154" i="37"/>
  <c r="U19" i="37"/>
  <c r="U492" i="37"/>
  <c r="U215" i="37"/>
  <c r="U332" i="37"/>
  <c r="U248" i="37"/>
  <c r="U700" i="37"/>
  <c r="U262" i="37"/>
  <c r="U425" i="37"/>
  <c r="U836" i="37"/>
  <c r="U440" i="37"/>
  <c r="U207" i="37"/>
  <c r="U211" i="37"/>
  <c r="U533" i="37"/>
  <c r="U450" i="37"/>
  <c r="U129" i="37"/>
  <c r="U733" i="37"/>
  <c r="U77" i="37"/>
  <c r="U877" i="37"/>
  <c r="U68" i="37"/>
  <c r="U151" i="37"/>
  <c r="U181" i="37"/>
  <c r="U237" i="37"/>
  <c r="U401" i="37"/>
  <c r="U977" i="37"/>
  <c r="U311" i="37"/>
  <c r="U650" i="37"/>
  <c r="U777" i="37"/>
  <c r="U797" i="37"/>
  <c r="D4" i="39" l="1"/>
  <c r="Q3" i="37"/>
  <c r="P3" i="37"/>
  <c r="F4" i="39" l="1"/>
  <c r="J8" i="37"/>
  <c r="J81" i="37"/>
  <c r="J71" i="37"/>
  <c r="J23" i="37"/>
  <c r="J49" i="37"/>
  <c r="J36" i="37"/>
  <c r="J18" i="37"/>
  <c r="J84" i="37"/>
  <c r="J82" i="37"/>
  <c r="J6" i="37"/>
  <c r="J7" i="37"/>
  <c r="J21" i="37"/>
  <c r="J85" i="37" l="1"/>
  <c r="N97" i="37"/>
  <c r="N98" i="37" s="1"/>
  <c r="N94" i="37"/>
  <c r="N95" i="37" s="1"/>
  <c r="C4" i="39" l="1"/>
  <c r="E4" i="39"/>
  <c r="P25" i="37"/>
  <c r="O34" i="35"/>
  <c r="O31" i="35"/>
  <c r="O25" i="35"/>
  <c r="O21" i="35"/>
  <c r="O17" i="35"/>
  <c r="O16" i="35"/>
  <c r="O15" i="35"/>
  <c r="O11" i="35"/>
  <c r="O29" i="35" l="1"/>
  <c r="P61" i="37"/>
  <c r="P49" i="37"/>
  <c r="P20" i="37"/>
  <c r="O23" i="35"/>
  <c r="P34" i="37"/>
  <c r="P52" i="37"/>
  <c r="P55" i="37"/>
  <c r="O32" i="35"/>
  <c r="P53" i="37"/>
  <c r="O33" i="35"/>
  <c r="P92" i="37"/>
  <c r="P67" i="37"/>
  <c r="P86" i="37"/>
  <c r="O30" i="35"/>
  <c r="P82" i="37"/>
  <c r="O18" i="35"/>
  <c r="P27" i="37"/>
  <c r="P44" i="37"/>
  <c r="O10" i="35"/>
  <c r="P43" i="37"/>
  <c r="N91" i="35"/>
  <c r="P26" i="37" s="1"/>
  <c r="O12" i="35"/>
  <c r="P74" i="37"/>
  <c r="O27" i="35"/>
  <c r="P11" i="37"/>
  <c r="O35" i="35"/>
  <c r="P48" i="37"/>
  <c r="O14" i="35"/>
  <c r="P33" i="37"/>
  <c r="O22" i="35"/>
  <c r="P22" i="37"/>
  <c r="P54" i="37"/>
  <c r="O24" i="35"/>
  <c r="P64" i="37"/>
  <c r="P14" i="37"/>
  <c r="P10" i="37"/>
  <c r="O26" i="35"/>
  <c r="P29" i="37"/>
  <c r="O19" i="35"/>
  <c r="P46" i="37"/>
  <c r="O13" i="35"/>
  <c r="P41" i="37"/>
  <c r="P57" i="37"/>
  <c r="O20" i="35"/>
  <c r="P47" i="37"/>
  <c r="O28" i="35"/>
  <c r="P28" i="37"/>
  <c r="O91" i="35" l="1"/>
  <c r="O92" i="35" s="1"/>
  <c r="Y6" i="35" s="1"/>
  <c r="P93" i="37"/>
  <c r="R91" i="13" l="1"/>
  <c r="R89" i="13"/>
  <c r="R87" i="13"/>
  <c r="R81" i="13"/>
  <c r="R79" i="13"/>
  <c r="R77" i="13"/>
  <c r="R75" i="13"/>
  <c r="R73" i="13"/>
  <c r="R67" i="13"/>
  <c r="R65" i="13"/>
  <c r="R63" i="13"/>
  <c r="R60" i="13"/>
  <c r="R56" i="13"/>
  <c r="R54" i="13"/>
  <c r="R50" i="13"/>
  <c r="R48" i="13"/>
  <c r="R46" i="13"/>
  <c r="R42" i="13"/>
  <c r="R40" i="13"/>
  <c r="R38" i="13"/>
  <c r="R36" i="13"/>
  <c r="R34" i="13"/>
  <c r="R32" i="13"/>
  <c r="R26" i="13"/>
  <c r="R22" i="13"/>
  <c r="R19" i="13"/>
  <c r="R17" i="13"/>
  <c r="R13" i="13"/>
  <c r="R11" i="13"/>
  <c r="R12" i="13"/>
  <c r="R16" i="13"/>
  <c r="R18" i="13"/>
  <c r="R20" i="13"/>
  <c r="R23" i="13"/>
  <c r="R25" i="13"/>
  <c r="R27" i="13"/>
  <c r="R30" i="13"/>
  <c r="R31" i="13"/>
  <c r="R33" i="13"/>
  <c r="R35" i="13"/>
  <c r="R39" i="13"/>
  <c r="R41" i="13"/>
  <c r="R43" i="13"/>
  <c r="R47" i="13"/>
  <c r="R49" i="13"/>
  <c r="R51" i="13"/>
  <c r="R52" i="13"/>
  <c r="R55" i="13"/>
  <c r="R57" i="13"/>
  <c r="R59" i="13"/>
  <c r="R61" i="13"/>
  <c r="R62" i="13"/>
  <c r="R64" i="13"/>
  <c r="R66" i="13"/>
  <c r="R70" i="13"/>
  <c r="R72" i="13"/>
  <c r="R74" i="13"/>
  <c r="R78" i="13"/>
  <c r="R80" i="13"/>
  <c r="R82" i="13"/>
  <c r="R83" i="13"/>
  <c r="R86" i="13"/>
  <c r="R88" i="13"/>
  <c r="R90" i="13"/>
  <c r="R93" i="13"/>
  <c r="R94" i="13"/>
  <c r="R85" i="13"/>
  <c r="R69" i="13"/>
  <c r="R58" i="13"/>
  <c r="R44" i="13"/>
  <c r="R28" i="13"/>
  <c r="R15" i="13"/>
  <c r="R71" i="13"/>
  <c r="R24" i="13"/>
  <c r="R92" i="13"/>
  <c r="R84" i="13"/>
  <c r="R76" i="13"/>
  <c r="R68" i="13"/>
  <c r="R53" i="13"/>
  <c r="R45" i="13"/>
  <c r="R37" i="13"/>
  <c r="R29" i="13"/>
  <c r="R21" i="13"/>
  <c r="R14" i="13"/>
  <c r="P94" i="13"/>
  <c r="N94" i="13"/>
  <c r="L94" i="13"/>
  <c r="T94" i="13" l="1"/>
  <c r="V94" i="13" s="1"/>
  <c r="W94" i="13"/>
  <c r="F266" i="14"/>
  <c r="F42" i="14"/>
  <c r="P46" i="14" s="1"/>
  <c r="F218" i="14"/>
  <c r="P222" i="14" s="1"/>
  <c r="F122" i="14"/>
  <c r="P126" i="14" s="1"/>
  <c r="F10" i="14"/>
  <c r="P14" i="14" s="1"/>
  <c r="F426" i="14"/>
  <c r="F170" i="14"/>
  <c r="P174" i="14" s="1"/>
  <c r="F378" i="14"/>
  <c r="P382" i="14" s="1"/>
  <c r="F346" i="14"/>
  <c r="F90" i="14"/>
  <c r="P94" i="14" s="1"/>
  <c r="F490" i="14"/>
  <c r="F330" i="14"/>
  <c r="P318" i="14" s="1"/>
  <c r="F186" i="14"/>
  <c r="P190" i="14" s="1"/>
  <c r="F74" i="14"/>
  <c r="P78" i="14" s="1"/>
  <c r="F26" i="14"/>
  <c r="P30" i="14" s="1"/>
  <c r="R10" i="13"/>
  <c r="S94" i="13" l="1"/>
  <c r="K90" i="35" s="1"/>
  <c r="P334" i="14"/>
  <c r="P350" i="14"/>
  <c r="P270" i="14"/>
  <c r="M269" i="14"/>
  <c r="M429" i="14"/>
  <c r="P430" i="14"/>
  <c r="M493" i="14"/>
  <c r="P494" i="14"/>
  <c r="L93" i="13"/>
  <c r="L92" i="13"/>
  <c r="L91" i="13"/>
  <c r="L88" i="13"/>
  <c r="L85" i="13"/>
  <c r="L84" i="13"/>
  <c r="L81" i="13"/>
  <c r="L80" i="13"/>
  <c r="L79" i="13"/>
  <c r="L76" i="13"/>
  <c r="L75" i="13"/>
  <c r="L73" i="13"/>
  <c r="L72" i="13"/>
  <c r="L68" i="13"/>
  <c r="L64" i="13"/>
  <c r="L63" i="13"/>
  <c r="L61" i="13"/>
  <c r="L60" i="13"/>
  <c r="L57" i="13"/>
  <c r="L54" i="13"/>
  <c r="L53" i="13"/>
  <c r="L50" i="13"/>
  <c r="L49" i="13"/>
  <c r="L48" i="13"/>
  <c r="L45" i="13"/>
  <c r="L44" i="13"/>
  <c r="L42" i="13"/>
  <c r="L41" i="13"/>
  <c r="L37" i="13"/>
  <c r="L33" i="13"/>
  <c r="L32" i="13"/>
  <c r="L30" i="13"/>
  <c r="L29" i="13"/>
  <c r="L28" i="13"/>
  <c r="L25" i="13"/>
  <c r="L22" i="13"/>
  <c r="L21" i="13"/>
  <c r="L20" i="13"/>
  <c r="L18" i="13"/>
  <c r="L17" i="13"/>
  <c r="L15" i="13"/>
  <c r="L14" i="13"/>
  <c r="L13" i="13"/>
  <c r="L10" i="13"/>
  <c r="L90" i="13"/>
  <c r="L89" i="13"/>
  <c r="L87" i="13"/>
  <c r="L86" i="13"/>
  <c r="L83" i="13"/>
  <c r="L82" i="13"/>
  <c r="L78" i="13"/>
  <c r="L77" i="13"/>
  <c r="L74" i="13"/>
  <c r="L71" i="13"/>
  <c r="L70" i="13"/>
  <c r="L69" i="13"/>
  <c r="L67" i="13"/>
  <c r="L66" i="13"/>
  <c r="L65" i="13"/>
  <c r="L62" i="13"/>
  <c r="L59" i="13"/>
  <c r="L58" i="13"/>
  <c r="L56" i="13"/>
  <c r="L55" i="13"/>
  <c r="L52" i="13"/>
  <c r="L51" i="13"/>
  <c r="L47" i="13"/>
  <c r="L46" i="13"/>
  <c r="L43" i="13"/>
  <c r="L40" i="13"/>
  <c r="L39" i="13"/>
  <c r="L38" i="13"/>
  <c r="L36" i="13"/>
  <c r="L35" i="13"/>
  <c r="L34" i="13"/>
  <c r="L31" i="13"/>
  <c r="L27" i="13"/>
  <c r="L26" i="13"/>
  <c r="L24" i="13"/>
  <c r="L23" i="13"/>
  <c r="L19" i="13"/>
  <c r="L16" i="13"/>
  <c r="L12" i="13"/>
  <c r="L11" i="13"/>
  <c r="P93" i="13"/>
  <c r="N93" i="13"/>
  <c r="P92" i="13"/>
  <c r="N92" i="13"/>
  <c r="P91" i="13"/>
  <c r="N91" i="13"/>
  <c r="P90" i="13"/>
  <c r="N90" i="13"/>
  <c r="P89" i="13"/>
  <c r="N89" i="13"/>
  <c r="P88" i="13"/>
  <c r="N88" i="13"/>
  <c r="P87" i="13"/>
  <c r="N87" i="13"/>
  <c r="P86" i="13"/>
  <c r="N86" i="13"/>
  <c r="P85" i="13"/>
  <c r="N85" i="13"/>
  <c r="P84" i="13"/>
  <c r="N84" i="13"/>
  <c r="P83" i="13"/>
  <c r="N83" i="13"/>
  <c r="P82" i="13"/>
  <c r="N82" i="13"/>
  <c r="P81" i="13"/>
  <c r="N81" i="13"/>
  <c r="P80" i="13"/>
  <c r="N80" i="13"/>
  <c r="P79" i="13"/>
  <c r="N79" i="13"/>
  <c r="P78" i="13"/>
  <c r="N78" i="13"/>
  <c r="P77" i="13"/>
  <c r="N77" i="13"/>
  <c r="P76" i="13"/>
  <c r="N76" i="13"/>
  <c r="P75" i="13"/>
  <c r="N75" i="13"/>
  <c r="P74" i="13"/>
  <c r="N74" i="13"/>
  <c r="P73" i="13"/>
  <c r="N73" i="13"/>
  <c r="P72" i="13"/>
  <c r="N72" i="13"/>
  <c r="P71" i="13"/>
  <c r="N71" i="13"/>
  <c r="P70" i="13"/>
  <c r="N70" i="13"/>
  <c r="P69" i="13"/>
  <c r="N69" i="13"/>
  <c r="P68" i="13"/>
  <c r="N68" i="13"/>
  <c r="P67" i="13"/>
  <c r="N67" i="13"/>
  <c r="P66" i="13"/>
  <c r="N66" i="13"/>
  <c r="P65" i="13"/>
  <c r="N65" i="13"/>
  <c r="P64" i="13"/>
  <c r="N64" i="13"/>
  <c r="P63" i="13"/>
  <c r="N63" i="13"/>
  <c r="P62" i="13"/>
  <c r="N62" i="13"/>
  <c r="P61" i="13"/>
  <c r="N61" i="13"/>
  <c r="P60" i="13"/>
  <c r="N60" i="13"/>
  <c r="P59" i="13"/>
  <c r="N59" i="13"/>
  <c r="P58" i="13"/>
  <c r="N58" i="13"/>
  <c r="P57" i="13"/>
  <c r="N57" i="13"/>
  <c r="P56" i="13"/>
  <c r="N56" i="13"/>
  <c r="P55" i="13"/>
  <c r="N55" i="13"/>
  <c r="P54" i="13"/>
  <c r="N54" i="13"/>
  <c r="P53" i="13"/>
  <c r="N53" i="13"/>
  <c r="P52" i="13"/>
  <c r="N52" i="13"/>
  <c r="P51" i="13"/>
  <c r="N51" i="13"/>
  <c r="P50" i="13"/>
  <c r="N50" i="13"/>
  <c r="P49" i="13"/>
  <c r="N49" i="13"/>
  <c r="P48" i="13"/>
  <c r="N48" i="13"/>
  <c r="P47" i="13"/>
  <c r="N47" i="13"/>
  <c r="P46" i="13"/>
  <c r="N46" i="13"/>
  <c r="P45" i="13"/>
  <c r="N45" i="13"/>
  <c r="P44" i="13"/>
  <c r="N44" i="13"/>
  <c r="P43" i="13"/>
  <c r="N43" i="13"/>
  <c r="P42" i="13"/>
  <c r="N42" i="13"/>
  <c r="P41" i="13"/>
  <c r="N41" i="13"/>
  <c r="P40" i="13"/>
  <c r="N40" i="13"/>
  <c r="P39" i="13"/>
  <c r="N39" i="13"/>
  <c r="P38" i="13"/>
  <c r="N38" i="13"/>
  <c r="P37" i="13"/>
  <c r="N37" i="13"/>
  <c r="P36" i="13"/>
  <c r="N36" i="13"/>
  <c r="P35" i="13"/>
  <c r="N35" i="13"/>
  <c r="P34" i="13"/>
  <c r="N34" i="13"/>
  <c r="P33" i="13"/>
  <c r="N33" i="13"/>
  <c r="P32" i="13"/>
  <c r="N32" i="13"/>
  <c r="P31" i="13"/>
  <c r="N31" i="13"/>
  <c r="P30" i="13"/>
  <c r="N30" i="13"/>
  <c r="P29" i="13"/>
  <c r="N29" i="13"/>
  <c r="P28" i="13"/>
  <c r="N28" i="13"/>
  <c r="P27" i="13"/>
  <c r="N27" i="13"/>
  <c r="P26" i="13"/>
  <c r="N26" i="13"/>
  <c r="P25" i="13"/>
  <c r="N25" i="13"/>
  <c r="P24" i="13"/>
  <c r="N24" i="13"/>
  <c r="P23" i="13"/>
  <c r="N23" i="13"/>
  <c r="P22" i="13"/>
  <c r="N22" i="13"/>
  <c r="P21" i="13"/>
  <c r="N21" i="13"/>
  <c r="P20" i="13"/>
  <c r="N20" i="13"/>
  <c r="P19" i="13"/>
  <c r="N19" i="13"/>
  <c r="P18" i="13"/>
  <c r="N18" i="13"/>
  <c r="P17" i="13"/>
  <c r="N17" i="13"/>
  <c r="P16" i="13"/>
  <c r="N16" i="13"/>
  <c r="P15" i="13"/>
  <c r="N15" i="13"/>
  <c r="P14" i="13"/>
  <c r="N14" i="13"/>
  <c r="P13" i="13"/>
  <c r="N13" i="13"/>
  <c r="P12" i="13"/>
  <c r="N12" i="13"/>
  <c r="P11" i="13"/>
  <c r="N11" i="13"/>
  <c r="P10" i="13"/>
  <c r="N10" i="13"/>
  <c r="K51" i="45" l="1"/>
  <c r="T24" i="13"/>
  <c r="V24" i="13" s="1"/>
  <c r="S24" i="13"/>
  <c r="X70" i="13"/>
  <c r="T70" i="13"/>
  <c r="V70" i="13" s="1"/>
  <c r="T32" i="13"/>
  <c r="V32" i="13" s="1"/>
  <c r="S32" i="13"/>
  <c r="T64" i="13"/>
  <c r="V64" i="13" s="1"/>
  <c r="S64" i="13"/>
  <c r="T81" i="13"/>
  <c r="V81" i="13" s="1"/>
  <c r="X81" i="13"/>
  <c r="T56" i="13"/>
  <c r="V56" i="13" s="1"/>
  <c r="S56" i="13"/>
  <c r="Y18" i="13"/>
  <c r="T18" i="13"/>
  <c r="V18" i="13" s="1"/>
  <c r="T58" i="13"/>
  <c r="V58" i="13" s="1"/>
  <c r="S58" i="13"/>
  <c r="K54" i="35" s="1"/>
  <c r="Y20" i="13"/>
  <c r="T20" i="13"/>
  <c r="V20" i="13" s="1"/>
  <c r="S11" i="13"/>
  <c r="K7" i="35" s="1"/>
  <c r="T11" i="13"/>
  <c r="V11" i="13" s="1"/>
  <c r="S27" i="13"/>
  <c r="K23" i="35" s="1"/>
  <c r="T27" i="13"/>
  <c r="V27" i="13" s="1"/>
  <c r="T43" i="13"/>
  <c r="V43" i="13" s="1"/>
  <c r="S43" i="13"/>
  <c r="T59" i="13"/>
  <c r="V59" i="13" s="1"/>
  <c r="S59" i="13"/>
  <c r="K55" i="35" s="1"/>
  <c r="T74" i="13"/>
  <c r="V74" i="13" s="1"/>
  <c r="S74" i="13"/>
  <c r="T90" i="13"/>
  <c r="V90" i="13" s="1"/>
  <c r="X90" i="13"/>
  <c r="T21" i="13"/>
  <c r="V21" i="13" s="1"/>
  <c r="S21" i="13"/>
  <c r="K17" i="35" s="1"/>
  <c r="T37" i="13"/>
  <c r="V37" i="13" s="1"/>
  <c r="S37" i="13"/>
  <c r="K33" i="35" s="1"/>
  <c r="S53" i="13"/>
  <c r="T53" i="13"/>
  <c r="V53" i="13" s="1"/>
  <c r="T68" i="13"/>
  <c r="V68" i="13" s="1"/>
  <c r="T84" i="13"/>
  <c r="V84" i="13" s="1"/>
  <c r="S84" i="13"/>
  <c r="S50" i="13"/>
  <c r="K46" i="35" s="1"/>
  <c r="T50" i="13"/>
  <c r="V50" i="13" s="1"/>
  <c r="Y12" i="13"/>
  <c r="T12" i="13"/>
  <c r="V12" i="13" s="1"/>
  <c r="S31" i="13"/>
  <c r="K27" i="35" s="1"/>
  <c r="T31" i="13"/>
  <c r="V31" i="13" s="1"/>
  <c r="S46" i="13"/>
  <c r="K42" i="35" s="1"/>
  <c r="T46" i="13"/>
  <c r="V46" i="13" s="1"/>
  <c r="X62" i="13"/>
  <c r="T62" i="13"/>
  <c r="V62" i="13" s="1"/>
  <c r="X77" i="13"/>
  <c r="T77" i="13"/>
  <c r="V77" i="13" s="1"/>
  <c r="T10" i="13"/>
  <c r="V10" i="13" s="1"/>
  <c r="S22" i="13"/>
  <c r="K18" i="35" s="1"/>
  <c r="T22" i="13"/>
  <c r="V22" i="13" s="1"/>
  <c r="Y41" i="13"/>
  <c r="T41" i="13"/>
  <c r="V41" i="13" s="1"/>
  <c r="T54" i="13"/>
  <c r="V54" i="13" s="1"/>
  <c r="Y54" i="13"/>
  <c r="X72" i="13"/>
  <c r="T72" i="13"/>
  <c r="V72" i="13" s="1"/>
  <c r="S85" i="13"/>
  <c r="T85" i="13"/>
  <c r="V85" i="13" s="1"/>
  <c r="T39" i="13"/>
  <c r="V39" i="13" s="1"/>
  <c r="Y39" i="13"/>
  <c r="T80" i="13"/>
  <c r="V80" i="13" s="1"/>
  <c r="X80" i="13"/>
  <c r="T40" i="13"/>
  <c r="V40" i="13" s="1"/>
  <c r="Y40" i="13"/>
  <c r="T71" i="13"/>
  <c r="V71" i="13" s="1"/>
  <c r="S71" i="13"/>
  <c r="X16" i="13"/>
  <c r="T16" i="13"/>
  <c r="V16" i="13" s="1"/>
  <c r="S34" i="13"/>
  <c r="K30" i="35" s="1"/>
  <c r="T34" i="13"/>
  <c r="V34" i="13" s="1"/>
  <c r="S47" i="13"/>
  <c r="K43" i="35" s="1"/>
  <c r="T47" i="13"/>
  <c r="V47" i="13" s="1"/>
  <c r="T65" i="13"/>
  <c r="V65" i="13" s="1"/>
  <c r="Y65" i="13"/>
  <c r="T78" i="13"/>
  <c r="V78" i="13" s="1"/>
  <c r="S78" i="13"/>
  <c r="T13" i="13"/>
  <c r="V13" i="13" s="1"/>
  <c r="Y13" i="13"/>
  <c r="T25" i="13"/>
  <c r="V25" i="13" s="1"/>
  <c r="S25" i="13"/>
  <c r="S42" i="13"/>
  <c r="K38" i="35" s="1"/>
  <c r="T42" i="13"/>
  <c r="V42" i="13" s="1"/>
  <c r="Y57" i="13"/>
  <c r="T57" i="13"/>
  <c r="V57" i="13" s="1"/>
  <c r="Y73" i="13"/>
  <c r="T73" i="13"/>
  <c r="V73" i="13" s="1"/>
  <c r="X88" i="13"/>
  <c r="T88" i="13"/>
  <c r="V88" i="13" s="1"/>
  <c r="T63" i="13"/>
  <c r="V63" i="13" s="1"/>
  <c r="Y63" i="13"/>
  <c r="T89" i="13"/>
  <c r="V89" i="13" s="1"/>
  <c r="X89" i="13"/>
  <c r="S19" i="13"/>
  <c r="T19" i="13"/>
  <c r="V19" i="13" s="1"/>
  <c r="S35" i="13"/>
  <c r="T35" i="13"/>
  <c r="V35" i="13" s="1"/>
  <c r="S51" i="13"/>
  <c r="K47" i="35" s="1"/>
  <c r="T51" i="13"/>
  <c r="V51" i="13" s="1"/>
  <c r="S66" i="13"/>
  <c r="T66" i="13"/>
  <c r="V66" i="13" s="1"/>
  <c r="Y82" i="13"/>
  <c r="T82" i="13"/>
  <c r="V82" i="13" s="1"/>
  <c r="T14" i="13"/>
  <c r="V14" i="13" s="1"/>
  <c r="S14" i="13"/>
  <c r="T28" i="13"/>
  <c r="V28" i="13" s="1"/>
  <c r="S28" i="13"/>
  <c r="K24" i="35" s="1"/>
  <c r="T44" i="13"/>
  <c r="V44" i="13" s="1"/>
  <c r="S44" i="13"/>
  <c r="K40" i="35" s="1"/>
  <c r="T60" i="13"/>
  <c r="V60" i="13" s="1"/>
  <c r="S60" i="13"/>
  <c r="K56" i="35" s="1"/>
  <c r="S75" i="13"/>
  <c r="K71" i="35" s="1"/>
  <c r="T75" i="13"/>
  <c r="V75" i="13" s="1"/>
  <c r="S91" i="13"/>
  <c r="T91" i="13"/>
  <c r="V91" i="13" s="1"/>
  <c r="T87" i="13"/>
  <c r="V87" i="13" s="1"/>
  <c r="X87" i="13"/>
  <c r="S49" i="13"/>
  <c r="T49" i="13"/>
  <c r="V49" i="13" s="1"/>
  <c r="T26" i="13"/>
  <c r="V26" i="13" s="1"/>
  <c r="S26" i="13"/>
  <c r="K22" i="35" s="1"/>
  <c r="T33" i="13"/>
  <c r="V33" i="13" s="1"/>
  <c r="Y33" i="13"/>
  <c r="F458" i="14"/>
  <c r="F410" i="14"/>
  <c r="P414" i="14" s="1"/>
  <c r="E42" i="14"/>
  <c r="E202" i="14"/>
  <c r="F250" i="14"/>
  <c r="P254" i="14" s="1"/>
  <c r="E106" i="14"/>
  <c r="F154" i="14"/>
  <c r="P158" i="14" s="1"/>
  <c r="D10" i="14"/>
  <c r="N14" i="14" s="1"/>
  <c r="E346" i="14"/>
  <c r="F298" i="14"/>
  <c r="E362" i="14"/>
  <c r="E90" i="14"/>
  <c r="E186" i="14"/>
  <c r="F522" i="14"/>
  <c r="E58" i="14"/>
  <c r="S36" i="13"/>
  <c r="K32" i="35" s="1"/>
  <c r="T36" i="13"/>
  <c r="V36" i="13" s="1"/>
  <c r="Y52" i="13"/>
  <c r="T52" i="13"/>
  <c r="V52" i="13" s="1"/>
  <c r="S67" i="13"/>
  <c r="T67" i="13"/>
  <c r="V67" i="13" s="1"/>
  <c r="X83" i="13"/>
  <c r="T83" i="13"/>
  <c r="V83" i="13" s="1"/>
  <c r="Y15" i="13"/>
  <c r="T15" i="13"/>
  <c r="V15" i="13" s="1"/>
  <c r="T29" i="13"/>
  <c r="V29" i="13" s="1"/>
  <c r="S29" i="13"/>
  <c r="T45" i="13"/>
  <c r="V45" i="13" s="1"/>
  <c r="Y45" i="13"/>
  <c r="S76" i="13"/>
  <c r="K72" i="35" s="1"/>
  <c r="T76" i="13"/>
  <c r="V76" i="13" s="1"/>
  <c r="T92" i="13"/>
  <c r="V92" i="13" s="1"/>
  <c r="W92" i="13"/>
  <c r="F58" i="14"/>
  <c r="P62" i="14" s="1"/>
  <c r="E26" i="14"/>
  <c r="E170" i="14"/>
  <c r="F138" i="14"/>
  <c r="P142" i="14" s="1"/>
  <c r="F202" i="14"/>
  <c r="P206" i="14" s="1"/>
  <c r="E10" i="14"/>
  <c r="F234" i="14"/>
  <c r="P238" i="14" s="1"/>
  <c r="E74" i="14"/>
  <c r="F394" i="14"/>
  <c r="P398" i="14" s="1"/>
  <c r="F282" i="14"/>
  <c r="E330" i="14"/>
  <c r="F442" i="14"/>
  <c r="F362" i="14"/>
  <c r="P366" i="14" s="1"/>
  <c r="F106" i="14"/>
  <c r="P110" i="14" s="1"/>
  <c r="F506" i="14"/>
  <c r="Y23" i="13"/>
  <c r="T23" i="13"/>
  <c r="V23" i="13" s="1"/>
  <c r="T38" i="13"/>
  <c r="V38" i="13" s="1"/>
  <c r="Y38" i="13"/>
  <c r="S55" i="13"/>
  <c r="K51" i="35" s="1"/>
  <c r="T55" i="13"/>
  <c r="V55" i="13" s="1"/>
  <c r="S69" i="13"/>
  <c r="K65" i="35" s="1"/>
  <c r="T69" i="13"/>
  <c r="V69" i="13" s="1"/>
  <c r="S86" i="13"/>
  <c r="T86" i="13"/>
  <c r="V86" i="13" s="1"/>
  <c r="S17" i="13"/>
  <c r="K13" i="35" s="1"/>
  <c r="T17" i="13"/>
  <c r="V17" i="13" s="1"/>
  <c r="S30" i="13"/>
  <c r="T30" i="13"/>
  <c r="V30" i="13" s="1"/>
  <c r="S48" i="13"/>
  <c r="T48" i="13"/>
  <c r="V48" i="13" s="1"/>
  <c r="Y61" i="13"/>
  <c r="T61" i="13"/>
  <c r="V61" i="13" s="1"/>
  <c r="T79" i="13"/>
  <c r="V79" i="13" s="1"/>
  <c r="S79" i="13"/>
  <c r="W93" i="13"/>
  <c r="T93" i="13"/>
  <c r="V93" i="13" s="1"/>
  <c r="S70" i="13" l="1"/>
  <c r="S72" i="13"/>
  <c r="Y46" i="13"/>
  <c r="X64" i="13"/>
  <c r="X24" i="13"/>
  <c r="Y69" i="13"/>
  <c r="X84" i="13"/>
  <c r="S65" i="13"/>
  <c r="K61" i="35" s="1"/>
  <c r="Y36" i="13"/>
  <c r="X86" i="13"/>
  <c r="X78" i="13"/>
  <c r="S18" i="13"/>
  <c r="K14" i="35" s="1"/>
  <c r="M33" i="37" s="1"/>
  <c r="S92" i="13"/>
  <c r="K49" i="45" s="1"/>
  <c r="Y67" i="13"/>
  <c r="S87" i="13"/>
  <c r="K83" i="35" s="1"/>
  <c r="Y56" i="13"/>
  <c r="Y17" i="13"/>
  <c r="Y42" i="13"/>
  <c r="S90" i="13"/>
  <c r="K86" i="35" s="1"/>
  <c r="Y14" i="13"/>
  <c r="Y49" i="13"/>
  <c r="Y51" i="13"/>
  <c r="S89" i="13"/>
  <c r="K85" i="35" s="1"/>
  <c r="Y22" i="13"/>
  <c r="S62" i="13"/>
  <c r="K26" i="45" s="1"/>
  <c r="Y43" i="13"/>
  <c r="Y37" i="13"/>
  <c r="S61" i="13"/>
  <c r="K57" i="35" s="1"/>
  <c r="M18" i="37" s="1"/>
  <c r="Y19" i="13"/>
  <c r="S77" i="13"/>
  <c r="K73" i="35" s="1"/>
  <c r="Y11" i="13"/>
  <c r="X91" i="13"/>
  <c r="X85" i="13"/>
  <c r="Y21" i="13"/>
  <c r="M77" i="37"/>
  <c r="Y26" i="13"/>
  <c r="Y44" i="13"/>
  <c r="Y30" i="13"/>
  <c r="S23" i="13"/>
  <c r="K19" i="35" s="1"/>
  <c r="S88" i="13"/>
  <c r="K46" i="45" s="1"/>
  <c r="Y31" i="13"/>
  <c r="X74" i="13"/>
  <c r="Y58" i="13"/>
  <c r="S80" i="13"/>
  <c r="K38" i="45" s="1"/>
  <c r="S13" i="13"/>
  <c r="K9" i="35" s="1"/>
  <c r="M66" i="37" s="1"/>
  <c r="Y71" i="13"/>
  <c r="S39" i="13"/>
  <c r="K35" i="35" s="1"/>
  <c r="Y53" i="13"/>
  <c r="S63" i="13"/>
  <c r="K59" i="35" s="1"/>
  <c r="Y47" i="13"/>
  <c r="S54" i="13"/>
  <c r="K50" i="35" s="1"/>
  <c r="S20" i="13"/>
  <c r="K16" i="35" s="1"/>
  <c r="K15" i="45"/>
  <c r="K28" i="35"/>
  <c r="X79" i="13"/>
  <c r="K44" i="35"/>
  <c r="M15" i="37" s="1"/>
  <c r="K21" i="45"/>
  <c r="S38" i="13"/>
  <c r="K34" i="35" s="1"/>
  <c r="M67" i="37" s="1"/>
  <c r="X76" i="13"/>
  <c r="S83" i="13"/>
  <c r="M525" i="14"/>
  <c r="P526" i="14"/>
  <c r="O110" i="14"/>
  <c r="M109" i="14"/>
  <c r="Y60" i="13"/>
  <c r="X66" i="13"/>
  <c r="K31" i="35"/>
  <c r="M53" i="37" s="1"/>
  <c r="K17" i="45"/>
  <c r="S57" i="13"/>
  <c r="K53" i="35" s="1"/>
  <c r="S16" i="13"/>
  <c r="S41" i="13"/>
  <c r="V95" i="13"/>
  <c r="Y50" i="13"/>
  <c r="W68" i="13"/>
  <c r="E410" i="14"/>
  <c r="F314" i="14"/>
  <c r="E218" i="14"/>
  <c r="E154" i="14"/>
  <c r="E250" i="14"/>
  <c r="E378" i="14"/>
  <c r="E138" i="14"/>
  <c r="D42" i="14"/>
  <c r="N46" i="14" s="1"/>
  <c r="D26" i="14"/>
  <c r="N30" i="14" s="1"/>
  <c r="F538" i="14"/>
  <c r="E122" i="14"/>
  <c r="E394" i="14"/>
  <c r="D58" i="14"/>
  <c r="N62" i="14" s="1"/>
  <c r="F474" i="14"/>
  <c r="E234" i="14"/>
  <c r="Y59" i="13"/>
  <c r="M52" i="37"/>
  <c r="M55" i="37"/>
  <c r="M34" i="37"/>
  <c r="M23" i="37"/>
  <c r="M56" i="37"/>
  <c r="M13" i="37"/>
  <c r="S81" i="13"/>
  <c r="K75" i="35"/>
  <c r="K37" i="45"/>
  <c r="K82" i="35"/>
  <c r="K44" i="45"/>
  <c r="M445" i="14"/>
  <c r="P446" i="14"/>
  <c r="X29" i="13"/>
  <c r="M189" i="14"/>
  <c r="O190" i="14"/>
  <c r="K81" i="35"/>
  <c r="K43" i="45"/>
  <c r="O318" i="14"/>
  <c r="M317" i="14"/>
  <c r="O174" i="14"/>
  <c r="M173" i="14"/>
  <c r="K25" i="35"/>
  <c r="M64" i="37" s="1"/>
  <c r="K13" i="45"/>
  <c r="O94" i="14"/>
  <c r="M93" i="14"/>
  <c r="M205" i="14"/>
  <c r="O206" i="14"/>
  <c r="K10" i="35"/>
  <c r="M43" i="37" s="1"/>
  <c r="K7" i="45"/>
  <c r="K62" i="35"/>
  <c r="K29" i="45"/>
  <c r="M13" i="14"/>
  <c r="O14" i="14"/>
  <c r="O62" i="14"/>
  <c r="S10" i="13"/>
  <c r="L179" i="13"/>
  <c r="O366" i="14"/>
  <c r="M365" i="14"/>
  <c r="O46" i="14"/>
  <c r="K15" i="35"/>
  <c r="K10" i="45"/>
  <c r="K49" i="35"/>
  <c r="K24" i="45"/>
  <c r="M87" i="37"/>
  <c r="M68" i="37"/>
  <c r="K12" i="45"/>
  <c r="K21" i="35"/>
  <c r="M22" i="37" s="1"/>
  <c r="K14" i="45"/>
  <c r="K26" i="35"/>
  <c r="M29" i="37" s="1"/>
  <c r="O30" i="14"/>
  <c r="X15" i="13"/>
  <c r="M301" i="14"/>
  <c r="P302" i="14"/>
  <c r="K87" i="35"/>
  <c r="K48" i="45"/>
  <c r="S82" i="13"/>
  <c r="K33" i="45"/>
  <c r="K67" i="35"/>
  <c r="K80" i="35"/>
  <c r="K42" i="45"/>
  <c r="K39" i="35"/>
  <c r="M39" i="37" s="1"/>
  <c r="K20" i="45"/>
  <c r="K60" i="35"/>
  <c r="K27" i="45"/>
  <c r="M77" i="14"/>
  <c r="O78" i="14"/>
  <c r="S15" i="13"/>
  <c r="K63" i="35"/>
  <c r="K30" i="45"/>
  <c r="O334" i="14"/>
  <c r="M333" i="14"/>
  <c r="M349" i="14"/>
  <c r="O350" i="14"/>
  <c r="M461" i="14"/>
  <c r="P462" i="14"/>
  <c r="Y75" i="13"/>
  <c r="X82" i="13"/>
  <c r="S73" i="13"/>
  <c r="K69" i="35" s="1"/>
  <c r="K36" i="45"/>
  <c r="K74" i="35"/>
  <c r="Y34" i="13"/>
  <c r="S12" i="13"/>
  <c r="K8" i="35" s="1"/>
  <c r="M58" i="37" s="1"/>
  <c r="K11" i="45"/>
  <c r="K20" i="35"/>
  <c r="M285" i="14"/>
  <c r="P286" i="14"/>
  <c r="S93" i="13"/>
  <c r="Y55" i="13"/>
  <c r="Y48" i="13"/>
  <c r="M57" i="37"/>
  <c r="M41" i="37"/>
  <c r="M509" i="14"/>
  <c r="P510" i="14"/>
  <c r="S45" i="13"/>
  <c r="K41" i="35" s="1"/>
  <c r="M65" i="37" s="1"/>
  <c r="S52" i="13"/>
  <c r="S33" i="13"/>
  <c r="K45" i="35"/>
  <c r="M91" i="37" s="1"/>
  <c r="K22" i="45"/>
  <c r="Y28" i="13"/>
  <c r="X35" i="13"/>
  <c r="Y25" i="13"/>
  <c r="S40" i="13"/>
  <c r="Y10" i="13"/>
  <c r="S68" i="13"/>
  <c r="K70" i="35"/>
  <c r="K35" i="45"/>
  <c r="Y27" i="13"/>
  <c r="K52" i="35"/>
  <c r="K25" i="45"/>
  <c r="Y32" i="13"/>
  <c r="K66" i="35" l="1"/>
  <c r="K32" i="45"/>
  <c r="K34" i="45"/>
  <c r="K68" i="35"/>
  <c r="M31" i="37" s="1"/>
  <c r="K58" i="35"/>
  <c r="K28" i="45"/>
  <c r="M10" i="37"/>
  <c r="M38" i="37"/>
  <c r="K45" i="45"/>
  <c r="K47" i="45"/>
  <c r="M85" i="37"/>
  <c r="M14" i="37"/>
  <c r="M47" i="37"/>
  <c r="K84" i="35"/>
  <c r="M60" i="37" s="1"/>
  <c r="M86" i="37"/>
  <c r="M92" i="37"/>
  <c r="K88" i="35"/>
  <c r="M40" i="37" s="1"/>
  <c r="M46" i="37"/>
  <c r="M89" i="37"/>
  <c r="M72" i="37"/>
  <c r="M19" i="37"/>
  <c r="M61" i="14"/>
  <c r="M50" i="37"/>
  <c r="M27" i="37"/>
  <c r="M54" i="37"/>
  <c r="M44" i="37"/>
  <c r="M11" i="37"/>
  <c r="M70" i="37"/>
  <c r="M24" i="37"/>
  <c r="M78" i="37"/>
  <c r="M84" i="37"/>
  <c r="K76" i="35"/>
  <c r="M88" i="37" s="1"/>
  <c r="M80" i="37"/>
  <c r="M45" i="14"/>
  <c r="M29" i="14"/>
  <c r="O414" i="14"/>
  <c r="M413" i="14"/>
  <c r="K79" i="35"/>
  <c r="K41" i="45"/>
  <c r="W95" i="13"/>
  <c r="W97" i="13"/>
  <c r="W98" i="13" s="1"/>
  <c r="K77" i="35"/>
  <c r="K39" i="45"/>
  <c r="M237" i="14"/>
  <c r="O238" i="14"/>
  <c r="M141" i="14"/>
  <c r="O142" i="14"/>
  <c r="M30" i="37"/>
  <c r="M69" i="37"/>
  <c r="K8" i="45"/>
  <c r="K11" i="35"/>
  <c r="AB11" i="13"/>
  <c r="X95" i="13"/>
  <c r="X96" i="13" s="1"/>
  <c r="X97" i="13"/>
  <c r="K6" i="35"/>
  <c r="S179" i="13"/>
  <c r="S180" i="13"/>
  <c r="AA15" i="13"/>
  <c r="S181" i="13"/>
  <c r="AA11" i="13"/>
  <c r="AA14" i="13"/>
  <c r="AA12" i="13"/>
  <c r="AB12" i="13"/>
  <c r="AA16" i="13"/>
  <c r="AA13" i="13"/>
  <c r="AA10" i="13"/>
  <c r="K31" i="45"/>
  <c r="K64" i="35"/>
  <c r="M90" i="37" s="1"/>
  <c r="AB10" i="13"/>
  <c r="K29" i="35"/>
  <c r="M82" i="37" s="1"/>
  <c r="K16" i="45"/>
  <c r="P478" i="14"/>
  <c r="M477" i="14"/>
  <c r="O382" i="14"/>
  <c r="M381" i="14"/>
  <c r="M9" i="37"/>
  <c r="M12" i="37"/>
  <c r="Y97" i="13"/>
  <c r="Y98" i="13" s="1"/>
  <c r="Y95" i="13"/>
  <c r="Y96" i="13" s="1"/>
  <c r="K48" i="35"/>
  <c r="M76" i="37" s="1"/>
  <c r="K23" i="45"/>
  <c r="K89" i="35"/>
  <c r="K50" i="45"/>
  <c r="M42" i="37"/>
  <c r="M59" i="37"/>
  <c r="M73" i="37"/>
  <c r="O254" i="14"/>
  <c r="M253" i="14"/>
  <c r="K37" i="35"/>
  <c r="K19" i="45"/>
  <c r="K78" i="35"/>
  <c r="K40" i="45"/>
  <c r="M397" i="14"/>
  <c r="O398" i="14"/>
  <c r="O158" i="14"/>
  <c r="M157" i="14"/>
  <c r="K9" i="45"/>
  <c r="K12" i="35"/>
  <c r="M74" i="37" s="1"/>
  <c r="M541" i="14"/>
  <c r="P542" i="14"/>
  <c r="K36" i="35"/>
  <c r="M48" i="37" s="1"/>
  <c r="K18" i="45"/>
  <c r="M21" i="37"/>
  <c r="M6" i="37"/>
  <c r="M8" i="37"/>
  <c r="M7" i="37"/>
  <c r="M75" i="37"/>
  <c r="H3" i="14"/>
  <c r="O126" i="14"/>
  <c r="M125" i="14"/>
  <c r="M221" i="14"/>
  <c r="O222" i="14"/>
  <c r="M63" i="37" l="1"/>
  <c r="D3" i="14"/>
  <c r="G3" i="14" s="1"/>
  <c r="M51" i="37"/>
  <c r="M79" i="37"/>
  <c r="M25" i="37"/>
  <c r="M36" i="37"/>
  <c r="M35" i="37"/>
  <c r="M28" i="37"/>
  <c r="M16" i="37"/>
  <c r="M17" i="37"/>
  <c r="M37" i="37"/>
  <c r="K54" i="45"/>
  <c r="M20" i="37"/>
  <c r="M61" i="37"/>
  <c r="M49" i="37"/>
  <c r="X98" i="13"/>
  <c r="X99" i="13"/>
  <c r="AA17" i="13"/>
  <c r="K52" i="45"/>
  <c r="W96" i="13"/>
  <c r="Z95" i="13"/>
  <c r="Z96" i="13" s="1"/>
  <c r="M71" i="37"/>
  <c r="M32" i="37"/>
  <c r="M62" i="37"/>
  <c r="AA18" i="13"/>
  <c r="K92" i="35"/>
  <c r="K53" i="45"/>
  <c r="M45" i="37"/>
  <c r="K91" i="35"/>
  <c r="M26" i="37" s="1"/>
  <c r="M83" i="37"/>
  <c r="M81" i="37"/>
  <c r="K93" i="35"/>
  <c r="D4" i="14" l="1"/>
  <c r="F3" i="14"/>
  <c r="C3" i="14"/>
  <c r="C4" i="14" s="1"/>
  <c r="E3" i="14"/>
  <c r="M94" i="37"/>
  <c r="M93" i="37"/>
  <c r="M95" i="3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  <author>tc={982DAD6A-7859-43CB-B968-14B61F650484}</author>
  </authors>
  <commentList>
    <comment ref="AB8" authorId="0" shapeId="0" xr:uid="{A3C72406-1143-4618-AB27-C5AD85722582}">
      <text>
        <r>
          <rPr>
            <sz val="9"/>
            <color indexed="81"/>
            <rFont val="Tahoma"/>
            <family val="2"/>
          </rPr>
          <t xml:space="preserve">Averages are for all 173 Database 1 patients
</t>
        </r>
      </text>
    </comment>
    <comment ref="AB10" authorId="0" shapeId="0" xr:uid="{8E6B6F6D-7A14-43F1-88AC-08474B36D5A0}">
      <text>
        <r>
          <rPr>
            <b/>
            <sz val="9"/>
            <color indexed="81"/>
            <rFont val="Tahoma"/>
            <family val="2"/>
          </rPr>
          <t>Average # of symptoms for CF papient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B11" authorId="0" shapeId="0" xr:uid="{EAAE2811-DAAC-4132-BF54-CCF2B155F3E4}">
      <text>
        <r>
          <rPr>
            <b/>
            <sz val="9"/>
            <color indexed="81"/>
            <rFont val="Tahoma"/>
            <family val="2"/>
          </rPr>
          <t>Average # of symptoms for CF papient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B12" authorId="0" shapeId="0" xr:uid="{06451D46-F34D-4105-B6DE-902F72382A4A}">
      <text>
        <r>
          <rPr>
            <b/>
            <sz val="9"/>
            <color indexed="81"/>
            <rFont val="Tahoma"/>
            <family val="2"/>
          </rPr>
          <t>Average # of symptoms for CF papient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7" authorId="0" shapeId="0" xr:uid="{33DB7FD1-23A6-4C36-9A72-979B4AE14132}">
      <text>
        <r>
          <rPr>
            <b/>
            <sz val="9"/>
            <color indexed="81"/>
            <rFont val="Tahoma"/>
            <family val="2"/>
          </rPr>
          <t>Fraction of patients positive for more than 3 symptoms.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8" authorId="0" shapeId="0" xr:uid="{CD556F5A-5FDC-4C82-8C67-85382FEF23DB}">
      <text>
        <r>
          <rPr>
            <b/>
            <sz val="9"/>
            <color indexed="81"/>
            <rFont val="Tahoma"/>
            <family val="2"/>
          </rPr>
          <t>Total number of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95" authorId="1" shapeId="0" xr:uid="{982DAD6A-7859-43CB-B968-14B61F650484}">
      <text>
        <t>[Threaded comment]
Your version of Excel allows you to read this threaded comment; however, any edits to it will get removed if the file is opened in a newer version of Excel. Learn more: https://go.microsoft.com/fwlink/?linkid=870924
Comment:
    # of C patients not recommended for CF testing based on Criterion 1 but recommended for CF testing based on Criterion 2</t>
      </text>
    </comment>
    <comment ref="W97" authorId="0" shapeId="0" xr:uid="{95BEED0D-57F2-475C-B0B1-E2A258E1A92F}">
      <text>
        <r>
          <rPr>
            <sz val="9"/>
            <color indexed="81"/>
            <rFont val="Tahoma"/>
            <family val="2"/>
          </rPr>
          <t xml:space="preserve">Number of Type A patients positive for only Bronchiectasis/Tree-in-Bud
</t>
        </r>
      </text>
    </comment>
    <comment ref="X97" authorId="0" shapeId="0" xr:uid="{D3B74B86-D5CD-4B60-98CD-82572FB8B91D}">
      <text>
        <r>
          <rPr>
            <sz val="9"/>
            <color indexed="81"/>
            <rFont val="Tahoma"/>
            <family val="2"/>
          </rPr>
          <t xml:space="preserve">Number of Type B patients positive for only Bronchiectasis/Tree-in-Bud
</t>
        </r>
      </text>
    </comment>
    <comment ref="Y97" authorId="0" shapeId="0" xr:uid="{02A531CE-CA50-4856-AD4A-D7821849956F}">
      <text>
        <r>
          <rPr>
            <sz val="9"/>
            <color indexed="81"/>
            <rFont val="Tahoma"/>
            <family val="2"/>
          </rPr>
          <t xml:space="preserve">Number of Type C patients positive for only Bronchiectasis/Tree-in-Bud
</t>
        </r>
      </text>
    </comment>
    <comment ref="X99" authorId="0" shapeId="0" xr:uid="{9305C186-7411-42D6-82B4-8E4C4BA6FAD1}">
      <text>
        <r>
          <rPr>
            <b/>
            <sz val="9"/>
            <color indexed="81"/>
            <rFont val="Tahoma"/>
            <family val="2"/>
          </rPr>
          <t># of Type B0 patients positive only for Bronchiectasis/ Tree-in-Bud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79" authorId="0" shapeId="0" xr:uid="{1209E56C-9BE0-42D8-89A4-033DB0DDEE95}">
      <text>
        <r>
          <rPr>
            <sz val="9"/>
            <color indexed="81"/>
            <rFont val="Tahoma"/>
            <family val="2"/>
          </rPr>
          <t xml:space="preserve">Fraction of patients classified as CF
</t>
        </r>
      </text>
    </comment>
    <comment ref="S179" authorId="0" shapeId="0" xr:uid="{1879C08F-69FC-458B-8F3D-F87B62C7F7E3}">
      <text>
        <r>
          <rPr>
            <sz val="9"/>
            <color indexed="81"/>
            <rFont val="Tahoma"/>
            <family val="2"/>
          </rPr>
          <t xml:space="preserve">Average number of Stage 1 symptoms
</t>
        </r>
      </text>
    </comment>
    <comment ref="D180" authorId="0" shapeId="0" xr:uid="{467C04F7-842C-4305-A762-03B88959AF95}">
      <text>
        <r>
          <rPr>
            <sz val="9"/>
            <color indexed="81"/>
            <rFont val="Tahoma"/>
            <family val="2"/>
          </rPr>
          <t xml:space="preserve">Fraction of patients classified as CFNR
</t>
        </r>
      </text>
    </comment>
    <comment ref="S180" authorId="0" shapeId="0" xr:uid="{9A36378B-8A0E-4C20-9FD3-3E9F16B2F77B}">
      <text>
        <r>
          <rPr>
            <sz val="9"/>
            <color indexed="81"/>
            <rFont val="Tahoma"/>
            <family val="2"/>
          </rPr>
          <t xml:space="preserve">Fraction of patients with no Stage 1 symptoms
</t>
        </r>
      </text>
    </comment>
    <comment ref="D181" authorId="0" shapeId="0" xr:uid="{0B7082BA-F819-42F6-AD8D-AD49F3E08523}">
      <text>
        <r>
          <rPr>
            <sz val="9"/>
            <color indexed="81"/>
            <rFont val="Tahoma"/>
            <family val="2"/>
          </rPr>
          <t xml:space="preserve">Fraction of patients classified as CONT
</t>
        </r>
      </text>
    </comment>
    <comment ref="S181" authorId="0" shapeId="0" xr:uid="{5533DF72-6AFD-4843-ADAE-2CBDBF7C5A1E}">
      <text>
        <r>
          <rPr>
            <b/>
            <sz val="9"/>
            <color indexed="81"/>
            <rFont val="Tahoma"/>
            <family val="2"/>
          </rPr>
          <t>Number of patients with zero Stage 1 symptoms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2" authorId="0" shapeId="0" xr:uid="{46DC919F-FDA9-45B2-B907-25532B721D48}">
      <text>
        <r>
          <rPr>
            <sz val="9"/>
            <color indexed="81"/>
            <rFont val="Tahoma"/>
            <family val="2"/>
          </rPr>
          <t xml:space="preserve">Number of development patients classified as CF
</t>
        </r>
      </text>
    </comment>
    <comment ref="D183" authorId="0" shapeId="0" xr:uid="{F58EBD9B-B166-4379-A75D-1B704B343532}">
      <text>
        <r>
          <rPr>
            <sz val="9"/>
            <color indexed="81"/>
            <rFont val="Tahoma"/>
            <family val="2"/>
          </rPr>
          <t xml:space="preserve">Number of development patients classified as CFNR
</t>
        </r>
      </text>
    </comment>
    <comment ref="D184" authorId="0" shapeId="0" xr:uid="{A0C2ECDE-9AB5-4EB7-B705-B93D08FF511F}">
      <text>
        <r>
          <rPr>
            <sz val="9"/>
            <color indexed="81"/>
            <rFont val="Tahoma"/>
            <family val="2"/>
          </rPr>
          <t xml:space="preserve">Number of development patients classified as CONT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L2" authorId="0" shapeId="0" xr:uid="{D57D706C-AE76-43E1-980C-2419BACC43C2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2" authorId="0" shapeId="0" xr:uid="{196B6E1B-C639-4DEF-AEDB-6F7497417C1C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8" authorId="0" shapeId="0" xr:uid="{ED3C2A5C-CE7B-4D2F-A20E-C1BD024ECCBA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4" authorId="0" shapeId="0" xr:uid="{2BB11272-03B1-45AC-BDA2-DD52998C3CBE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60" authorId="0" shapeId="0" xr:uid="{075E0249-F95F-418F-8806-F308924FD284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76" authorId="0" shapeId="0" xr:uid="{2482447B-C2E4-4E5D-B505-860E603E225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92" authorId="0" shapeId="0" xr:uid="{1C59EDA3-4775-4EC2-9354-33E32E0B5157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08" authorId="0" shapeId="0" xr:uid="{559AF7D9-B8DF-4AE7-B403-B46DF725B4B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24" authorId="0" shapeId="0" xr:uid="{0068A68A-7E98-403E-97DD-F011E271158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40" authorId="0" shapeId="0" xr:uid="{AE1EBAB9-D528-4B65-B03A-F436F212254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56" authorId="0" shapeId="0" xr:uid="{4128F00A-FD95-4608-BC24-37C468EC3DF5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72" authorId="0" shapeId="0" xr:uid="{457FECF4-F5EE-4D52-BAA3-1D8D061AD8B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88" authorId="0" shapeId="0" xr:uid="{3366A7CA-F74E-40F5-AD02-E1C774BC425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04" authorId="0" shapeId="0" xr:uid="{1323EA93-39EC-4F89-B49B-23AB63FBDC10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20" authorId="0" shapeId="0" xr:uid="{1314FCF2-3D37-4593-AB81-1475515861FD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36" authorId="0" shapeId="0" xr:uid="{452B3AD9-66D8-4D3C-8BD5-A2A2D93F277B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52" authorId="0" shapeId="0" xr:uid="{68239037-73D5-4002-B753-1CCCF4F5765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68" authorId="0" shapeId="0" xr:uid="{B883F7B5-5A1F-4C39-A77F-E940DF26C84A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84" authorId="0" shapeId="0" xr:uid="{2F9AA2FD-A5A1-4005-BEDF-FFE6000D507B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00" authorId="0" shapeId="0" xr:uid="{6D3A8A44-44EF-4A90-9439-FBB6D90AC880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16" authorId="0" shapeId="0" xr:uid="{8804133A-C0B1-4234-84EE-E2F0F5681DA7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32" authorId="0" shapeId="0" xr:uid="{62F4AA1F-876A-42E3-B8D0-88181352ED8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48" authorId="0" shapeId="0" xr:uid="{3A4BF03E-9241-458C-8C82-0E816E9BB5E0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64" authorId="0" shapeId="0" xr:uid="{6738474E-346B-49C3-945C-F97BDCAE4D6C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80" authorId="0" shapeId="0" xr:uid="{233FB098-759A-408E-8FB6-2397607CBC44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96" authorId="0" shapeId="0" xr:uid="{650FEF9D-64FD-4484-AB8A-8B70021029EA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12" authorId="0" shapeId="0" xr:uid="{368F7C89-F7CE-4CD7-88D7-C35D1F1EF86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28" authorId="0" shapeId="0" xr:uid="{7B226023-EBFC-46AF-8BE5-A9D29CCB8E19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44" authorId="0" shapeId="0" xr:uid="{BE45C022-8CFD-4237-B777-7E6485D659DA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60" authorId="0" shapeId="0" xr:uid="{3D32365F-D3C7-4CDB-9BC9-8C4A8909CB8B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76" authorId="0" shapeId="0" xr:uid="{4EFB9EDD-1E7A-4B5F-955F-71EDB886695E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92" authorId="0" shapeId="0" xr:uid="{BE2B8B08-EFBC-46BB-8FCD-E75A02F897E3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508" authorId="0" shapeId="0" xr:uid="{DFA741FA-C7A9-4563-BF66-AD62E8EB7DE9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524" authorId="0" shapeId="0" xr:uid="{90FB306F-EFA0-43BE-898D-20E64D94E13C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540" authorId="0" shapeId="0" xr:uid="{84AFB689-538A-4E5A-A6DA-BBDE91F9D2A3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556" authorId="0" shapeId="0" xr:uid="{4634D1EB-E533-4CE0-90D8-0CC951C499F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  <author>Barry</author>
    <author>tc={42B45C88-4039-44EF-A67A-0476DC2532F7}</author>
    <author>tc={2A084155-53ED-44F3-9EA0-77FE3738D27C}</author>
    <author>tc={91A64AB1-73E6-4611-A280-8ADDC075CDC7}</author>
  </authors>
  <commentList>
    <comment ref="S2" authorId="0" shapeId="0" xr:uid="{64AD3D4C-57E1-456D-A0B7-48119A67BF1E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D91" authorId="0" shapeId="0" xr:uid="{067FE045-3D4E-4BB5-9672-CB04C45D19E8}">
      <text>
        <r>
          <rPr>
            <b/>
            <sz val="9"/>
            <color indexed="81"/>
            <rFont val="Tahoma"/>
            <family val="2"/>
          </rPr>
          <t># of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91" authorId="0" shapeId="0" xr:uid="{34CE8132-198C-4161-9FB3-40D9EA48FC06}">
      <text>
        <r>
          <rPr>
            <b/>
            <sz val="9"/>
            <color indexed="81"/>
            <rFont val="Tahoma"/>
            <family val="2"/>
          </rPr>
          <t>Number of Type B patients recommended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91" authorId="0" shapeId="0" xr:uid="{C3AC60D3-590C-4495-90E9-3EDA1D886FDC}">
      <text>
        <r>
          <rPr>
            <b/>
            <sz val="9"/>
            <color indexed="81"/>
            <rFont val="Tahoma"/>
            <family val="2"/>
          </rPr>
          <t xml:space="preserve"># of  CF Type A patients referred for CF testing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1" authorId="0" shapeId="0" xr:uid="{B63DBBEE-CDD9-421D-8FD5-438A676BA25A}">
      <text>
        <r>
          <rPr>
            <b/>
            <sz val="9"/>
            <color indexed="81"/>
            <rFont val="Tahoma"/>
            <family val="2"/>
          </rPr>
          <t># of CF Type C patients not referred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1" authorId="0" shapeId="0" xr:uid="{FB602E70-B441-40AE-8D22-E740BE52319F}">
      <text>
        <r>
          <rPr>
            <b/>
            <sz val="9"/>
            <color indexed="81"/>
            <rFont val="Tahoma"/>
            <family val="2"/>
          </rPr>
          <t>Average # of positive predictors for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91" authorId="1" shapeId="0" xr:uid="{4D5F02A0-DF8C-4C7E-997E-64EEA7C4A903}">
      <text>
        <r>
          <rPr>
            <sz val="9"/>
            <color indexed="81"/>
            <rFont val="Tahoma"/>
            <family val="2"/>
          </rPr>
          <t xml:space="preserve">Number of B1 patients tested for CF gene mutation
</t>
        </r>
      </text>
    </comment>
    <comment ref="M91" authorId="2" shapeId="0" xr:uid="{42B45C88-4039-44EF-A67A-0476DC2532F7}">
      <text>
        <t>[Threaded comment]
Your version of Excel allows you to read this threaded comment; however, any edits to it will get removed if the file is opened in a newer version of Excel. Learn more: https://go.microsoft.com/fwlink/?linkid=870924
Comment:
    Number of B1 patients tested for CF gene mutation recommended for CF testng</t>
      </text>
    </comment>
    <comment ref="N91" authorId="0" shapeId="0" xr:uid="{B58169C3-3265-4044-B629-B86184D5DAAE}">
      <text>
        <r>
          <rPr>
            <b/>
            <sz val="9"/>
            <color indexed="81"/>
            <rFont val="Tahoma"/>
            <family val="2"/>
          </rPr>
          <t># of B0 patients  subjected CF gene mutation</t>
        </r>
      </text>
    </comment>
    <comment ref="O91" authorId="0" shapeId="0" xr:uid="{3E8CE3C8-073A-4B94-BAA6-02A408006E7A}">
      <text>
        <r>
          <rPr>
            <b/>
            <sz val="9"/>
            <color indexed="81"/>
            <rFont val="Tahoma"/>
            <family val="2"/>
          </rPr>
          <t xml:space="preserve"># of B0 # patients tested for CF gene mutation  recommended for CF testing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92" authorId="0" shapeId="0" xr:uid="{CD4D41B4-B46B-4A8D-A1B1-D090106C34CD}">
      <text>
        <r>
          <rPr>
            <b/>
            <sz val="9"/>
            <color indexed="81"/>
            <rFont val="Tahoma"/>
            <family val="2"/>
          </rPr>
          <t># of CF Type B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92" authorId="0" shapeId="0" xr:uid="{A9C32B64-3797-4971-9CF9-B431D2FF3B64}">
      <text>
        <r>
          <rPr>
            <sz val="9"/>
            <color indexed="81"/>
            <rFont val="Tahoma"/>
            <family val="2"/>
          </rPr>
          <t xml:space="preserve">Fraction of CF Type B patients recommended for CF testing. 
</t>
        </r>
      </text>
    </comment>
    <comment ref="I92" authorId="0" shapeId="0" xr:uid="{C1629A74-7114-465F-AA85-3E328A76DDF3}">
      <text>
        <r>
          <rPr>
            <b/>
            <sz val="9"/>
            <color indexed="81"/>
            <rFont val="Tahoma"/>
            <family val="2"/>
          </rPr>
          <t>Type A patient sensitivity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2" authorId="0" shapeId="0" xr:uid="{1DA6E6CC-F237-40A0-A81F-D85FCD730A50}">
      <text>
        <r>
          <rPr>
            <b/>
            <sz val="9"/>
            <color indexed="81"/>
            <rFont val="Tahoma"/>
            <family val="2"/>
          </rPr>
          <t>Specificity with respect to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2" authorId="0" shapeId="0" xr:uid="{7F329D7E-E969-4919-98F5-41F0EA3E64F7}">
      <text>
        <r>
          <rPr>
            <b/>
            <sz val="9"/>
            <color indexed="81"/>
            <rFont val="Tahoma"/>
            <family val="2"/>
          </rPr>
          <t>Average # of positive predictors for CF Type B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92" authorId="0" shapeId="0" xr:uid="{64C5B0DD-04ED-4263-9985-18706BF31C08}">
      <text>
        <r>
          <rPr>
            <b/>
            <sz val="9"/>
            <color indexed="81"/>
            <rFont val="Tahoma"/>
            <family val="2"/>
          </rPr>
          <t>Sensitivity of B1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2" authorId="3" shapeId="0" xr:uid="{2A084155-53ED-44F3-9EA0-77FE3738D27C}">
      <text>
        <t>[Threaded comment]
Your version of Excel allows you to read this threaded comment; however, any edits to it will get removed if the file is opened in a newer version of Excel. Learn more: https://go.microsoft.com/fwlink/?linkid=870924
Comment:
    B0 sensitivity</t>
      </text>
    </comment>
    <comment ref="D93" authorId="0" shapeId="0" xr:uid="{D251A6F3-128E-49DA-8E62-77BFB89BCA69}">
      <text>
        <r>
          <rPr>
            <b/>
            <sz val="9"/>
            <color indexed="81"/>
            <rFont val="Tahoma"/>
            <family val="2"/>
          </rPr>
          <t># of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3" authorId="0" shapeId="0" xr:uid="{EE1E2A33-604D-466A-A9C0-FC69461C3127}">
      <text>
        <r>
          <rPr>
            <b/>
            <sz val="9"/>
            <color indexed="81"/>
            <rFont val="Tahoma"/>
            <family val="2"/>
          </rPr>
          <t>Average # of positive predictors for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94" authorId="0" shapeId="0" xr:uid="{097C4619-C201-41E2-8750-13556C2090E1}">
      <text>
        <r>
          <rPr>
            <b/>
            <sz val="9"/>
            <color indexed="81"/>
            <rFont val="Tahoma"/>
            <family val="2"/>
          </rPr>
          <t>Total # of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95" authorId="4" shapeId="0" xr:uid="{91A64AB1-73E6-4611-A280-8ADDC075CDC7}">
      <text>
        <t>[Threaded comment]
Your version of Excel allows you to read this threaded comment; however, any edits to it will get removed if the file is opened in a newer version of Excel. Learn more: https://go.microsoft.com/fwlink/?linkid=870924
Comment:
    Average Type C score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  <author>tc={183F348D-D22C-43A2-B150-EEFBA4D22B78}</author>
    <author>tc={5A0C70E8-D132-41D4-A795-20648E86C5A5}</author>
    <author>tc={FF6D43C7-7071-4E6C-93FC-FADCB16E49F8}</author>
    <author>tc={752382FF-0D81-495C-A96B-7BD5D0303625}</author>
    <author>tc={7E224FBF-A0C5-4129-8F59-7BE02A2AB36C}</author>
  </authors>
  <commentList>
    <comment ref="D52" authorId="0" shapeId="0" xr:uid="{7AC084AC-D15F-4D2B-81B8-2207ED343768}">
      <text>
        <r>
          <rPr>
            <b/>
            <sz val="9"/>
            <color indexed="81"/>
            <rFont val="Tahoma"/>
            <family val="2"/>
          </rPr>
          <t># of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52" authorId="0" shapeId="0" xr:uid="{D5143C5D-0465-4E4C-B251-ED963AC770D6}">
      <text>
        <r>
          <rPr>
            <b/>
            <sz val="9"/>
            <color indexed="81"/>
            <rFont val="Tahoma"/>
            <family val="2"/>
          </rPr>
          <t>Number of Type B patients recommended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2" authorId="0" shapeId="0" xr:uid="{02E79F8D-4247-4CDC-B3BA-3E934FEA8966}">
      <text>
        <r>
          <rPr>
            <b/>
            <sz val="9"/>
            <color indexed="81"/>
            <rFont val="Tahoma"/>
            <family val="2"/>
          </rPr>
          <t xml:space="preserve"># of  CF Type A patients referred for CF testing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2" authorId="0" shapeId="0" xr:uid="{F7E75C6D-7492-4A12-AB78-115F1ACB7786}">
      <text>
        <r>
          <rPr>
            <b/>
            <sz val="9"/>
            <color indexed="81"/>
            <rFont val="Tahoma"/>
            <family val="2"/>
          </rPr>
          <t># of CF Type C patients not referred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2" authorId="0" shapeId="0" xr:uid="{61CB0346-E0E2-4091-96F3-3F7F76021E74}">
      <text>
        <r>
          <rPr>
            <b/>
            <sz val="9"/>
            <color indexed="81"/>
            <rFont val="Tahoma"/>
            <family val="2"/>
          </rPr>
          <t>Average # of positive predictors for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2" authorId="1" shapeId="0" xr:uid="{183F348D-D22C-43A2-B150-EEFBA4D22B78}">
      <text>
        <t>[Threaded comment]
Your version of Excel allows you to read this threaded comment; however, any edits to it will get removed if the file is opened in a newer version of Excel. Learn more: https://go.microsoft.com/fwlink/?linkid=870924
Comment:
    Number of B1 patients</t>
      </text>
    </comment>
    <comment ref="M52" authorId="2" shapeId="0" xr:uid="{5A0C70E8-D132-41D4-A795-20648E86C5A5}">
      <text>
        <t>[Threaded comment]
Your version of Excel allows you to read this threaded comment; however, any edits to it will get removed if the file is opened in a newer version of Excel. Learn more: https://go.microsoft.com/fwlink/?linkid=870924
Comment:
    B0 sensitivity</t>
      </text>
    </comment>
    <comment ref="N52" authorId="0" shapeId="0" xr:uid="{504D069C-0555-4BDB-9613-E4684ABAA953}">
      <text>
        <r>
          <rPr>
            <b/>
            <sz val="9"/>
            <color indexed="81"/>
            <rFont val="Tahoma"/>
            <family val="2"/>
          </rPr>
          <t xml:space="preserve"># of B0 patients 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52" authorId="0" shapeId="0" xr:uid="{0FF23182-F09E-49E9-80A1-1B3DD62949B9}">
      <text>
        <r>
          <rPr>
            <b/>
            <sz val="9"/>
            <color indexed="81"/>
            <rFont val="Tahoma"/>
            <family val="2"/>
          </rPr>
          <t xml:space="preserve"># of B0 # patients not  recommended for CF testing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3" authorId="0" shapeId="0" xr:uid="{D9D5705D-9A99-4636-A2B8-D5BA31375387}">
      <text>
        <r>
          <rPr>
            <b/>
            <sz val="9"/>
            <color indexed="81"/>
            <rFont val="Tahoma"/>
            <family val="2"/>
          </rPr>
          <t># of CF Type B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53" authorId="0" shapeId="0" xr:uid="{A84D9239-022E-4B5D-8560-424842D70043}">
      <text>
        <r>
          <rPr>
            <sz val="9"/>
            <color indexed="81"/>
            <rFont val="Tahoma"/>
            <family val="2"/>
          </rPr>
          <t xml:space="preserve">Fraction of CF Type B patients recommended for CF testing. 
</t>
        </r>
      </text>
    </comment>
    <comment ref="I53" authorId="0" shapeId="0" xr:uid="{DA4DE57C-530D-4A64-9A73-5058BF0729E2}">
      <text>
        <r>
          <rPr>
            <b/>
            <sz val="9"/>
            <color indexed="81"/>
            <rFont val="Tahoma"/>
            <family val="2"/>
          </rPr>
          <t>Type A patient sensitivity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3" authorId="0" shapeId="0" xr:uid="{CCAB3218-0412-4BE5-BAAF-1F244FB0F137}">
      <text>
        <r>
          <rPr>
            <b/>
            <sz val="9"/>
            <color indexed="81"/>
            <rFont val="Tahoma"/>
            <family val="2"/>
          </rPr>
          <t>Specificity with respect to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3" authorId="0" shapeId="0" xr:uid="{0A305E6C-A572-4DD8-A63B-7B29425B7ED9}">
      <text>
        <r>
          <rPr>
            <b/>
            <sz val="9"/>
            <color indexed="81"/>
            <rFont val="Tahoma"/>
            <family val="2"/>
          </rPr>
          <t>Average # of positive predictors for CF Type B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53" authorId="0" shapeId="0" xr:uid="{4F68B05D-84B0-48D2-8972-DF1FADA2F104}">
      <text>
        <r>
          <rPr>
            <b/>
            <sz val="9"/>
            <color indexed="81"/>
            <rFont val="Tahoma"/>
            <family val="2"/>
          </rPr>
          <t>Sensitivity of B1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53" authorId="3" shapeId="0" xr:uid="{FF6D43C7-7071-4E6C-93FC-FADCB16E49F8}">
      <text>
        <t>[Threaded comment]
Your version of Excel allows you to read this threaded comment; however, any edits to it will get removed if the file is opened in a newer version of Excel. Learn more: https://go.microsoft.com/fwlink/?linkid=870924
Comment:
    B0 sensitivity</t>
      </text>
    </comment>
    <comment ref="D54" authorId="0" shapeId="0" xr:uid="{57F2209E-9431-47B8-9FB6-8FE05DC8587D}">
      <text>
        <r>
          <rPr>
            <b/>
            <sz val="9"/>
            <color indexed="81"/>
            <rFont val="Tahoma"/>
            <family val="2"/>
          </rPr>
          <t># of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4" authorId="0" shapeId="0" xr:uid="{A6219A4D-DE49-4B40-8AF5-71D2DF73D0F8}">
      <text>
        <r>
          <rPr>
            <b/>
            <sz val="9"/>
            <color indexed="81"/>
            <rFont val="Tahoma"/>
            <family val="2"/>
          </rPr>
          <t>Average # of positive predictors for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5" authorId="0" shapeId="0" xr:uid="{E62D02D0-E764-47DE-B50F-E1D7A775BD25}">
      <text>
        <r>
          <rPr>
            <b/>
            <sz val="9"/>
            <color indexed="81"/>
            <rFont val="Tahoma"/>
            <family val="2"/>
          </rPr>
          <t>Total # of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6" authorId="4" shapeId="0" xr:uid="{752382FF-0D81-495C-A96B-7BD5D0303625}">
      <text>
        <t>[Threaded comment]
Your version of Excel allows you to read this threaded comment; however, any edits to it will get removed if the file is opened in a newer version of Excel. Learn more: https://go.microsoft.com/fwlink/?linkid=870924
Comment:
    Average Type C score</t>
      </text>
    </comment>
    <comment ref="E56" authorId="5" shapeId="0" xr:uid="{7E224FBF-A0C5-4129-8F59-7BE02A2AB36C}">
      <text>
        <t>[Threaded comment]
Your version of Excel allows you to read this threaded comment; however, any edits to it will get removed if the file is opened in a newer version of Excel. Learn more: https://go.microsoft.com/fwlink/?linkid=870924
Comment:
    Minimum value of LR score for Type C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Q2" authorId="0" shapeId="0" xr:uid="{B2749241-D516-4374-A9BD-23CD61CCA0D5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F93" authorId="0" shapeId="0" xr:uid="{3B316BF1-6137-4F3F-8969-92DF43941D96}">
      <text>
        <r>
          <rPr>
            <b/>
            <sz val="9"/>
            <color indexed="81"/>
            <rFont val="Tahoma"/>
            <family val="2"/>
          </rPr>
          <t># of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3" authorId="0" shapeId="0" xr:uid="{EF094517-DDBB-4953-976D-3DBB3250529E}">
      <text>
        <r>
          <rPr>
            <b/>
            <sz val="9"/>
            <color indexed="81"/>
            <rFont val="Tahoma"/>
            <family val="2"/>
          </rPr>
          <t xml:space="preserve"># of  CF Type A patients referred for CF testing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93" authorId="0" shapeId="0" xr:uid="{827F0688-C086-4BEC-85C8-200E04DE36D0}">
      <text>
        <r>
          <rPr>
            <b/>
            <sz val="9"/>
            <color indexed="81"/>
            <rFont val="Tahoma"/>
            <family val="2"/>
          </rPr>
          <t># of CF Type C patients not referred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93" authorId="0" shapeId="0" xr:uid="{F9A5AAD7-6120-44E8-953E-E09B725A29ED}">
      <text>
        <r>
          <rPr>
            <b/>
            <sz val="9"/>
            <color indexed="81"/>
            <rFont val="Tahoma"/>
            <family val="2"/>
          </rPr>
          <t>Average # of positive predictors for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3" authorId="0" shapeId="0" xr:uid="{DA8E248D-4231-4A25-BD55-A212B7F2AAEC}">
      <text>
        <r>
          <rPr>
            <b/>
            <sz val="9"/>
            <color indexed="81"/>
            <rFont val="Tahoma"/>
            <family val="2"/>
          </rPr>
          <t>Number of CF Type B patients who have 1 gene mutation.</t>
        </r>
      </text>
    </comment>
    <comment ref="O93" authorId="0" shapeId="0" xr:uid="{77B1C549-10BC-401C-9AF7-046788C7DF40}">
      <text>
        <r>
          <rPr>
            <b/>
            <sz val="9"/>
            <color indexed="81"/>
            <rFont val="Tahoma"/>
            <family val="2"/>
          </rPr>
          <t># of CF Type B1 patients not recommended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3" authorId="0" shapeId="0" xr:uid="{9DC3564B-B2A7-48D0-8B1A-F4FC37B5C098}">
      <text>
        <r>
          <rPr>
            <b/>
            <sz val="9"/>
            <color indexed="81"/>
            <rFont val="Tahoma"/>
            <family val="2"/>
          </rPr>
          <t># of CF Type B0 patients not recommended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4" authorId="0" shapeId="0" xr:uid="{99891C93-5D6A-4AB4-9166-D0351EB3A7BA}">
      <text>
        <r>
          <rPr>
            <b/>
            <sz val="9"/>
            <color indexed="81"/>
            <rFont val="Tahoma"/>
            <family val="2"/>
          </rPr>
          <t># of CF Type B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4" authorId="0" shapeId="0" xr:uid="{CE6AD087-6E70-4708-9017-56546FD94C7C}">
      <text>
        <r>
          <rPr>
            <b/>
            <sz val="9"/>
            <color indexed="81"/>
            <rFont val="Tahoma"/>
            <family val="2"/>
          </rPr>
          <t>Type A patient sensitivity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94" authorId="0" shapeId="0" xr:uid="{C3858361-5CEE-43BE-BF3C-0ACEDEE1FD50}">
      <text>
        <r>
          <rPr>
            <b/>
            <sz val="9"/>
            <color indexed="81"/>
            <rFont val="Tahoma"/>
            <family val="2"/>
          </rPr>
          <t>Specificity with respect to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94" authorId="0" shapeId="0" xr:uid="{27B58468-9C3F-407B-9A1A-24B295C91E6F}">
      <text>
        <r>
          <rPr>
            <b/>
            <sz val="9"/>
            <color indexed="81"/>
            <rFont val="Tahoma"/>
            <family val="2"/>
          </rPr>
          <t>Average # of positive predictors for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4" authorId="0" shapeId="0" xr:uid="{887162CC-28CF-4BEF-9CC5-3C02BF1A0ECD}">
      <text>
        <r>
          <rPr>
            <b/>
            <sz val="9"/>
            <color indexed="81"/>
            <rFont val="Tahoma"/>
            <family val="2"/>
          </rPr>
          <t>Number of CF Type B patients who have 1 gene mutation and are recommended for CF testing.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5" authorId="0" shapeId="0" xr:uid="{1EFF6C17-D27E-4CDD-96B9-48C522BDDC35}">
      <text>
        <r>
          <rPr>
            <b/>
            <sz val="9"/>
            <color indexed="81"/>
            <rFont val="Tahoma"/>
            <family val="2"/>
          </rPr>
          <t>#CONT patients</t>
        </r>
      </text>
    </comment>
    <comment ref="M95" authorId="0" shapeId="0" xr:uid="{65307F99-7998-4098-9D71-F4FF7B6BF8FA}">
      <text>
        <r>
          <rPr>
            <b/>
            <sz val="9"/>
            <color indexed="81"/>
            <rFont val="Tahoma"/>
            <family val="2"/>
          </rPr>
          <t>Average # of positive predictors for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5" authorId="0" shapeId="0" xr:uid="{D75F618B-786E-4023-89F3-F29E370DE479}">
      <text>
        <r>
          <rPr>
            <b/>
            <sz val="9"/>
            <color indexed="81"/>
            <rFont val="Tahoma"/>
            <family val="2"/>
          </rPr>
          <t>sensitivity for Type B1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6" authorId="0" shapeId="0" xr:uid="{231508B5-418E-4CB4-848E-3F528CCB4FE0}">
      <text>
        <r>
          <rPr>
            <b/>
            <sz val="9"/>
            <color indexed="81"/>
            <rFont val="Tahoma"/>
            <family val="2"/>
          </rPr>
          <t>Number of CF Type B patients who have 0 gene mutations.</t>
        </r>
      </text>
    </comment>
    <comment ref="N97" authorId="0" shapeId="0" xr:uid="{D8E2B001-0BCE-4342-8007-44938293F929}">
      <text>
        <r>
          <rPr>
            <b/>
            <sz val="9"/>
            <color indexed="81"/>
            <rFont val="Tahoma"/>
            <family val="2"/>
          </rPr>
          <t>Number of CF Type B patients who have 0 gene mutations and are 
recommended for CF testing.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8" authorId="0" shapeId="0" xr:uid="{AACE8AB1-C586-4961-82F5-5849259F0A9E}">
      <text>
        <r>
          <rPr>
            <b/>
            <sz val="9"/>
            <color indexed="81"/>
            <rFont val="Tahoma"/>
            <family val="2"/>
          </rPr>
          <t xml:space="preserve">sensitivity for Type B0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G205" authorId="0" shapeId="0" xr:uid="{AB4BA5C1-47C7-47FD-8D24-F38C2DEBBF34}">
      <text>
        <r>
          <rPr>
            <b/>
            <sz val="9"/>
            <color indexed="81"/>
            <rFont val="Tahoma"/>
            <family val="2"/>
          </rPr>
          <t>probability that Type B1 sensitivity exceeds Type B0 sensitivity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<sst xmlns="http://schemas.openxmlformats.org/spreadsheetml/2006/main" count="2113" uniqueCount="143">
  <si>
    <t>Index</t>
  </si>
  <si>
    <t>CF Threshold Probability</t>
  </si>
  <si>
    <t>Log-Odds Ratio</t>
  </si>
  <si>
    <t>Subject</t>
  </si>
  <si>
    <t>Category</t>
  </si>
  <si>
    <t>A1</t>
  </si>
  <si>
    <t>A2</t>
  </si>
  <si>
    <t>A3</t>
  </si>
  <si>
    <t>(0,0,0)</t>
  </si>
  <si>
    <t>(0,0,1)</t>
  </si>
  <si>
    <t>(0,0,2)</t>
  </si>
  <si>
    <t>(0,1,0)</t>
  </si>
  <si>
    <t>(0,1,1)</t>
  </si>
  <si>
    <t>(0,1,2)</t>
  </si>
  <si>
    <t>(0,2,0)</t>
  </si>
  <si>
    <t>(0,2,1)</t>
  </si>
  <si>
    <t>(0,2,2)</t>
  </si>
  <si>
    <t>(1,0,0)</t>
  </si>
  <si>
    <t>(1,0,1)</t>
  </si>
  <si>
    <t>(1,0,2)</t>
  </si>
  <si>
    <t>(1,1,0)</t>
  </si>
  <si>
    <t>(1,1,1)</t>
  </si>
  <si>
    <t>(1,1,2)</t>
  </si>
  <si>
    <t>(1,2,0)</t>
  </si>
  <si>
    <t>(1,2,1)</t>
  </si>
  <si>
    <t>(1,2,2)</t>
  </si>
  <si>
    <t>(2,0,0)</t>
  </si>
  <si>
    <t>(2,0,1)</t>
  </si>
  <si>
    <t>(2,0,2)</t>
  </si>
  <si>
    <t>(2,1,0)</t>
  </si>
  <si>
    <t>(2,1,1)</t>
  </si>
  <si>
    <t>(2,1,2)</t>
  </si>
  <si>
    <t>(2,2,0)</t>
  </si>
  <si>
    <t>(2,2,1)</t>
  </si>
  <si>
    <t>(2,2,2)</t>
  </si>
  <si>
    <t>(A1,A2,A3)</t>
  </si>
  <si>
    <t>P[CF=1|(A1,A2,A3)]</t>
  </si>
  <si>
    <t>AUC</t>
  </si>
  <si>
    <t>delx</t>
  </si>
  <si>
    <t>y</t>
  </si>
  <si>
    <t>Case #</t>
  </si>
  <si>
    <t>index</t>
  </si>
  <si>
    <t>column</t>
  </si>
  <si>
    <t>Binary</t>
  </si>
  <si>
    <t># 1's = 3</t>
  </si>
  <si>
    <t>A4</t>
  </si>
  <si>
    <t>A5</t>
  </si>
  <si>
    <t>A6</t>
  </si>
  <si>
    <t>A7</t>
  </si>
  <si>
    <t>Case</t>
  </si>
  <si>
    <t>Database Column</t>
  </si>
  <si>
    <t>state</t>
  </si>
  <si>
    <t>LR Case #</t>
  </si>
  <si>
    <r>
      <t>Max P[CF|</t>
    </r>
    <r>
      <rPr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]</t>
    </r>
  </si>
  <si>
    <t>Subject Index</t>
  </si>
  <si>
    <t>Max</t>
  </si>
  <si>
    <t>Min</t>
  </si>
  <si>
    <t>Actual Category</t>
  </si>
  <si>
    <t>Actual CF State</t>
  </si>
  <si>
    <t>Ave P[CF|A]</t>
  </si>
  <si>
    <t>Development Cohort Data</t>
  </si>
  <si>
    <t>cutoff_1</t>
  </si>
  <si>
    <t>Offset</t>
  </si>
  <si>
    <t>Patient Offset</t>
  </si>
  <si>
    <t>CFNR</t>
  </si>
  <si>
    <t># Symptoms</t>
  </si>
  <si>
    <t># Symptoms per Patient   CF</t>
  </si>
  <si>
    <t># Symptoms per Patient CFNR</t>
  </si>
  <si>
    <t># Symptoms per Patient CONT</t>
  </si>
  <si>
    <t># Symptoms Frequency</t>
  </si>
  <si>
    <t>Average # Symptoms per Patient for Each CF Type</t>
  </si>
  <si>
    <t>LR Symptom Count</t>
  </si>
  <si>
    <t>Threshold</t>
  </si>
  <si>
    <t>Sensitivity</t>
  </si>
  <si>
    <t>Specificity</t>
  </si>
  <si>
    <t>Fixed Random Draws</t>
  </si>
  <si>
    <t>Randomly Drawn Subject Index</t>
  </si>
  <si>
    <t>Total Population Data</t>
  </si>
  <si>
    <t>Uniform Random Numbers</t>
  </si>
  <si>
    <t>Composite</t>
  </si>
  <si>
    <t>Type A Sensitivity</t>
  </si>
  <si>
    <t>Type B1 Sensitivity</t>
  </si>
  <si>
    <t>Type C Specificity</t>
  </si>
  <si>
    <t>AUC Value</t>
  </si>
  <si>
    <t>CF Type A Score</t>
  </si>
  <si>
    <t>Type A True Positives</t>
  </si>
  <si>
    <t>Type C True Negatives</t>
  </si>
  <si>
    <t>Type A True Positive Rate</t>
  </si>
  <si>
    <t xml:space="preserve">Type C False Positive Rate                           </t>
  </si>
  <si>
    <t>Genetic Testing Shows CFTR  Gene Variation (yes=1, no=0)</t>
  </si>
  <si>
    <t>Recommend CF Testing                 (yes=1, no=0)</t>
  </si>
  <si>
    <t>Type B0 Sensitivity</t>
  </si>
  <si>
    <t>CF</t>
  </si>
  <si>
    <t>CONT</t>
  </si>
  <si>
    <t>Mean</t>
  </si>
  <si>
    <t>Cumulative Probability</t>
  </si>
  <si>
    <t>CF Type B1 not Recommended for CF Testing (yes=1, no=0)</t>
  </si>
  <si>
    <t>CF Type B0 not Recommended for CF Testing (yes=1, no=0)</t>
  </si>
  <si>
    <t>Ave. # Symptoms for Each CF Type</t>
  </si>
  <si>
    <t>CF Type B0 Sensitivity</t>
  </si>
  <si>
    <t>CF Type B1 Sensitivity</t>
  </si>
  <si>
    <t>CF Type C Specificity</t>
  </si>
  <si>
    <t>CF Type A Sensitivity</t>
  </si>
  <si>
    <t>Threshold     c0</t>
  </si>
  <si>
    <t>Family History</t>
  </si>
  <si>
    <t>Pancreatitis</t>
  </si>
  <si>
    <t>NTM</t>
  </si>
  <si>
    <t>Pancreatic Insufficiency</t>
  </si>
  <si>
    <t>Bronchiectasis/Tree-in-Bud</t>
  </si>
  <si>
    <t>Gram Positive Bacteria Inf.</t>
  </si>
  <si>
    <t>Gram Negative Bacteria Inf.</t>
  </si>
  <si>
    <t>Yes</t>
  </si>
  <si>
    <t>No</t>
  </si>
  <si>
    <t>D2 B1</t>
  </si>
  <si>
    <t>D2 B0</t>
  </si>
  <si>
    <t>Average Score</t>
  </si>
  <si>
    <t>Patient is B1</t>
  </si>
  <si>
    <t xml:space="preserve">  Patient is B0</t>
  </si>
  <si>
    <t xml:space="preserve">  Patient is B1          and is  Recommended        for CF Testing            (yes=1, no=0)</t>
  </si>
  <si>
    <t xml:space="preserve">  Patient is B0  and  is Recommended for CF Testing           (yes=1, no=0)</t>
  </si>
  <si>
    <t>Criterion 2 Satisfied</t>
  </si>
  <si>
    <t>Criterion 1 Recommended CF Testing</t>
  </si>
  <si>
    <t>Additional C Patients Tested</t>
  </si>
  <si>
    <t>Random Sample Index</t>
  </si>
  <si>
    <t>LR results with patients not tested for CF-related genetic mutations excluded</t>
  </si>
  <si>
    <t>-</t>
  </si>
  <si>
    <t>family history</t>
  </si>
  <si>
    <t>bronchiectasis/ tree in bud</t>
  </si>
  <si>
    <t>Gram negative bacterial infection</t>
  </si>
  <si>
    <t>Gram positive bacterial infection</t>
  </si>
  <si>
    <t>NTM (MAC or non-Mac)</t>
  </si>
  <si>
    <t xml:space="preserve">Determination of the specific  CF-related conditions associated with each of the 35 three -variate LR models and the assignment of a case # to each model </t>
  </si>
  <si>
    <t>The table records for each Dataset 1 patient the value of each of the 7 CF-related predictors used in the LR analysis</t>
  </si>
  <si>
    <t xml:space="preserve">The LR parameter estimates from the tables stored by the Development workbook    </t>
  </si>
  <si>
    <t>Generation of bootstrap random samples with replacement for Dataset 2</t>
  </si>
  <si>
    <t>Application of LR Analysis to Dataset 2</t>
  </si>
  <si>
    <t xml:space="preserve">Type B0 Sensitivity </t>
  </si>
  <si>
    <t>Bootstrap Results for Dataset 2 with 95% Containment Intervals for LR Analysis Sensitivity, Specificity, and AUC Values</t>
  </si>
  <si>
    <t>[.730,.951]</t>
  </si>
  <si>
    <t>[.885,1.00]</t>
  </si>
  <si>
    <t>[.040,.391]</t>
  </si>
  <si>
    <t>[.735,.913]</t>
  </si>
  <si>
    <t>Dataset 2 LR Analysis 95% Confidence Intervals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</si>
</sst>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"/>
    <numFmt numFmtId="166" formatCode="0.0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name val="Calibri"/>
      <family val="2"/>
      <scheme val="minor"/>
    </font>
    <font>
      <sz val="12"/>
      <name val="Arial (bodY)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1F1DA"/>
        <bgColor rgb="FF000000"/>
      </patternFill>
    </fill>
    <fill>
      <patternFill patternType="solid">
        <fgColor rgb="FFFDE49B"/>
        <bgColor rgb="FF000000"/>
      </patternFill>
    </fill>
    <fill>
      <patternFill patternType="solid">
        <fgColor rgb="FFF7B4AE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rgb="FFD3D3D3"/>
      </right>
      <top/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1" fillId="22" borderId="0" applyNumberFormat="0" applyBorder="0" applyAlignment="0" applyProtection="0"/>
    <xf numFmtId="0" fontId="12" fillId="23" borderId="0" applyNumberFormat="0" applyBorder="0" applyAlignment="0" applyProtection="0"/>
    <xf numFmtId="0" fontId="13" fillId="24" borderId="0" applyNumberFormat="0" applyBorder="0" applyAlignment="0" applyProtection="0"/>
  </cellStyleXfs>
  <cellXfs count="27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/>
    <xf numFmtId="0" fontId="1" fillId="3" borderId="2" xfId="0" applyFont="1" applyFill="1" applyBorder="1" applyAlignment="1">
      <alignment horizontal="center" vertical="center"/>
    </xf>
    <xf numFmtId="164" fontId="1" fillId="0" borderId="0" xfId="0" applyNumberFormat="1" applyFont="1"/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" xfId="0" applyFill="1" applyBorder="1"/>
    <xf numFmtId="0" fontId="0" fillId="2" borderId="1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29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1" fillId="7" borderId="1" xfId="0" applyFont="1" applyFill="1" applyBorder="1"/>
    <xf numFmtId="164" fontId="1" fillId="0" borderId="2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0" fillId="2" borderId="0" xfId="0" applyFill="1"/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11" borderId="0" xfId="0" applyFill="1"/>
    <xf numFmtId="0" fontId="1" fillId="9" borderId="11" xfId="0" applyFont="1" applyFill="1" applyBorder="1" applyAlignment="1">
      <alignment horizontal="centerContinuous" vertical="center"/>
    </xf>
    <xf numFmtId="0" fontId="0" fillId="9" borderId="17" xfId="0" applyFill="1" applyBorder="1" applyAlignment="1">
      <alignment horizontal="centerContinuous" vertical="center"/>
    </xf>
    <xf numFmtId="0" fontId="0" fillId="9" borderId="18" xfId="0" applyFill="1" applyBorder="1" applyAlignment="1">
      <alignment horizontal="centerContinuous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7" borderId="7" xfId="0" applyFont="1" applyFill="1" applyBorder="1" applyAlignment="1">
      <alignment horizontal="centerContinuous" vertical="center"/>
    </xf>
    <xf numFmtId="0" fontId="1" fillId="7" borderId="29" xfId="0" applyFont="1" applyFill="1" applyBorder="1" applyAlignment="1">
      <alignment horizontal="centerContinuous" vertical="center"/>
    </xf>
    <xf numFmtId="0" fontId="1" fillId="7" borderId="8" xfId="0" applyFont="1" applyFill="1" applyBorder="1" applyAlignment="1">
      <alignment horizontal="centerContinuous" vertical="center"/>
    </xf>
    <xf numFmtId="0" fontId="1" fillId="0" borderId="8" xfId="0" applyFont="1" applyBorder="1" applyAlignment="1">
      <alignment horizontal="center"/>
    </xf>
    <xf numFmtId="0" fontId="1" fillId="12" borderId="2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 vertical="center" wrapText="1"/>
    </xf>
    <xf numFmtId="164" fontId="1" fillId="3" borderId="18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5" fillId="0" borderId="8" xfId="0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164" fontId="1" fillId="3" borderId="25" xfId="0" applyNumberFormat="1" applyFont="1" applyFill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0" fillId="0" borderId="29" xfId="0" applyBorder="1"/>
    <xf numFmtId="164" fontId="1" fillId="3" borderId="2" xfId="0" applyNumberFormat="1" applyFont="1" applyFill="1" applyBorder="1" applyAlignment="1">
      <alignment horizontal="center"/>
    </xf>
    <xf numFmtId="2" fontId="1" fillId="3" borderId="18" xfId="0" applyNumberFormat="1" applyFont="1" applyFill="1" applyBorder="1" applyAlignment="1">
      <alignment horizontal="center"/>
    </xf>
    <xf numFmtId="2" fontId="1" fillId="3" borderId="26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Continuous" vertical="center"/>
    </xf>
    <xf numFmtId="0" fontId="1" fillId="0" borderId="29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2" fontId="0" fillId="0" borderId="24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164" fontId="0" fillId="0" borderId="0" xfId="0" applyNumberFormat="1" applyAlignment="1">
      <alignment vertical="center" wrapText="1"/>
    </xf>
    <xf numFmtId="164" fontId="0" fillId="0" borderId="1" xfId="0" applyNumberFormat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/>
    <xf numFmtId="0" fontId="3" fillId="1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14" borderId="0" xfId="0" applyFont="1" applyFill="1"/>
    <xf numFmtId="0" fontId="1" fillId="15" borderId="0" xfId="0" applyFont="1" applyFill="1" applyAlignment="1">
      <alignment horizontal="center"/>
    </xf>
    <xf numFmtId="0" fontId="1" fillId="15" borderId="28" xfId="0" applyFont="1" applyFill="1" applyBorder="1" applyAlignment="1">
      <alignment horizontal="center"/>
    </xf>
    <xf numFmtId="0" fontId="1" fillId="15" borderId="2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7" fillId="16" borderId="1" xfId="0" applyFont="1" applyFill="1" applyBorder="1" applyAlignment="1">
      <alignment horizontal="center"/>
    </xf>
    <xf numFmtId="0" fontId="7" fillId="17" borderId="19" xfId="0" applyFont="1" applyFill="1" applyBorder="1" applyAlignment="1">
      <alignment horizontal="center"/>
    </xf>
    <xf numFmtId="0" fontId="7" fillId="17" borderId="34" xfId="0" applyFont="1" applyFill="1" applyBorder="1" applyAlignment="1">
      <alignment horizontal="center"/>
    </xf>
    <xf numFmtId="0" fontId="7" fillId="16" borderId="25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/>
    </xf>
    <xf numFmtId="0" fontId="7" fillId="17" borderId="25" xfId="0" applyFont="1" applyFill="1" applyBorder="1" applyAlignment="1">
      <alignment horizontal="center"/>
    </xf>
    <xf numFmtId="0" fontId="7" fillId="18" borderId="1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164" fontId="0" fillId="3" borderId="29" xfId="0" applyNumberForma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1" fillId="15" borderId="7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7" fillId="17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7" fillId="18" borderId="22" xfId="0" applyFont="1" applyFill="1" applyBorder="1" applyAlignment="1">
      <alignment horizontal="center"/>
    </xf>
    <xf numFmtId="0" fontId="1" fillId="0" borderId="0" xfId="0" applyFont="1"/>
    <xf numFmtId="0" fontId="1" fillId="3" borderId="16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166" fontId="1" fillId="3" borderId="2" xfId="0" applyNumberFormat="1" applyFont="1" applyFill="1" applyBorder="1" applyAlignment="1">
      <alignment horizontal="center"/>
    </xf>
    <xf numFmtId="166" fontId="1" fillId="3" borderId="14" xfId="0" applyNumberFormat="1" applyFont="1" applyFill="1" applyBorder="1" applyAlignment="1">
      <alignment horizontal="center"/>
    </xf>
    <xf numFmtId="166" fontId="1" fillId="3" borderId="16" xfId="0" applyNumberFormat="1" applyFont="1" applyFill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9" borderId="25" xfId="0" applyFill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0" fontId="7" fillId="18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6" borderId="0" xfId="0" applyFill="1"/>
    <xf numFmtId="0" fontId="7" fillId="17" borderId="22" xfId="0" applyFont="1" applyFill="1" applyBorder="1" applyAlignment="1">
      <alignment horizontal="center"/>
    </xf>
    <xf numFmtId="0" fontId="7" fillId="17" borderId="36" xfId="0" applyFont="1" applyFill="1" applyBorder="1" applyAlignment="1">
      <alignment horizontal="center"/>
    </xf>
    <xf numFmtId="0" fontId="7" fillId="17" borderId="18" xfId="0" applyFont="1" applyFill="1" applyBorder="1" applyAlignment="1">
      <alignment horizontal="center"/>
    </xf>
    <xf numFmtId="0" fontId="7" fillId="18" borderId="18" xfId="0" applyFont="1" applyFill="1" applyBorder="1" applyAlignment="1">
      <alignment horizontal="center"/>
    </xf>
    <xf numFmtId="0" fontId="7" fillId="17" borderId="28" xfId="0" applyFont="1" applyFill="1" applyBorder="1" applyAlignment="1">
      <alignment horizontal="center"/>
    </xf>
    <xf numFmtId="0" fontId="1" fillId="20" borderId="2" xfId="0" applyFont="1" applyFill="1" applyBorder="1" applyAlignment="1">
      <alignment horizontal="center"/>
    </xf>
    <xf numFmtId="166" fontId="1" fillId="20" borderId="2" xfId="0" applyNumberFormat="1" applyFont="1" applyFill="1" applyBorder="1" applyAlignment="1">
      <alignment horizontal="center"/>
    </xf>
    <xf numFmtId="0" fontId="7" fillId="21" borderId="18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/>
    </xf>
    <xf numFmtId="166" fontId="1" fillId="3" borderId="37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1" fontId="1" fillId="3" borderId="2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horizontal="center"/>
    </xf>
    <xf numFmtId="0" fontId="1" fillId="15" borderId="27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18" borderId="38" xfId="0" applyFont="1" applyFill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7" fillId="17" borderId="40" xfId="0" applyFont="1" applyFill="1" applyBorder="1" applyAlignment="1">
      <alignment horizontal="center"/>
    </xf>
    <xf numFmtId="0" fontId="7" fillId="17" borderId="41" xfId="0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/>
    </xf>
    <xf numFmtId="0" fontId="15" fillId="0" borderId="0" xfId="2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16" fillId="0" borderId="11" xfId="0" applyFont="1" applyBorder="1" applyAlignment="1">
      <alignment horizontal="centerContinuous" vertical="center" wrapText="1"/>
    </xf>
    <xf numFmtId="0" fontId="16" fillId="0" borderId="17" xfId="0" applyFont="1" applyBorder="1" applyAlignment="1">
      <alignment horizontal="centerContinuous" vertical="center" wrapText="1"/>
    </xf>
    <xf numFmtId="0" fontId="16" fillId="0" borderId="18" xfId="0" applyFont="1" applyBorder="1" applyAlignment="1">
      <alignment horizontal="centerContinuous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7" fillId="16" borderId="28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Continuous" vertical="center" wrapText="1"/>
    </xf>
    <xf numFmtId="0" fontId="17" fillId="0" borderId="18" xfId="0" applyFont="1" applyBorder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16" fillId="0" borderId="0" xfId="0" applyFont="1" applyAlignment="1">
      <alignment horizontal="centerContinuous" vertical="center" wrapTex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Continuous" vertical="center" wrapText="1"/>
    </xf>
    <xf numFmtId="0" fontId="0" fillId="0" borderId="18" xfId="0" applyBorder="1"/>
    <xf numFmtId="164" fontId="0" fillId="15" borderId="1" xfId="0" applyNumberFormat="1" applyFill="1" applyBorder="1" applyAlignment="1">
      <alignment horizontal="center"/>
    </xf>
    <xf numFmtId="164" fontId="0" fillId="15" borderId="4" xfId="0" applyNumberFormat="1" applyFill="1" applyBorder="1" applyAlignment="1">
      <alignment horizontal="center"/>
    </xf>
    <xf numFmtId="0" fontId="10" fillId="0" borderId="7" xfId="0" applyFont="1" applyBorder="1" applyAlignment="1">
      <alignment horizontal="centerContinuous" vertical="center"/>
    </xf>
    <xf numFmtId="0" fontId="10" fillId="0" borderId="29" xfId="0" applyFont="1" applyBorder="1" applyAlignment="1">
      <alignment horizontal="centerContinuous"/>
    </xf>
    <xf numFmtId="0" fontId="10" fillId="0" borderId="8" xfId="0" applyFont="1" applyBorder="1" applyAlignment="1">
      <alignment horizontal="centerContinuous"/>
    </xf>
    <xf numFmtId="0" fontId="10" fillId="0" borderId="7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8" fillId="0" borderId="8" xfId="0" applyFont="1" applyBorder="1" applyAlignment="1">
      <alignment horizontal="centerContinuous"/>
    </xf>
    <xf numFmtId="0" fontId="18" fillId="0" borderId="2" xfId="0" applyFont="1" applyBorder="1" applyAlignment="1">
      <alignment horizontal="centerContinuous"/>
    </xf>
    <xf numFmtId="0" fontId="18" fillId="0" borderId="7" xfId="0" applyFont="1" applyBorder="1" applyAlignment="1">
      <alignment horizontal="centerContinuous"/>
    </xf>
    <xf numFmtId="0" fontId="18" fillId="0" borderId="29" xfId="0" applyFont="1" applyBorder="1" applyAlignment="1">
      <alignment horizontal="centerContinuous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C2DDB1"/>
      <color rgb="FFBAD9A7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arry Belkin" id="{0AF46B8E-25A1-4163-9D2E-C1D5657F8848}" userId="22bc2beca2f8bace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V95" dT="2026-01-23T12:56:19.25" personId="{0AF46B8E-25A1-4163-9D2E-C1D5657F8848}" id="{982DAD6A-7859-43CB-B968-14B61F650484}">
    <text># of C patients not recommended for CF testing based on Criterion 1 but recommended for CF testing based on Criterion 2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91" dT="2026-06-08T02:43:20.51" personId="{0AF46B8E-25A1-4163-9D2E-C1D5657F8848}" id="{42B45C88-4039-44EF-A67A-0476DC2532F7}">
    <text>Number of B1 patients tested for CF gene mutation recommended for CF testng</text>
  </threadedComment>
  <threadedComment ref="O92" dT="2026-01-22T05:00:08.84" personId="{0AF46B8E-25A1-4163-9D2E-C1D5657F8848}" id="{2A084155-53ED-44F3-9EA0-77FE3738D27C}">
    <text>B0 sensitivity</text>
  </threadedComment>
  <threadedComment ref="D95" dT="2026-03-14T18:23:54.80" personId="{0AF46B8E-25A1-4163-9D2E-C1D5657F8848}" id="{91A64AB1-73E6-4611-A280-8ADDC075CDC7}">
    <text>Average Type C score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L52" dT="2026-06-08T02:12:59.09" personId="{0AF46B8E-25A1-4163-9D2E-C1D5657F8848}" id="{183F348D-D22C-43A2-B150-EEFBA4D22B78}">
    <text>Number of B1 patients</text>
  </threadedComment>
  <threadedComment ref="M52" dT="2026-01-22T04:58:26.31" personId="{0AF46B8E-25A1-4163-9D2E-C1D5657F8848}" id="{5A0C70E8-D132-41D4-A795-20648E86C5A5}">
    <text>B0 sensitivity</text>
  </threadedComment>
  <threadedComment ref="O53" dT="2026-01-22T05:00:08.84" personId="{0AF46B8E-25A1-4163-9D2E-C1D5657F8848}" id="{FF6D43C7-7071-4E6C-93FC-FADCB16E49F8}">
    <text>B0 sensitivity</text>
  </threadedComment>
  <threadedComment ref="D56" dT="2026-03-14T18:25:53.94" personId="{0AF46B8E-25A1-4163-9D2E-C1D5657F8848}" id="{752382FF-0D81-495C-A96B-7BD5D0303625}">
    <text>Average Type C score</text>
  </threadedComment>
  <threadedComment ref="E56" dT="2026-03-14T23:44:23.42" personId="{0AF46B8E-25A1-4163-9D2E-C1D5657F8848}" id="{7E224FBF-A0C5-4129-8F59-7BE02A2AB36C}">
    <text>Minimum value of LR score for Type C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E1BD8-B606-4A6A-829C-A6162149AFE3}">
  <dimension ref="A1:BS196"/>
  <sheetViews>
    <sheetView topLeftCell="A67" zoomScaleNormal="100" workbookViewId="0">
      <selection activeCell="O6" sqref="O6"/>
    </sheetView>
  </sheetViews>
  <sheetFormatPr baseColWidth="10" defaultColWidth="8.83203125" defaultRowHeight="15" x14ac:dyDescent="0.2"/>
  <cols>
    <col min="2" max="2" width="8.1640625" customWidth="1"/>
    <col min="5" max="5" width="12.33203125" bestFit="1" customWidth="1"/>
    <col min="6" max="6" width="13.5" bestFit="1" customWidth="1"/>
    <col min="7" max="7" width="18.5" customWidth="1"/>
    <col min="8" max="8" width="12.83203125" customWidth="1"/>
    <col min="9" max="9" width="15.83203125" customWidth="1"/>
    <col min="10" max="10" width="13.5" customWidth="1"/>
    <col min="11" max="11" width="14.1640625" bestFit="1" customWidth="1"/>
    <col min="12" max="12" width="11.6640625" customWidth="1"/>
    <col min="13" max="13" width="14.83203125" customWidth="1"/>
    <col min="15" max="15" width="15.1640625" customWidth="1"/>
    <col min="17" max="17" width="13.6640625" customWidth="1"/>
    <col min="18" max="18" width="7.5" customWidth="1"/>
    <col min="19" max="22" width="15.5" customWidth="1"/>
    <col min="23" max="24" width="11.5" customWidth="1"/>
    <col min="25" max="25" width="13.5" customWidth="1"/>
    <col min="26" max="26" width="13" customWidth="1"/>
    <col min="27" max="27" width="12.5" customWidth="1"/>
    <col min="28" max="28" width="14.5" customWidth="1"/>
    <col min="30" max="30" width="10.83203125" customWidth="1"/>
  </cols>
  <sheetData>
    <row r="1" spans="1:28" x14ac:dyDescent="0.2">
      <c r="D1" s="4" t="s">
        <v>41</v>
      </c>
      <c r="E1" s="27">
        <v>1</v>
      </c>
      <c r="F1" s="27">
        <v>2</v>
      </c>
      <c r="G1" s="27">
        <v>3</v>
      </c>
      <c r="H1" s="27">
        <v>4</v>
      </c>
      <c r="I1" s="27">
        <v>5</v>
      </c>
      <c r="J1" s="27">
        <v>6</v>
      </c>
      <c r="K1" s="27">
        <v>7</v>
      </c>
    </row>
    <row r="2" spans="1:28" x14ac:dyDescent="0.2">
      <c r="D2" s="4" t="s">
        <v>42</v>
      </c>
      <c r="E2" s="32">
        <f>Setup!AI2</f>
        <v>4</v>
      </c>
      <c r="F2" s="32">
        <f>Setup!AJ2</f>
        <v>5</v>
      </c>
      <c r="G2" s="32">
        <f>Setup!AK2</f>
        <v>15</v>
      </c>
      <c r="H2" s="32">
        <f>Setup!AL2</f>
        <v>24</v>
      </c>
      <c r="I2" s="32">
        <f>Setup!AM2</f>
        <v>33</v>
      </c>
      <c r="J2" s="32">
        <f>Setup!AN2</f>
        <v>34</v>
      </c>
      <c r="K2" s="32">
        <f>Setup!AO2</f>
        <v>44</v>
      </c>
    </row>
    <row r="3" spans="1:28" ht="48" x14ac:dyDescent="0.2">
      <c r="D3" s="11"/>
      <c r="E3" s="44" t="s">
        <v>107</v>
      </c>
      <c r="F3" s="44" t="s">
        <v>105</v>
      </c>
      <c r="G3" s="44" t="s">
        <v>126</v>
      </c>
      <c r="H3" s="44" t="s">
        <v>127</v>
      </c>
      <c r="I3" s="44" t="s">
        <v>128</v>
      </c>
      <c r="J3" s="44" t="s">
        <v>129</v>
      </c>
      <c r="K3" s="44" t="s">
        <v>130</v>
      </c>
      <c r="M3" s="247" t="s">
        <v>132</v>
      </c>
      <c r="N3" s="261"/>
      <c r="O3" s="261"/>
      <c r="P3" s="261"/>
      <c r="Q3" s="261"/>
      <c r="R3" s="262"/>
    </row>
    <row r="7" spans="1:28" ht="16" thickBot="1" x14ac:dyDescent="0.25"/>
    <row r="8" spans="1:28" ht="14.25" customHeight="1" thickBot="1" x14ac:dyDescent="0.25">
      <c r="Z8" s="125" t="s">
        <v>98</v>
      </c>
      <c r="AA8" s="126"/>
      <c r="AB8" s="127"/>
    </row>
    <row r="9" spans="1:28" s="11" customFormat="1" ht="65" thickBot="1" x14ac:dyDescent="0.25">
      <c r="A9" s="98" t="s">
        <v>62</v>
      </c>
      <c r="B9" s="254" t="s">
        <v>0</v>
      </c>
      <c r="C9" s="18" t="s">
        <v>3</v>
      </c>
      <c r="D9" s="18" t="s">
        <v>4</v>
      </c>
      <c r="E9" s="44" t="s">
        <v>107</v>
      </c>
      <c r="F9" s="20">
        <f>E1</f>
        <v>1</v>
      </c>
      <c r="G9" s="44" t="s">
        <v>105</v>
      </c>
      <c r="H9" s="20">
        <f>F1</f>
        <v>2</v>
      </c>
      <c r="I9" s="44" t="s">
        <v>126</v>
      </c>
      <c r="J9" s="20">
        <f>G1</f>
        <v>3</v>
      </c>
      <c r="K9" s="44" t="s">
        <v>127</v>
      </c>
      <c r="L9" s="20">
        <f>H1</f>
        <v>4</v>
      </c>
      <c r="M9" s="44" t="s">
        <v>128</v>
      </c>
      <c r="N9" s="20">
        <f>I1</f>
        <v>5</v>
      </c>
      <c r="O9" s="44" t="s">
        <v>129</v>
      </c>
      <c r="P9" s="20">
        <f>J1</f>
        <v>6</v>
      </c>
      <c r="Q9" s="44" t="s">
        <v>130</v>
      </c>
      <c r="R9" s="20">
        <f>K1</f>
        <v>7</v>
      </c>
      <c r="S9" s="101" t="s">
        <v>71</v>
      </c>
      <c r="T9" s="208" t="s">
        <v>120</v>
      </c>
      <c r="U9" s="208" t="s">
        <v>121</v>
      </c>
      <c r="V9" s="208" t="s">
        <v>122</v>
      </c>
      <c r="W9" s="44" t="s">
        <v>66</v>
      </c>
      <c r="X9" s="44" t="s">
        <v>67</v>
      </c>
      <c r="Y9" s="44" t="s">
        <v>68</v>
      </c>
      <c r="Z9" s="130" t="s">
        <v>65</v>
      </c>
      <c r="AA9" s="130" t="s">
        <v>69</v>
      </c>
      <c r="AB9" s="124" t="s">
        <v>70</v>
      </c>
    </row>
    <row r="10" spans="1:28" x14ac:dyDescent="0.2">
      <c r="A10" s="3">
        <f>1</f>
        <v>1</v>
      </c>
      <c r="B10" s="63">
        <f>1</f>
        <v>1</v>
      </c>
      <c r="C10" s="209">
        <v>1</v>
      </c>
      <c r="D10" s="161" t="s">
        <v>93</v>
      </c>
      <c r="E10" s="161" t="s">
        <v>125</v>
      </c>
      <c r="F10" s="161">
        <f>IF(E10=1,1,0)</f>
        <v>0</v>
      </c>
      <c r="G10" s="161">
        <v>2</v>
      </c>
      <c r="H10" s="161">
        <f>IF(G10=1,1,0)</f>
        <v>0</v>
      </c>
      <c r="I10" s="161">
        <v>2</v>
      </c>
      <c r="J10" s="161">
        <f>IF(I10=1,1,0)</f>
        <v>0</v>
      </c>
      <c r="K10" s="161">
        <v>2</v>
      </c>
      <c r="L10" s="161">
        <f>IF(K10=1,1,0)</f>
        <v>0</v>
      </c>
      <c r="M10" s="161" t="s">
        <v>125</v>
      </c>
      <c r="N10" s="161">
        <f>IF(M10=1,1,0)</f>
        <v>0</v>
      </c>
      <c r="O10" s="161" t="s">
        <v>125</v>
      </c>
      <c r="P10" s="161">
        <f>IF(O10=1,1,0)</f>
        <v>0</v>
      </c>
      <c r="Q10" s="161" t="s">
        <v>125</v>
      </c>
      <c r="R10" s="161">
        <f>IF(Q10=1,1,0)</f>
        <v>0</v>
      </c>
      <c r="S10" s="161">
        <f t="shared" ref="S10:S70" si="0">COUNTIFS($D10:$R10,"1")/2</f>
        <v>0</v>
      </c>
      <c r="T10" s="161">
        <f>IF(AND(K10=1,E10&lt;&gt;1,G10&lt;&gt;1,I10&lt;&gt;1,M10&lt;&gt;1,O10&lt;&gt;1,Q10&lt;&gt;1),1,0)</f>
        <v>0</v>
      </c>
      <c r="U10" s="161">
        <f>'LR Results_2B_Composite'!H6</f>
        <v>1</v>
      </c>
      <c r="V10" s="161">
        <f>IF(AND(D10="CONT",T10=1,U10=0),1,0)</f>
        <v>0</v>
      </c>
      <c r="W10" s="3" t="str">
        <f>IF($D10="CF",COUNTIFS($D10:$R10,"1")/2,"")</f>
        <v/>
      </c>
      <c r="X10" s="3" t="str">
        <f>IF($D10="CFNR",COUNTIFS($D10:$R10,"1")/2,"")</f>
        <v/>
      </c>
      <c r="Y10" s="3">
        <f>IF($D10="CONT",COUNTIFS($D10:$R10,"1")/2,"")</f>
        <v>0</v>
      </c>
      <c r="Z10" s="87">
        <v>0</v>
      </c>
      <c r="AA10" s="86">
        <f>COUNTIF($S$10:S$178,"0")</f>
        <v>13</v>
      </c>
      <c r="AB10" s="128">
        <f>(SUMIF($D$10:$D$91,"CF",$S$10:$S$91)+SUMIF($D$92:$D$178,"CF",$S$92:$S$178))/(COUNTIF($D$10:$D$91,"CF")+COUNTIF($D$92:$D$178,"CF"))</f>
        <v>3.75</v>
      </c>
    </row>
    <row r="11" spans="1:28" x14ac:dyDescent="0.2">
      <c r="A11" s="3">
        <f>A10+1</f>
        <v>2</v>
      </c>
      <c r="B11" s="82">
        <f>B10+1</f>
        <v>2</v>
      </c>
      <c r="C11" s="209">
        <f>B11</f>
        <v>2</v>
      </c>
      <c r="D11" s="161" t="s">
        <v>93</v>
      </c>
      <c r="E11" s="161" t="s">
        <v>125</v>
      </c>
      <c r="F11" s="161">
        <f t="shared" ref="F11:F72" si="1">IF(E11=1,1,0)</f>
        <v>0</v>
      </c>
      <c r="G11" s="161">
        <v>2</v>
      </c>
      <c r="H11" s="161">
        <f t="shared" ref="H11:H72" si="2">IF(G11=1,1,0)</f>
        <v>0</v>
      </c>
      <c r="I11" s="161">
        <v>2</v>
      </c>
      <c r="J11" s="161">
        <f t="shared" ref="J11:J72" si="3">IF(I11=1,1,0)</f>
        <v>0</v>
      </c>
      <c r="K11" s="161">
        <v>2</v>
      </c>
      <c r="L11" s="161">
        <f t="shared" ref="L11:L72" si="4">IF(K11=1,1,0)</f>
        <v>0</v>
      </c>
      <c r="M11" s="161" t="s">
        <v>125</v>
      </c>
      <c r="N11" s="161">
        <f t="shared" ref="N11:N72" si="5">IF(M11=1,1,0)</f>
        <v>0</v>
      </c>
      <c r="O11" s="161" t="s">
        <v>125</v>
      </c>
      <c r="P11" s="161">
        <f t="shared" ref="P11:P72" si="6">IF(O11=1,1,0)</f>
        <v>0</v>
      </c>
      <c r="Q11" s="161" t="s">
        <v>125</v>
      </c>
      <c r="R11" s="161">
        <f t="shared" ref="R11:R72" si="7">IF(Q11=1,1,0)</f>
        <v>0</v>
      </c>
      <c r="S11" s="161">
        <f t="shared" si="0"/>
        <v>0</v>
      </c>
      <c r="T11" s="161">
        <f>IF(AND(K11=1,E11&lt;&gt;1,G11&lt;&gt;1,I11&lt;&gt;1,M11&lt;&gt;1,O11&lt;&gt;1,Q11&lt;&gt;1),1,0)</f>
        <v>0</v>
      </c>
      <c r="U11" s="161">
        <f>'LR Results_2B_Composite'!H7</f>
        <v>1</v>
      </c>
      <c r="V11" s="161">
        <f t="shared" ref="V11:V72" si="8">IF(AND(D11="CONT",T11=1,U11=0),1,0)</f>
        <v>0</v>
      </c>
      <c r="W11" s="3" t="str">
        <f t="shared" ref="W11:W61" si="9">IF($D11="CF",COUNTIFS($D11:$R11,"1")/2,"")</f>
        <v/>
      </c>
      <c r="X11" s="3" t="str">
        <f t="shared" ref="X11:X61" si="10">IF($D11="CFNR",COUNTIFS($D11:$R11,"1")/2,"")</f>
        <v/>
      </c>
      <c r="Y11" s="3">
        <f t="shared" ref="Y11:Y61" si="11">IF($D11="CONT",COUNTIFS($D11:$R11,"1")/2,"")</f>
        <v>0</v>
      </c>
      <c r="Z11" s="88">
        <v>1</v>
      </c>
      <c r="AA11" s="131">
        <f>COUNTIF($S$10:S$178,"1")</f>
        <v>28</v>
      </c>
      <c r="AB11" s="128">
        <f>(SUMIF($D$10:$D$91,"CFNR",$S$10:$S$91)+SUMIF($D$92:$D$178,"CFNR",$S$92:$S$178))/(COUNTIF($D$10:$D$91,"CFNR")+COUNTIF($D$92:$D$178,"CFNR"))</f>
        <v>2</v>
      </c>
    </row>
    <row r="12" spans="1:28" x14ac:dyDescent="0.2">
      <c r="A12" s="3">
        <f t="shared" ref="A12:B75" si="12">A11+1</f>
        <v>3</v>
      </c>
      <c r="B12" s="82">
        <f t="shared" ref="B12:C72" si="13">B11+1</f>
        <v>3</v>
      </c>
      <c r="C12" s="209">
        <f t="shared" ref="C12:C19" si="14">B12</f>
        <v>3</v>
      </c>
      <c r="D12" s="161" t="s">
        <v>93</v>
      </c>
      <c r="E12" s="161" t="s">
        <v>125</v>
      </c>
      <c r="F12" s="161">
        <f t="shared" si="1"/>
        <v>0</v>
      </c>
      <c r="G12" s="161">
        <v>2</v>
      </c>
      <c r="H12" s="161">
        <f t="shared" si="2"/>
        <v>0</v>
      </c>
      <c r="I12" s="161">
        <v>2</v>
      </c>
      <c r="J12" s="161">
        <f t="shared" si="3"/>
        <v>0</v>
      </c>
      <c r="K12" s="161">
        <v>1</v>
      </c>
      <c r="L12" s="161">
        <f t="shared" si="4"/>
        <v>1</v>
      </c>
      <c r="M12" s="161">
        <v>1</v>
      </c>
      <c r="N12" s="161">
        <f t="shared" si="5"/>
        <v>1</v>
      </c>
      <c r="O12" s="161">
        <v>2</v>
      </c>
      <c r="P12" s="161">
        <f t="shared" si="6"/>
        <v>0</v>
      </c>
      <c r="Q12" s="161">
        <v>2</v>
      </c>
      <c r="R12" s="161">
        <f t="shared" si="7"/>
        <v>0</v>
      </c>
      <c r="S12" s="161">
        <f t="shared" si="0"/>
        <v>2</v>
      </c>
      <c r="T12" s="161">
        <f t="shared" ref="T12:T73" si="15">IF(AND(K12=1,E12&lt;&gt;1,G12&lt;&gt;1,I12&lt;&gt;1,M12&lt;&gt;1,O12&lt;&gt;1,Q12&lt;&gt;1),1,0)</f>
        <v>0</v>
      </c>
      <c r="U12" s="161">
        <f>'LR Results_2B_Composite'!H8</f>
        <v>1</v>
      </c>
      <c r="V12" s="161">
        <f t="shared" si="8"/>
        <v>0</v>
      </c>
      <c r="W12" s="3" t="str">
        <f t="shared" si="9"/>
        <v/>
      </c>
      <c r="X12" s="3" t="str">
        <f t="shared" si="10"/>
        <v/>
      </c>
      <c r="Y12" s="3">
        <f t="shared" si="11"/>
        <v>2</v>
      </c>
      <c r="Z12" s="88">
        <v>2</v>
      </c>
      <c r="AA12" s="131">
        <f>COUNTIF($S$10:S$178,"2")</f>
        <v>18</v>
      </c>
      <c r="AB12" s="129">
        <f>(SUMIF($D$10:$D$91,"CONT",$S$10:$S$91)+SUMIF($D$92:$D$178,"CONT",$S$92:$S$178))/(COUNTIF($D$10:$D$91,"CONT")+COUNTIF($D$92:$D$178,"CONT"))</f>
        <v>1.6666666666666667</v>
      </c>
    </row>
    <row r="13" spans="1:28" x14ac:dyDescent="0.2">
      <c r="A13" s="3">
        <f t="shared" si="12"/>
        <v>4</v>
      </c>
      <c r="B13" s="82">
        <f t="shared" si="13"/>
        <v>4</v>
      </c>
      <c r="C13" s="209">
        <f t="shared" si="14"/>
        <v>4</v>
      </c>
      <c r="D13" s="161" t="s">
        <v>93</v>
      </c>
      <c r="E13" s="161" t="s">
        <v>125</v>
      </c>
      <c r="F13" s="161">
        <f t="shared" si="1"/>
        <v>0</v>
      </c>
      <c r="G13" s="161">
        <v>2</v>
      </c>
      <c r="H13" s="161">
        <f t="shared" si="2"/>
        <v>0</v>
      </c>
      <c r="I13" s="161">
        <v>2</v>
      </c>
      <c r="J13" s="161">
        <f t="shared" si="3"/>
        <v>0</v>
      </c>
      <c r="K13" s="161">
        <v>1</v>
      </c>
      <c r="L13" s="161">
        <f t="shared" si="4"/>
        <v>1</v>
      </c>
      <c r="M13" s="161">
        <v>2</v>
      </c>
      <c r="N13" s="161">
        <f t="shared" si="5"/>
        <v>0</v>
      </c>
      <c r="O13" s="161">
        <v>2</v>
      </c>
      <c r="P13" s="161">
        <f t="shared" si="6"/>
        <v>0</v>
      </c>
      <c r="Q13" s="161">
        <v>2</v>
      </c>
      <c r="R13" s="161">
        <f t="shared" si="7"/>
        <v>0</v>
      </c>
      <c r="S13" s="161">
        <f t="shared" si="0"/>
        <v>1</v>
      </c>
      <c r="T13" s="161">
        <f t="shared" si="15"/>
        <v>1</v>
      </c>
      <c r="U13" s="161">
        <f>'LR Results_2B_Composite'!H9</f>
        <v>0</v>
      </c>
      <c r="V13" s="161">
        <f t="shared" si="8"/>
        <v>1</v>
      </c>
      <c r="W13" s="3" t="str">
        <f t="shared" si="9"/>
        <v/>
      </c>
      <c r="X13" s="3" t="str">
        <f t="shared" si="10"/>
        <v/>
      </c>
      <c r="Y13" s="3">
        <f t="shared" si="11"/>
        <v>1</v>
      </c>
      <c r="Z13" s="88">
        <v>3</v>
      </c>
      <c r="AA13" s="131">
        <f>COUNTIF($S$10:S$178,"3")</f>
        <v>18</v>
      </c>
    </row>
    <row r="14" spans="1:28" x14ac:dyDescent="0.2">
      <c r="A14" s="3">
        <f t="shared" si="12"/>
        <v>5</v>
      </c>
      <c r="B14" s="82">
        <f t="shared" si="13"/>
        <v>5</v>
      </c>
      <c r="C14" s="209">
        <f t="shared" si="14"/>
        <v>5</v>
      </c>
      <c r="D14" s="161" t="s">
        <v>93</v>
      </c>
      <c r="E14" s="161" t="s">
        <v>125</v>
      </c>
      <c r="F14" s="161">
        <f t="shared" si="1"/>
        <v>0</v>
      </c>
      <c r="G14" s="161">
        <v>2</v>
      </c>
      <c r="H14" s="161">
        <f t="shared" si="2"/>
        <v>0</v>
      </c>
      <c r="I14" s="161">
        <v>2</v>
      </c>
      <c r="J14" s="161">
        <f t="shared" si="3"/>
        <v>0</v>
      </c>
      <c r="K14" s="161">
        <v>1</v>
      </c>
      <c r="L14" s="161">
        <f t="shared" si="4"/>
        <v>1</v>
      </c>
      <c r="M14" s="161">
        <v>1</v>
      </c>
      <c r="N14" s="161">
        <f t="shared" si="5"/>
        <v>1</v>
      </c>
      <c r="O14" s="161">
        <v>2</v>
      </c>
      <c r="P14" s="161">
        <f t="shared" si="6"/>
        <v>0</v>
      </c>
      <c r="Q14" s="161">
        <v>1</v>
      </c>
      <c r="R14" s="161">
        <f t="shared" si="7"/>
        <v>1</v>
      </c>
      <c r="S14" s="161">
        <f t="shared" si="0"/>
        <v>3</v>
      </c>
      <c r="T14" s="161">
        <f t="shared" si="15"/>
        <v>0</v>
      </c>
      <c r="U14" s="161">
        <f>'LR Results_2B_Composite'!H10</f>
        <v>1</v>
      </c>
      <c r="V14" s="161">
        <f t="shared" si="8"/>
        <v>0</v>
      </c>
      <c r="W14" s="3" t="str">
        <f t="shared" si="9"/>
        <v/>
      </c>
      <c r="X14" s="3" t="str">
        <f t="shared" si="10"/>
        <v/>
      </c>
      <c r="Y14" s="3">
        <f t="shared" si="11"/>
        <v>3</v>
      </c>
      <c r="Z14" s="88">
        <v>4</v>
      </c>
      <c r="AA14" s="131">
        <f>COUNTIF($S$10:S$178,"4")</f>
        <v>6</v>
      </c>
    </row>
    <row r="15" spans="1:28" ht="16" thickBot="1" x14ac:dyDescent="0.25">
      <c r="A15" s="3">
        <f t="shared" si="12"/>
        <v>6</v>
      </c>
      <c r="B15" s="82">
        <f t="shared" si="13"/>
        <v>6</v>
      </c>
      <c r="C15" s="212">
        <f t="shared" si="14"/>
        <v>6</v>
      </c>
      <c r="D15" s="162" t="s">
        <v>64</v>
      </c>
      <c r="E15" s="162" t="s">
        <v>125</v>
      </c>
      <c r="F15" s="162">
        <f t="shared" si="1"/>
        <v>0</v>
      </c>
      <c r="G15" s="162">
        <v>1</v>
      </c>
      <c r="H15" s="162">
        <f t="shared" si="2"/>
        <v>1</v>
      </c>
      <c r="I15" s="162">
        <v>2</v>
      </c>
      <c r="J15" s="162">
        <f t="shared" si="3"/>
        <v>0</v>
      </c>
      <c r="K15" s="162">
        <v>1</v>
      </c>
      <c r="L15" s="162">
        <f t="shared" si="4"/>
        <v>1</v>
      </c>
      <c r="M15" s="162">
        <v>1</v>
      </c>
      <c r="N15" s="162">
        <f t="shared" si="5"/>
        <v>1</v>
      </c>
      <c r="O15" s="162">
        <v>2</v>
      </c>
      <c r="P15" s="162">
        <f t="shared" si="6"/>
        <v>0</v>
      </c>
      <c r="Q15" s="162">
        <v>2</v>
      </c>
      <c r="R15" s="162">
        <f t="shared" si="7"/>
        <v>0</v>
      </c>
      <c r="S15" s="162">
        <f t="shared" si="0"/>
        <v>3</v>
      </c>
      <c r="T15" s="161">
        <f t="shared" si="15"/>
        <v>0</v>
      </c>
      <c r="U15" s="161">
        <f>'LR Results_2B_Composite'!H11</f>
        <v>1</v>
      </c>
      <c r="V15" s="161">
        <f t="shared" si="8"/>
        <v>0</v>
      </c>
      <c r="W15" s="3" t="str">
        <f t="shared" si="9"/>
        <v/>
      </c>
      <c r="X15" s="3">
        <f t="shared" si="10"/>
        <v>3</v>
      </c>
      <c r="Y15" s="3" t="str">
        <f t="shared" si="11"/>
        <v/>
      </c>
      <c r="Z15" s="88">
        <v>5</v>
      </c>
      <c r="AA15" s="131">
        <f>COUNTIF($S$10:S$178,"5")</f>
        <v>4</v>
      </c>
    </row>
    <row r="16" spans="1:28" ht="16" thickBot="1" x14ac:dyDescent="0.25">
      <c r="A16" s="3">
        <f t="shared" si="12"/>
        <v>7</v>
      </c>
      <c r="B16" s="82">
        <f t="shared" si="13"/>
        <v>7</v>
      </c>
      <c r="C16" s="213">
        <f t="shared" si="14"/>
        <v>7</v>
      </c>
      <c r="D16" s="163" t="s">
        <v>64</v>
      </c>
      <c r="E16" s="163" t="s">
        <v>125</v>
      </c>
      <c r="F16" s="163">
        <f t="shared" si="1"/>
        <v>0</v>
      </c>
      <c r="G16" s="163">
        <v>2</v>
      </c>
      <c r="H16" s="163">
        <f t="shared" si="2"/>
        <v>0</v>
      </c>
      <c r="I16" s="163">
        <v>2</v>
      </c>
      <c r="J16" s="163">
        <f t="shared" si="3"/>
        <v>0</v>
      </c>
      <c r="K16" s="163">
        <v>1</v>
      </c>
      <c r="L16" s="163">
        <f t="shared" si="4"/>
        <v>1</v>
      </c>
      <c r="M16" s="163">
        <v>2</v>
      </c>
      <c r="N16" s="163">
        <f t="shared" si="5"/>
        <v>0</v>
      </c>
      <c r="O16" s="163">
        <v>2</v>
      </c>
      <c r="P16" s="163">
        <f t="shared" si="6"/>
        <v>0</v>
      </c>
      <c r="Q16" s="163">
        <v>2</v>
      </c>
      <c r="R16" s="163">
        <f t="shared" si="7"/>
        <v>0</v>
      </c>
      <c r="S16" s="163">
        <f t="shared" si="0"/>
        <v>1</v>
      </c>
      <c r="T16" s="161">
        <f t="shared" si="15"/>
        <v>1</v>
      </c>
      <c r="U16" s="161">
        <f>'LR Results_2B_Composite'!H12</f>
        <v>0</v>
      </c>
      <c r="V16" s="161">
        <f t="shared" si="8"/>
        <v>0</v>
      </c>
      <c r="W16" s="3" t="str">
        <f t="shared" si="9"/>
        <v/>
      </c>
      <c r="X16" s="3">
        <f t="shared" si="10"/>
        <v>1</v>
      </c>
      <c r="Y16" s="3" t="str">
        <f t="shared" si="11"/>
        <v/>
      </c>
      <c r="Z16" s="132">
        <v>6</v>
      </c>
      <c r="AA16" s="133">
        <f>COUNTIF($S$10:S$178,"6")</f>
        <v>0</v>
      </c>
    </row>
    <row r="17" spans="1:27" ht="16" thickBot="1" x14ac:dyDescent="0.25">
      <c r="A17" s="3">
        <f t="shared" si="12"/>
        <v>8</v>
      </c>
      <c r="B17" s="65">
        <f t="shared" si="13"/>
        <v>8</v>
      </c>
      <c r="C17" s="253">
        <f t="shared" si="14"/>
        <v>8</v>
      </c>
      <c r="D17" s="164" t="s">
        <v>93</v>
      </c>
      <c r="E17" s="164" t="s">
        <v>125</v>
      </c>
      <c r="F17" s="164">
        <f t="shared" si="1"/>
        <v>0</v>
      </c>
      <c r="G17" s="164">
        <v>2</v>
      </c>
      <c r="H17" s="164">
        <f t="shared" si="2"/>
        <v>0</v>
      </c>
      <c r="I17" s="164">
        <v>2</v>
      </c>
      <c r="J17" s="164">
        <f t="shared" si="3"/>
        <v>0</v>
      </c>
      <c r="K17" s="164">
        <v>1</v>
      </c>
      <c r="L17" s="164">
        <f t="shared" si="4"/>
        <v>1</v>
      </c>
      <c r="M17" s="164">
        <v>1</v>
      </c>
      <c r="N17" s="164">
        <f t="shared" si="5"/>
        <v>1</v>
      </c>
      <c r="O17" s="164">
        <v>2</v>
      </c>
      <c r="P17" s="164">
        <f t="shared" si="6"/>
        <v>0</v>
      </c>
      <c r="Q17" s="164">
        <v>1</v>
      </c>
      <c r="R17" s="164">
        <f t="shared" si="7"/>
        <v>1</v>
      </c>
      <c r="S17" s="164">
        <f t="shared" si="0"/>
        <v>3</v>
      </c>
      <c r="T17" s="161">
        <f t="shared" si="15"/>
        <v>0</v>
      </c>
      <c r="U17" s="161">
        <f>'LR Results_2B_Composite'!H13</f>
        <v>1</v>
      </c>
      <c r="V17" s="161">
        <f t="shared" si="8"/>
        <v>0</v>
      </c>
      <c r="W17" s="3" t="str">
        <f t="shared" si="9"/>
        <v/>
      </c>
      <c r="X17" s="3" t="str">
        <f t="shared" si="10"/>
        <v/>
      </c>
      <c r="Y17" s="3">
        <f t="shared" si="11"/>
        <v>3</v>
      </c>
      <c r="Z17" s="3"/>
      <c r="AA17" s="10">
        <f>(AA14+AA15+AA16)/(AA10+AA11+AA12+AA13+AA14+AA15+AA16)</f>
        <v>0.11494252873563218</v>
      </c>
    </row>
    <row r="18" spans="1:27" x14ac:dyDescent="0.2">
      <c r="A18" s="3">
        <f t="shared" si="12"/>
        <v>9</v>
      </c>
      <c r="B18" s="82">
        <f t="shared" si="13"/>
        <v>9</v>
      </c>
      <c r="C18" s="161">
        <f t="shared" si="14"/>
        <v>9</v>
      </c>
      <c r="D18" s="161" t="s">
        <v>93</v>
      </c>
      <c r="E18" s="161" t="s">
        <v>125</v>
      </c>
      <c r="F18" s="161">
        <f t="shared" si="1"/>
        <v>0</v>
      </c>
      <c r="G18" s="161">
        <v>2</v>
      </c>
      <c r="H18" s="161">
        <f t="shared" si="2"/>
        <v>0</v>
      </c>
      <c r="I18" s="161">
        <v>2</v>
      </c>
      <c r="J18" s="161">
        <f t="shared" si="3"/>
        <v>0</v>
      </c>
      <c r="K18" s="161">
        <v>2</v>
      </c>
      <c r="L18" s="161">
        <f t="shared" si="4"/>
        <v>0</v>
      </c>
      <c r="M18" s="161" t="s">
        <v>125</v>
      </c>
      <c r="N18" s="161">
        <f t="shared" si="5"/>
        <v>0</v>
      </c>
      <c r="O18" s="161" t="s">
        <v>125</v>
      </c>
      <c r="P18" s="161">
        <f t="shared" si="6"/>
        <v>0</v>
      </c>
      <c r="Q18" s="161" t="s">
        <v>125</v>
      </c>
      <c r="R18" s="161">
        <f t="shared" si="7"/>
        <v>0</v>
      </c>
      <c r="S18" s="161">
        <f t="shared" si="0"/>
        <v>0</v>
      </c>
      <c r="T18" s="161">
        <f t="shared" si="15"/>
        <v>0</v>
      </c>
      <c r="U18" s="161">
        <f>'LR Results_2B_Composite'!H14</f>
        <v>1</v>
      </c>
      <c r="V18" s="161">
        <f t="shared" si="8"/>
        <v>0</v>
      </c>
      <c r="W18" s="3" t="str">
        <f t="shared" si="9"/>
        <v/>
      </c>
      <c r="X18" s="3" t="str">
        <f t="shared" si="10"/>
        <v/>
      </c>
      <c r="Y18" s="3">
        <f t="shared" si="11"/>
        <v>0</v>
      </c>
      <c r="AA18" s="4">
        <f>SUM(AA10:AA16)</f>
        <v>87</v>
      </c>
    </row>
    <row r="19" spans="1:27" x14ac:dyDescent="0.2">
      <c r="A19" s="3">
        <f t="shared" si="12"/>
        <v>10</v>
      </c>
      <c r="B19" s="82">
        <f t="shared" si="13"/>
        <v>10</v>
      </c>
      <c r="C19" s="161">
        <f t="shared" si="14"/>
        <v>10</v>
      </c>
      <c r="D19" s="161" t="s">
        <v>93</v>
      </c>
      <c r="E19" s="161">
        <v>2</v>
      </c>
      <c r="F19" s="161">
        <f t="shared" si="1"/>
        <v>0</v>
      </c>
      <c r="G19" s="161">
        <v>2</v>
      </c>
      <c r="H19" s="161">
        <f t="shared" si="2"/>
        <v>0</v>
      </c>
      <c r="I19" s="161">
        <v>1</v>
      </c>
      <c r="J19" s="161">
        <f t="shared" si="3"/>
        <v>1</v>
      </c>
      <c r="K19" s="161">
        <v>1</v>
      </c>
      <c r="L19" s="161">
        <f t="shared" si="4"/>
        <v>1</v>
      </c>
      <c r="M19" s="161">
        <v>1</v>
      </c>
      <c r="N19" s="161">
        <f t="shared" si="5"/>
        <v>1</v>
      </c>
      <c r="O19" s="161">
        <v>2</v>
      </c>
      <c r="P19" s="161">
        <f t="shared" si="6"/>
        <v>0</v>
      </c>
      <c r="Q19" s="161">
        <v>1</v>
      </c>
      <c r="R19" s="161">
        <f t="shared" si="7"/>
        <v>1</v>
      </c>
      <c r="S19" s="161">
        <f t="shared" si="0"/>
        <v>4</v>
      </c>
      <c r="T19" s="161">
        <f t="shared" si="15"/>
        <v>0</v>
      </c>
      <c r="U19" s="161">
        <f>'LR Results_2B_Composite'!H15</f>
        <v>1</v>
      </c>
      <c r="V19" s="161">
        <f t="shared" si="8"/>
        <v>0</v>
      </c>
      <c r="W19" s="3" t="str">
        <f t="shared" si="9"/>
        <v/>
      </c>
      <c r="X19" s="3" t="str">
        <f t="shared" si="10"/>
        <v/>
      </c>
      <c r="Y19" s="3">
        <f t="shared" si="11"/>
        <v>4</v>
      </c>
    </row>
    <row r="20" spans="1:27" x14ac:dyDescent="0.2">
      <c r="A20" s="3">
        <f>A19+1</f>
        <v>11</v>
      </c>
      <c r="B20" s="82">
        <f>B19+1</f>
        <v>11</v>
      </c>
      <c r="C20" s="161">
        <v>12</v>
      </c>
      <c r="D20" s="161" t="s">
        <v>93</v>
      </c>
      <c r="E20" s="161" t="s">
        <v>125</v>
      </c>
      <c r="F20" s="161">
        <f t="shared" si="1"/>
        <v>0</v>
      </c>
      <c r="G20" s="161">
        <v>2</v>
      </c>
      <c r="H20" s="161">
        <f t="shared" si="2"/>
        <v>0</v>
      </c>
      <c r="I20" s="161">
        <v>2</v>
      </c>
      <c r="J20" s="161">
        <f t="shared" si="3"/>
        <v>0</v>
      </c>
      <c r="K20" s="161">
        <v>2</v>
      </c>
      <c r="L20" s="161">
        <f t="shared" si="4"/>
        <v>0</v>
      </c>
      <c r="M20" s="161" t="s">
        <v>125</v>
      </c>
      <c r="N20" s="161">
        <f t="shared" si="5"/>
        <v>0</v>
      </c>
      <c r="O20" s="161" t="s">
        <v>125</v>
      </c>
      <c r="P20" s="161">
        <f t="shared" si="6"/>
        <v>0</v>
      </c>
      <c r="Q20" s="161" t="s">
        <v>125</v>
      </c>
      <c r="R20" s="161">
        <f t="shared" si="7"/>
        <v>0</v>
      </c>
      <c r="S20" s="161">
        <f t="shared" si="0"/>
        <v>0</v>
      </c>
      <c r="T20" s="161">
        <f t="shared" si="15"/>
        <v>0</v>
      </c>
      <c r="U20" s="161">
        <f>'LR Results_2B_Composite'!H16</f>
        <v>0</v>
      </c>
      <c r="V20" s="161">
        <f t="shared" si="8"/>
        <v>0</v>
      </c>
      <c r="W20" s="3" t="str">
        <f t="shared" si="9"/>
        <v/>
      </c>
      <c r="X20" s="3" t="str">
        <f t="shared" si="10"/>
        <v/>
      </c>
      <c r="Y20" s="3">
        <f t="shared" si="11"/>
        <v>0</v>
      </c>
    </row>
    <row r="21" spans="1:27" x14ac:dyDescent="0.2">
      <c r="A21" s="3">
        <f t="shared" si="12"/>
        <v>12</v>
      </c>
      <c r="B21" s="82">
        <f t="shared" si="13"/>
        <v>12</v>
      </c>
      <c r="C21" s="161">
        <f>C20+1</f>
        <v>13</v>
      </c>
      <c r="D21" s="161" t="s">
        <v>93</v>
      </c>
      <c r="E21" s="161">
        <v>2</v>
      </c>
      <c r="F21" s="161">
        <f t="shared" si="1"/>
        <v>0</v>
      </c>
      <c r="G21" s="161">
        <v>2</v>
      </c>
      <c r="H21" s="161">
        <f t="shared" si="2"/>
        <v>0</v>
      </c>
      <c r="I21" s="161">
        <v>2</v>
      </c>
      <c r="J21" s="161">
        <f t="shared" si="3"/>
        <v>0</v>
      </c>
      <c r="K21" s="161">
        <v>1</v>
      </c>
      <c r="L21" s="161">
        <f t="shared" si="4"/>
        <v>1</v>
      </c>
      <c r="M21" s="161">
        <v>1</v>
      </c>
      <c r="N21" s="161">
        <f t="shared" si="5"/>
        <v>1</v>
      </c>
      <c r="O21" s="161">
        <v>2</v>
      </c>
      <c r="P21" s="161">
        <f t="shared" si="6"/>
        <v>0</v>
      </c>
      <c r="Q21" s="161">
        <v>1</v>
      </c>
      <c r="R21" s="161">
        <f t="shared" si="7"/>
        <v>1</v>
      </c>
      <c r="S21" s="161">
        <f t="shared" si="0"/>
        <v>3</v>
      </c>
      <c r="T21" s="161">
        <f t="shared" si="15"/>
        <v>0</v>
      </c>
      <c r="U21" s="161">
        <f>'LR Results_2B_Composite'!H17</f>
        <v>1</v>
      </c>
      <c r="V21" s="161">
        <f t="shared" si="8"/>
        <v>0</v>
      </c>
      <c r="W21" s="3" t="str">
        <f t="shared" si="9"/>
        <v/>
      </c>
      <c r="X21" s="3" t="str">
        <f t="shared" si="10"/>
        <v/>
      </c>
      <c r="Y21" s="3">
        <f t="shared" si="11"/>
        <v>3</v>
      </c>
    </row>
    <row r="22" spans="1:27" x14ac:dyDescent="0.2">
      <c r="A22" s="3">
        <f t="shared" si="12"/>
        <v>13</v>
      </c>
      <c r="B22" s="82">
        <f t="shared" si="13"/>
        <v>13</v>
      </c>
      <c r="C22" s="161">
        <f>C21+1</f>
        <v>14</v>
      </c>
      <c r="D22" s="161" t="s">
        <v>93</v>
      </c>
      <c r="E22" s="161" t="s">
        <v>125</v>
      </c>
      <c r="F22" s="161">
        <f t="shared" si="1"/>
        <v>0</v>
      </c>
      <c r="G22" s="161">
        <v>2</v>
      </c>
      <c r="H22" s="161">
        <f t="shared" si="2"/>
        <v>0</v>
      </c>
      <c r="I22" s="161">
        <v>2</v>
      </c>
      <c r="J22" s="161">
        <f t="shared" si="3"/>
        <v>0</v>
      </c>
      <c r="K22" s="161">
        <v>1</v>
      </c>
      <c r="L22" s="161">
        <f t="shared" si="4"/>
        <v>1</v>
      </c>
      <c r="M22" s="161">
        <v>1</v>
      </c>
      <c r="N22" s="161">
        <f t="shared" si="5"/>
        <v>1</v>
      </c>
      <c r="O22" s="161">
        <v>2</v>
      </c>
      <c r="P22" s="161">
        <f t="shared" si="6"/>
        <v>0</v>
      </c>
      <c r="Q22" s="161">
        <v>1</v>
      </c>
      <c r="R22" s="161">
        <f t="shared" si="7"/>
        <v>1</v>
      </c>
      <c r="S22" s="161">
        <f t="shared" si="0"/>
        <v>3</v>
      </c>
      <c r="T22" s="161">
        <f t="shared" si="15"/>
        <v>0</v>
      </c>
      <c r="U22" s="161">
        <f>'LR Results_2B_Composite'!H18</f>
        <v>1</v>
      </c>
      <c r="V22" s="161">
        <f t="shared" si="8"/>
        <v>0</v>
      </c>
      <c r="W22" s="3" t="str">
        <f t="shared" si="9"/>
        <v/>
      </c>
      <c r="X22" s="3" t="str">
        <f t="shared" si="10"/>
        <v/>
      </c>
      <c r="Y22" s="3">
        <f t="shared" si="11"/>
        <v>3</v>
      </c>
    </row>
    <row r="23" spans="1:27" x14ac:dyDescent="0.2">
      <c r="A23" s="3">
        <f t="shared" si="12"/>
        <v>14</v>
      </c>
      <c r="B23" s="82">
        <f t="shared" si="13"/>
        <v>14</v>
      </c>
      <c r="C23" s="161">
        <f>C22+1</f>
        <v>15</v>
      </c>
      <c r="D23" s="161" t="s">
        <v>93</v>
      </c>
      <c r="E23" s="161" t="s">
        <v>125</v>
      </c>
      <c r="F23" s="161">
        <f t="shared" si="1"/>
        <v>0</v>
      </c>
      <c r="G23" s="161">
        <v>2</v>
      </c>
      <c r="H23" s="161">
        <f t="shared" si="2"/>
        <v>0</v>
      </c>
      <c r="I23" s="161">
        <v>2</v>
      </c>
      <c r="J23" s="161">
        <f t="shared" si="3"/>
        <v>0</v>
      </c>
      <c r="K23" s="161">
        <v>1</v>
      </c>
      <c r="L23" s="161">
        <f t="shared" si="4"/>
        <v>1</v>
      </c>
      <c r="M23" s="161">
        <v>2</v>
      </c>
      <c r="N23" s="161">
        <f t="shared" si="5"/>
        <v>0</v>
      </c>
      <c r="O23" s="161">
        <v>2</v>
      </c>
      <c r="P23" s="161">
        <f t="shared" si="6"/>
        <v>0</v>
      </c>
      <c r="Q23" s="161">
        <v>2</v>
      </c>
      <c r="R23" s="161">
        <f t="shared" si="7"/>
        <v>0</v>
      </c>
      <c r="S23" s="161">
        <f t="shared" si="0"/>
        <v>1</v>
      </c>
      <c r="T23" s="161">
        <f t="shared" si="15"/>
        <v>1</v>
      </c>
      <c r="U23" s="161">
        <f>'LR Results_2B_Composite'!H19</f>
        <v>0</v>
      </c>
      <c r="V23" s="161">
        <f t="shared" si="8"/>
        <v>1</v>
      </c>
      <c r="W23" s="3" t="str">
        <f t="shared" si="9"/>
        <v/>
      </c>
      <c r="X23" s="3" t="str">
        <f t="shared" si="10"/>
        <v/>
      </c>
      <c r="Y23" s="204">
        <f t="shared" si="11"/>
        <v>1</v>
      </c>
    </row>
    <row r="24" spans="1:27" x14ac:dyDescent="0.2">
      <c r="A24" s="3">
        <f t="shared" si="12"/>
        <v>15</v>
      </c>
      <c r="B24" s="82">
        <f t="shared" si="13"/>
        <v>15</v>
      </c>
      <c r="C24" s="165">
        <f t="shared" si="13"/>
        <v>16</v>
      </c>
      <c r="D24" s="165" t="s">
        <v>64</v>
      </c>
      <c r="E24" s="165" t="s">
        <v>125</v>
      </c>
      <c r="F24" s="165">
        <f t="shared" si="1"/>
        <v>0</v>
      </c>
      <c r="G24" s="165">
        <v>2</v>
      </c>
      <c r="H24" s="165">
        <f t="shared" si="2"/>
        <v>0</v>
      </c>
      <c r="I24" s="165">
        <v>2</v>
      </c>
      <c r="J24" s="165">
        <f t="shared" si="3"/>
        <v>0</v>
      </c>
      <c r="K24" s="165">
        <v>1</v>
      </c>
      <c r="L24" s="165">
        <f t="shared" si="4"/>
        <v>1</v>
      </c>
      <c r="M24" s="165">
        <v>1</v>
      </c>
      <c r="N24" s="165">
        <f t="shared" si="5"/>
        <v>1</v>
      </c>
      <c r="O24" s="165">
        <v>1</v>
      </c>
      <c r="P24" s="165">
        <f t="shared" si="6"/>
        <v>1</v>
      </c>
      <c r="Q24" s="165">
        <v>2</v>
      </c>
      <c r="R24" s="165">
        <f t="shared" si="7"/>
        <v>0</v>
      </c>
      <c r="S24" s="165">
        <f t="shared" si="0"/>
        <v>3</v>
      </c>
      <c r="T24" s="161">
        <f t="shared" si="15"/>
        <v>0</v>
      </c>
      <c r="U24" s="161">
        <f>'LR Results_2B_Composite'!H20</f>
        <v>1</v>
      </c>
      <c r="V24" s="161">
        <f t="shared" si="8"/>
        <v>0</v>
      </c>
      <c r="W24" s="3" t="str">
        <f t="shared" si="9"/>
        <v/>
      </c>
      <c r="X24" s="3">
        <f t="shared" si="10"/>
        <v>3</v>
      </c>
      <c r="Y24" s="3" t="str">
        <f t="shared" si="11"/>
        <v/>
      </c>
    </row>
    <row r="25" spans="1:27" x14ac:dyDescent="0.2">
      <c r="A25" s="3">
        <f t="shared" si="12"/>
        <v>16</v>
      </c>
      <c r="B25" s="82">
        <f t="shared" si="13"/>
        <v>16</v>
      </c>
      <c r="C25" s="161">
        <f t="shared" si="13"/>
        <v>17</v>
      </c>
      <c r="D25" s="161" t="s">
        <v>93</v>
      </c>
      <c r="E25" s="161" t="s">
        <v>125</v>
      </c>
      <c r="F25" s="161">
        <f t="shared" si="1"/>
        <v>0</v>
      </c>
      <c r="G25" s="161">
        <v>2</v>
      </c>
      <c r="H25" s="161">
        <f t="shared" si="2"/>
        <v>0</v>
      </c>
      <c r="I25" s="161">
        <v>2</v>
      </c>
      <c r="J25" s="161">
        <f t="shared" si="3"/>
        <v>0</v>
      </c>
      <c r="K25" s="161">
        <v>1</v>
      </c>
      <c r="L25" s="161">
        <f t="shared" si="4"/>
        <v>1</v>
      </c>
      <c r="M25" s="161">
        <v>1</v>
      </c>
      <c r="N25" s="161">
        <f t="shared" si="5"/>
        <v>1</v>
      </c>
      <c r="O25" s="161">
        <v>2</v>
      </c>
      <c r="P25" s="161">
        <f t="shared" si="6"/>
        <v>0</v>
      </c>
      <c r="Q25" s="161" t="s">
        <v>125</v>
      </c>
      <c r="R25" s="161">
        <f t="shared" si="7"/>
        <v>0</v>
      </c>
      <c r="S25" s="161">
        <f t="shared" si="0"/>
        <v>2</v>
      </c>
      <c r="T25" s="161">
        <f t="shared" si="15"/>
        <v>0</v>
      </c>
      <c r="U25" s="161">
        <f>'LR Results_2B_Composite'!H21</f>
        <v>1</v>
      </c>
      <c r="V25" s="161">
        <f t="shared" si="8"/>
        <v>0</v>
      </c>
      <c r="W25" s="3" t="str">
        <f t="shared" si="9"/>
        <v/>
      </c>
      <c r="X25" s="3" t="str">
        <f t="shared" si="10"/>
        <v/>
      </c>
      <c r="Y25" s="3">
        <f t="shared" si="11"/>
        <v>2</v>
      </c>
    </row>
    <row r="26" spans="1:27" x14ac:dyDescent="0.2">
      <c r="A26" s="3">
        <f t="shared" si="12"/>
        <v>17</v>
      </c>
      <c r="B26" s="82">
        <f t="shared" si="13"/>
        <v>17</v>
      </c>
      <c r="C26" s="161">
        <f t="shared" si="13"/>
        <v>18</v>
      </c>
      <c r="D26" s="161" t="s">
        <v>93</v>
      </c>
      <c r="E26" s="161" t="s">
        <v>125</v>
      </c>
      <c r="F26" s="161">
        <f t="shared" si="1"/>
        <v>0</v>
      </c>
      <c r="G26" s="161">
        <v>2</v>
      </c>
      <c r="H26" s="161">
        <f t="shared" si="2"/>
        <v>0</v>
      </c>
      <c r="I26" s="161">
        <v>2</v>
      </c>
      <c r="J26" s="161">
        <f t="shared" si="3"/>
        <v>0</v>
      </c>
      <c r="K26" s="161">
        <v>2</v>
      </c>
      <c r="L26" s="161">
        <f t="shared" si="4"/>
        <v>0</v>
      </c>
      <c r="M26" s="161">
        <v>1</v>
      </c>
      <c r="N26" s="161">
        <f t="shared" si="5"/>
        <v>1</v>
      </c>
      <c r="O26" s="161">
        <v>2</v>
      </c>
      <c r="P26" s="161">
        <f t="shared" si="6"/>
        <v>0</v>
      </c>
      <c r="Q26" s="161" t="s">
        <v>125</v>
      </c>
      <c r="R26" s="161">
        <f t="shared" si="7"/>
        <v>0</v>
      </c>
      <c r="S26" s="161">
        <f t="shared" si="0"/>
        <v>1</v>
      </c>
      <c r="T26" s="161">
        <f t="shared" si="15"/>
        <v>0</v>
      </c>
      <c r="U26" s="161">
        <f>'LR Results_2B_Composite'!H22</f>
        <v>1</v>
      </c>
      <c r="V26" s="161">
        <f t="shared" si="8"/>
        <v>0</v>
      </c>
      <c r="W26" s="3" t="str">
        <f t="shared" si="9"/>
        <v/>
      </c>
      <c r="X26" s="3" t="str">
        <f t="shared" si="10"/>
        <v/>
      </c>
      <c r="Y26" s="205">
        <f t="shared" si="11"/>
        <v>1</v>
      </c>
    </row>
    <row r="27" spans="1:27" x14ac:dyDescent="0.2">
      <c r="A27" s="3">
        <f t="shared" si="12"/>
        <v>18</v>
      </c>
      <c r="B27" s="82">
        <f t="shared" si="13"/>
        <v>18</v>
      </c>
      <c r="C27" s="161">
        <f t="shared" si="13"/>
        <v>19</v>
      </c>
      <c r="D27" s="161" t="s">
        <v>93</v>
      </c>
      <c r="E27" s="161" t="s">
        <v>125</v>
      </c>
      <c r="F27" s="161">
        <f t="shared" si="1"/>
        <v>0</v>
      </c>
      <c r="G27" s="161">
        <v>2</v>
      </c>
      <c r="H27" s="161">
        <f t="shared" si="2"/>
        <v>0</v>
      </c>
      <c r="I27" s="161">
        <v>2</v>
      </c>
      <c r="J27" s="161">
        <f t="shared" si="3"/>
        <v>0</v>
      </c>
      <c r="K27" s="161">
        <v>1</v>
      </c>
      <c r="L27" s="161">
        <f t="shared" si="4"/>
        <v>1</v>
      </c>
      <c r="M27" s="161">
        <v>1</v>
      </c>
      <c r="N27" s="161">
        <f t="shared" si="5"/>
        <v>1</v>
      </c>
      <c r="O27" s="161">
        <v>1</v>
      </c>
      <c r="P27" s="161">
        <f t="shared" si="6"/>
        <v>1</v>
      </c>
      <c r="Q27" s="161">
        <v>99</v>
      </c>
      <c r="R27" s="161">
        <f t="shared" si="7"/>
        <v>0</v>
      </c>
      <c r="S27" s="161">
        <f t="shared" si="0"/>
        <v>3</v>
      </c>
      <c r="T27" s="161">
        <f t="shared" si="15"/>
        <v>0</v>
      </c>
      <c r="U27" s="161">
        <f>'LR Results_2B_Composite'!H23</f>
        <v>1</v>
      </c>
      <c r="V27" s="161">
        <f t="shared" si="8"/>
        <v>0</v>
      </c>
      <c r="W27" s="3" t="str">
        <f t="shared" si="9"/>
        <v/>
      </c>
      <c r="X27" s="3" t="str">
        <f t="shared" si="10"/>
        <v/>
      </c>
      <c r="Y27" s="3">
        <f t="shared" si="11"/>
        <v>3</v>
      </c>
    </row>
    <row r="28" spans="1:27" x14ac:dyDescent="0.2">
      <c r="A28" s="3">
        <f t="shared" si="12"/>
        <v>19</v>
      </c>
      <c r="B28" s="82">
        <f t="shared" si="13"/>
        <v>19</v>
      </c>
      <c r="C28" s="161">
        <f t="shared" si="13"/>
        <v>20</v>
      </c>
      <c r="D28" s="161" t="s">
        <v>93</v>
      </c>
      <c r="E28" s="161" t="s">
        <v>125</v>
      </c>
      <c r="F28" s="161">
        <f t="shared" si="1"/>
        <v>0</v>
      </c>
      <c r="G28" s="161">
        <v>2</v>
      </c>
      <c r="H28" s="161">
        <f t="shared" si="2"/>
        <v>0</v>
      </c>
      <c r="I28" s="161">
        <v>2</v>
      </c>
      <c r="J28" s="161">
        <f t="shared" si="3"/>
        <v>0</v>
      </c>
      <c r="K28" s="161">
        <v>1</v>
      </c>
      <c r="L28" s="161">
        <f t="shared" si="4"/>
        <v>1</v>
      </c>
      <c r="M28" s="161">
        <v>99</v>
      </c>
      <c r="N28" s="161">
        <f t="shared" si="5"/>
        <v>0</v>
      </c>
      <c r="O28" s="161">
        <v>99</v>
      </c>
      <c r="P28" s="161">
        <f t="shared" si="6"/>
        <v>0</v>
      </c>
      <c r="Q28" s="161">
        <v>99</v>
      </c>
      <c r="R28" s="161">
        <f t="shared" si="7"/>
        <v>0</v>
      </c>
      <c r="S28" s="161">
        <f t="shared" si="0"/>
        <v>1</v>
      </c>
      <c r="T28" s="161">
        <f t="shared" si="15"/>
        <v>1</v>
      </c>
      <c r="U28" s="161">
        <f>'LR Results_2B_Composite'!H24</f>
        <v>0</v>
      </c>
      <c r="V28" s="161">
        <f t="shared" si="8"/>
        <v>1</v>
      </c>
      <c r="W28" s="3" t="str">
        <f t="shared" si="9"/>
        <v/>
      </c>
      <c r="X28" s="3" t="str">
        <f t="shared" si="10"/>
        <v/>
      </c>
      <c r="Y28" s="204">
        <f t="shared" si="11"/>
        <v>1</v>
      </c>
    </row>
    <row r="29" spans="1:27" x14ac:dyDescent="0.2">
      <c r="A29" s="3">
        <f t="shared" si="12"/>
        <v>20</v>
      </c>
      <c r="B29" s="16">
        <f t="shared" si="13"/>
        <v>20</v>
      </c>
      <c r="C29" s="165">
        <f t="shared" si="13"/>
        <v>21</v>
      </c>
      <c r="D29" s="165" t="s">
        <v>64</v>
      </c>
      <c r="E29" s="165" t="s">
        <v>125</v>
      </c>
      <c r="F29" s="165">
        <f t="shared" si="1"/>
        <v>0</v>
      </c>
      <c r="G29" s="165">
        <v>1</v>
      </c>
      <c r="H29" s="165">
        <f t="shared" si="2"/>
        <v>1</v>
      </c>
      <c r="I29" s="165">
        <v>2</v>
      </c>
      <c r="J29" s="165">
        <f t="shared" si="3"/>
        <v>0</v>
      </c>
      <c r="K29" s="165">
        <v>2</v>
      </c>
      <c r="L29" s="165">
        <f t="shared" si="4"/>
        <v>0</v>
      </c>
      <c r="M29" s="165" t="s">
        <v>125</v>
      </c>
      <c r="N29" s="165">
        <f t="shared" si="5"/>
        <v>0</v>
      </c>
      <c r="O29" s="165" t="s">
        <v>125</v>
      </c>
      <c r="P29" s="165">
        <f t="shared" si="6"/>
        <v>0</v>
      </c>
      <c r="Q29" s="165" t="s">
        <v>125</v>
      </c>
      <c r="R29" s="165">
        <f t="shared" si="7"/>
        <v>0</v>
      </c>
      <c r="S29" s="165">
        <f t="shared" si="0"/>
        <v>1</v>
      </c>
      <c r="T29" s="161">
        <f t="shared" si="15"/>
        <v>0</v>
      </c>
      <c r="U29" s="161">
        <f>'LR Results_2B_Composite'!H25</f>
        <v>1</v>
      </c>
      <c r="V29" s="161">
        <f t="shared" si="8"/>
        <v>0</v>
      </c>
      <c r="W29" s="3" t="str">
        <f t="shared" si="9"/>
        <v/>
      </c>
      <c r="X29" s="3">
        <f t="shared" si="10"/>
        <v>1</v>
      </c>
      <c r="Y29" s="3" t="str">
        <f t="shared" si="11"/>
        <v/>
      </c>
    </row>
    <row r="30" spans="1:27" x14ac:dyDescent="0.2">
      <c r="A30" s="3">
        <f t="shared" si="12"/>
        <v>21</v>
      </c>
      <c r="B30" s="82">
        <f t="shared" si="13"/>
        <v>21</v>
      </c>
      <c r="C30" s="161">
        <f t="shared" si="13"/>
        <v>22</v>
      </c>
      <c r="D30" s="161" t="s">
        <v>93</v>
      </c>
      <c r="E30" s="161" t="s">
        <v>125</v>
      </c>
      <c r="F30" s="161">
        <f t="shared" si="1"/>
        <v>0</v>
      </c>
      <c r="G30" s="161">
        <v>1</v>
      </c>
      <c r="H30" s="161">
        <f t="shared" si="2"/>
        <v>1</v>
      </c>
      <c r="I30" s="161">
        <v>2</v>
      </c>
      <c r="J30" s="161">
        <f t="shared" si="3"/>
        <v>0</v>
      </c>
      <c r="K30" s="161">
        <v>1</v>
      </c>
      <c r="L30" s="161">
        <f t="shared" si="4"/>
        <v>1</v>
      </c>
      <c r="M30" s="161">
        <v>1</v>
      </c>
      <c r="N30" s="161">
        <f t="shared" si="5"/>
        <v>1</v>
      </c>
      <c r="O30" s="161">
        <v>1</v>
      </c>
      <c r="P30" s="161">
        <f t="shared" si="6"/>
        <v>1</v>
      </c>
      <c r="Q30" s="161">
        <v>2</v>
      </c>
      <c r="R30" s="161">
        <f t="shared" si="7"/>
        <v>0</v>
      </c>
      <c r="S30" s="161">
        <f t="shared" si="0"/>
        <v>4</v>
      </c>
      <c r="T30" s="161">
        <f t="shared" si="15"/>
        <v>0</v>
      </c>
      <c r="U30" s="161">
        <f>'LR Results_2B_Composite'!H26</f>
        <v>1</v>
      </c>
      <c r="V30" s="161">
        <f t="shared" si="8"/>
        <v>0</v>
      </c>
      <c r="W30" s="3" t="str">
        <f t="shared" si="9"/>
        <v/>
      </c>
      <c r="X30" s="3" t="str">
        <f t="shared" si="10"/>
        <v/>
      </c>
      <c r="Y30" s="3">
        <f t="shared" si="11"/>
        <v>4</v>
      </c>
    </row>
    <row r="31" spans="1:27" x14ac:dyDescent="0.2">
      <c r="A31" s="3">
        <f t="shared" si="12"/>
        <v>22</v>
      </c>
      <c r="B31" s="82">
        <f t="shared" si="13"/>
        <v>22</v>
      </c>
      <c r="C31" s="161">
        <f t="shared" si="13"/>
        <v>23</v>
      </c>
      <c r="D31" s="161" t="s">
        <v>93</v>
      </c>
      <c r="E31" s="161" t="s">
        <v>125</v>
      </c>
      <c r="F31" s="161">
        <f t="shared" si="1"/>
        <v>0</v>
      </c>
      <c r="G31" s="161">
        <v>2</v>
      </c>
      <c r="H31" s="161">
        <f t="shared" si="2"/>
        <v>0</v>
      </c>
      <c r="I31" s="161">
        <v>2</v>
      </c>
      <c r="J31" s="161">
        <f t="shared" si="3"/>
        <v>0</v>
      </c>
      <c r="K31" s="161">
        <v>2</v>
      </c>
      <c r="L31" s="161">
        <f t="shared" si="4"/>
        <v>0</v>
      </c>
      <c r="M31" s="161" t="s">
        <v>125</v>
      </c>
      <c r="N31" s="161">
        <f t="shared" si="5"/>
        <v>0</v>
      </c>
      <c r="O31" s="161" t="s">
        <v>125</v>
      </c>
      <c r="P31" s="161">
        <f t="shared" si="6"/>
        <v>0</v>
      </c>
      <c r="Q31" s="161" t="s">
        <v>125</v>
      </c>
      <c r="R31" s="161">
        <f t="shared" si="7"/>
        <v>0</v>
      </c>
      <c r="S31" s="161">
        <f t="shared" si="0"/>
        <v>0</v>
      </c>
      <c r="T31" s="161">
        <f t="shared" si="15"/>
        <v>0</v>
      </c>
      <c r="U31" s="161">
        <f>'LR Results_2B_Composite'!H27</f>
        <v>1</v>
      </c>
      <c r="V31" s="161">
        <f t="shared" si="8"/>
        <v>0</v>
      </c>
      <c r="W31" s="3" t="str">
        <f t="shared" si="9"/>
        <v/>
      </c>
      <c r="X31" s="3" t="str">
        <f t="shared" si="10"/>
        <v/>
      </c>
      <c r="Y31" s="3">
        <f t="shared" si="11"/>
        <v>0</v>
      </c>
    </row>
    <row r="32" spans="1:27" x14ac:dyDescent="0.2">
      <c r="A32" s="3">
        <f t="shared" si="12"/>
        <v>23</v>
      </c>
      <c r="B32" s="82">
        <f t="shared" si="13"/>
        <v>23</v>
      </c>
      <c r="C32" s="161">
        <f t="shared" si="13"/>
        <v>24</v>
      </c>
      <c r="D32" s="161" t="s">
        <v>93</v>
      </c>
      <c r="E32" s="161" t="s">
        <v>125</v>
      </c>
      <c r="F32" s="161">
        <f t="shared" si="1"/>
        <v>0</v>
      </c>
      <c r="G32" s="161">
        <v>2</v>
      </c>
      <c r="H32" s="161">
        <f t="shared" si="2"/>
        <v>0</v>
      </c>
      <c r="I32" s="161">
        <v>2</v>
      </c>
      <c r="J32" s="161">
        <f t="shared" si="3"/>
        <v>0</v>
      </c>
      <c r="K32" s="161">
        <v>2</v>
      </c>
      <c r="L32" s="161">
        <f t="shared" si="4"/>
        <v>0</v>
      </c>
      <c r="M32" s="161" t="s">
        <v>125</v>
      </c>
      <c r="N32" s="161">
        <f t="shared" si="5"/>
        <v>0</v>
      </c>
      <c r="O32" s="161" t="s">
        <v>125</v>
      </c>
      <c r="P32" s="161">
        <f t="shared" si="6"/>
        <v>0</v>
      </c>
      <c r="Q32" s="161" t="s">
        <v>125</v>
      </c>
      <c r="R32" s="161">
        <f t="shared" si="7"/>
        <v>0</v>
      </c>
      <c r="S32" s="161">
        <f t="shared" si="0"/>
        <v>0</v>
      </c>
      <c r="T32" s="161">
        <f t="shared" si="15"/>
        <v>0</v>
      </c>
      <c r="U32" s="161">
        <f>'LR Results_2B_Composite'!H28</f>
        <v>1</v>
      </c>
      <c r="V32" s="161">
        <f t="shared" si="8"/>
        <v>0</v>
      </c>
      <c r="W32" s="3" t="str">
        <f t="shared" si="9"/>
        <v/>
      </c>
      <c r="X32" s="3" t="str">
        <f t="shared" si="10"/>
        <v/>
      </c>
      <c r="Y32" s="3">
        <f t="shared" si="11"/>
        <v>0</v>
      </c>
    </row>
    <row r="33" spans="1:25" x14ac:dyDescent="0.2">
      <c r="A33" s="3">
        <f t="shared" si="12"/>
        <v>24</v>
      </c>
      <c r="B33" s="82">
        <f t="shared" si="13"/>
        <v>24</v>
      </c>
      <c r="C33" s="161">
        <f t="shared" si="13"/>
        <v>25</v>
      </c>
      <c r="D33" s="161" t="s">
        <v>93</v>
      </c>
      <c r="E33" s="161" t="s">
        <v>125</v>
      </c>
      <c r="F33" s="161">
        <f t="shared" si="1"/>
        <v>0</v>
      </c>
      <c r="G33" s="161">
        <v>2</v>
      </c>
      <c r="H33" s="161">
        <f t="shared" si="2"/>
        <v>0</v>
      </c>
      <c r="I33" s="161">
        <v>2</v>
      </c>
      <c r="J33" s="161">
        <f t="shared" si="3"/>
        <v>0</v>
      </c>
      <c r="K33" s="161">
        <v>2</v>
      </c>
      <c r="L33" s="161">
        <f t="shared" si="4"/>
        <v>0</v>
      </c>
      <c r="M33" s="161" t="s">
        <v>125</v>
      </c>
      <c r="N33" s="161">
        <f t="shared" si="5"/>
        <v>0</v>
      </c>
      <c r="O33" s="161" t="s">
        <v>125</v>
      </c>
      <c r="P33" s="161">
        <f t="shared" si="6"/>
        <v>0</v>
      </c>
      <c r="Q33" s="161" t="s">
        <v>125</v>
      </c>
      <c r="R33" s="161">
        <f t="shared" si="7"/>
        <v>0</v>
      </c>
      <c r="S33" s="161">
        <f t="shared" si="0"/>
        <v>0</v>
      </c>
      <c r="T33" s="161">
        <f t="shared" si="15"/>
        <v>0</v>
      </c>
      <c r="U33" s="161">
        <f>'LR Results_2B_Composite'!H29</f>
        <v>1</v>
      </c>
      <c r="V33" s="161">
        <f t="shared" si="8"/>
        <v>0</v>
      </c>
      <c r="W33" s="3" t="str">
        <f t="shared" si="9"/>
        <v/>
      </c>
      <c r="X33" s="3" t="str">
        <f t="shared" si="10"/>
        <v/>
      </c>
      <c r="Y33" s="3">
        <f t="shared" si="11"/>
        <v>0</v>
      </c>
    </row>
    <row r="34" spans="1:25" x14ac:dyDescent="0.2">
      <c r="A34" s="3">
        <f t="shared" si="12"/>
        <v>25</v>
      </c>
      <c r="B34" s="82">
        <f t="shared" si="13"/>
        <v>25</v>
      </c>
      <c r="C34" s="161">
        <f t="shared" si="13"/>
        <v>26</v>
      </c>
      <c r="D34" s="161" t="s">
        <v>93</v>
      </c>
      <c r="E34" s="161">
        <v>2</v>
      </c>
      <c r="F34" s="161">
        <f t="shared" si="1"/>
        <v>0</v>
      </c>
      <c r="G34" s="161">
        <v>1</v>
      </c>
      <c r="H34" s="161">
        <f t="shared" si="2"/>
        <v>1</v>
      </c>
      <c r="I34" s="161">
        <v>2</v>
      </c>
      <c r="J34" s="161">
        <f t="shared" si="3"/>
        <v>0</v>
      </c>
      <c r="K34" s="161">
        <v>2</v>
      </c>
      <c r="L34" s="161">
        <f t="shared" si="4"/>
        <v>0</v>
      </c>
      <c r="M34" s="161">
        <v>1</v>
      </c>
      <c r="N34" s="161">
        <f t="shared" si="5"/>
        <v>1</v>
      </c>
      <c r="O34" s="161">
        <v>2</v>
      </c>
      <c r="P34" s="161">
        <f t="shared" si="6"/>
        <v>0</v>
      </c>
      <c r="Q34" s="161">
        <v>2</v>
      </c>
      <c r="R34" s="161">
        <f t="shared" si="7"/>
        <v>0</v>
      </c>
      <c r="S34" s="161">
        <f t="shared" si="0"/>
        <v>2</v>
      </c>
      <c r="T34" s="161">
        <f t="shared" si="15"/>
        <v>0</v>
      </c>
      <c r="U34" s="161">
        <f>'LR Results_2B_Composite'!H30</f>
        <v>1</v>
      </c>
      <c r="V34" s="161">
        <f t="shared" si="8"/>
        <v>0</v>
      </c>
      <c r="W34" s="3" t="str">
        <f t="shared" si="9"/>
        <v/>
      </c>
      <c r="X34" s="3" t="str">
        <f t="shared" si="10"/>
        <v/>
      </c>
      <c r="Y34" s="3">
        <f t="shared" si="11"/>
        <v>2</v>
      </c>
    </row>
    <row r="35" spans="1:25" x14ac:dyDescent="0.2">
      <c r="A35" s="3">
        <f t="shared" si="12"/>
        <v>26</v>
      </c>
      <c r="B35" s="82">
        <f t="shared" si="13"/>
        <v>26</v>
      </c>
      <c r="C35" s="165">
        <f t="shared" si="13"/>
        <v>27</v>
      </c>
      <c r="D35" s="165" t="s">
        <v>64</v>
      </c>
      <c r="E35" s="165">
        <v>1</v>
      </c>
      <c r="F35" s="165">
        <f t="shared" si="1"/>
        <v>1</v>
      </c>
      <c r="G35" s="165">
        <v>2</v>
      </c>
      <c r="H35" s="165">
        <f t="shared" si="2"/>
        <v>0</v>
      </c>
      <c r="I35" s="165">
        <v>2</v>
      </c>
      <c r="J35" s="165">
        <f t="shared" si="3"/>
        <v>0</v>
      </c>
      <c r="K35" s="165">
        <v>2</v>
      </c>
      <c r="L35" s="165">
        <f t="shared" si="4"/>
        <v>0</v>
      </c>
      <c r="M35" s="165">
        <v>2</v>
      </c>
      <c r="N35" s="165">
        <f t="shared" si="5"/>
        <v>0</v>
      </c>
      <c r="O35" s="165">
        <v>2</v>
      </c>
      <c r="P35" s="165">
        <f t="shared" si="6"/>
        <v>0</v>
      </c>
      <c r="Q35" s="165">
        <v>99</v>
      </c>
      <c r="R35" s="165">
        <f t="shared" si="7"/>
        <v>0</v>
      </c>
      <c r="S35" s="165">
        <f t="shared" si="0"/>
        <v>1</v>
      </c>
      <c r="T35" s="161">
        <f t="shared" si="15"/>
        <v>0</v>
      </c>
      <c r="U35" s="161">
        <f>'LR Results_2B_Composite'!H31</f>
        <v>1</v>
      </c>
      <c r="V35" s="161">
        <f t="shared" si="8"/>
        <v>0</v>
      </c>
      <c r="W35" s="3" t="str">
        <f t="shared" si="9"/>
        <v/>
      </c>
      <c r="X35" s="3">
        <f t="shared" si="10"/>
        <v>1</v>
      </c>
      <c r="Y35" s="3" t="str">
        <f t="shared" si="11"/>
        <v/>
      </c>
    </row>
    <row r="36" spans="1:25" x14ac:dyDescent="0.2">
      <c r="A36" s="3">
        <f t="shared" si="12"/>
        <v>27</v>
      </c>
      <c r="B36" s="82">
        <f t="shared" si="13"/>
        <v>27</v>
      </c>
      <c r="C36" s="161">
        <f t="shared" si="13"/>
        <v>28</v>
      </c>
      <c r="D36" s="161" t="s">
        <v>93</v>
      </c>
      <c r="E36" s="161" t="s">
        <v>125</v>
      </c>
      <c r="F36" s="161">
        <f t="shared" si="1"/>
        <v>0</v>
      </c>
      <c r="G36" s="161">
        <v>2</v>
      </c>
      <c r="H36" s="161">
        <f t="shared" si="2"/>
        <v>0</v>
      </c>
      <c r="I36" s="161">
        <v>2</v>
      </c>
      <c r="J36" s="161">
        <f t="shared" si="3"/>
        <v>0</v>
      </c>
      <c r="K36" s="161">
        <v>2</v>
      </c>
      <c r="L36" s="161">
        <f t="shared" si="4"/>
        <v>0</v>
      </c>
      <c r="M36" s="161">
        <v>1</v>
      </c>
      <c r="N36" s="161">
        <f t="shared" si="5"/>
        <v>1</v>
      </c>
      <c r="O36" s="161">
        <v>2</v>
      </c>
      <c r="P36" s="161">
        <f t="shared" si="6"/>
        <v>0</v>
      </c>
      <c r="Q36" s="161" t="s">
        <v>125</v>
      </c>
      <c r="R36" s="161">
        <f t="shared" si="7"/>
        <v>0</v>
      </c>
      <c r="S36" s="161">
        <f t="shared" si="0"/>
        <v>1</v>
      </c>
      <c r="T36" s="161">
        <f t="shared" si="15"/>
        <v>0</v>
      </c>
      <c r="U36" s="161">
        <f>'LR Results_2B_Composite'!H32</f>
        <v>1</v>
      </c>
      <c r="V36" s="161">
        <f t="shared" si="8"/>
        <v>0</v>
      </c>
      <c r="W36" s="3" t="str">
        <f t="shared" si="9"/>
        <v/>
      </c>
      <c r="X36" s="3" t="str">
        <f t="shared" si="10"/>
        <v/>
      </c>
      <c r="Y36" s="3">
        <f t="shared" si="11"/>
        <v>1</v>
      </c>
    </row>
    <row r="37" spans="1:25" x14ac:dyDescent="0.2">
      <c r="A37" s="3">
        <f t="shared" si="12"/>
        <v>28</v>
      </c>
      <c r="B37" s="82">
        <f t="shared" si="13"/>
        <v>28</v>
      </c>
      <c r="C37" s="161">
        <f t="shared" si="13"/>
        <v>29</v>
      </c>
      <c r="D37" s="161" t="s">
        <v>93</v>
      </c>
      <c r="E37" s="161" t="s">
        <v>125</v>
      </c>
      <c r="F37" s="161">
        <f t="shared" si="1"/>
        <v>0</v>
      </c>
      <c r="G37" s="161">
        <v>2</v>
      </c>
      <c r="H37" s="161">
        <f t="shared" si="2"/>
        <v>0</v>
      </c>
      <c r="I37" s="161">
        <v>2</v>
      </c>
      <c r="J37" s="161">
        <f t="shared" si="3"/>
        <v>0</v>
      </c>
      <c r="K37" s="161">
        <v>1</v>
      </c>
      <c r="L37" s="161">
        <f t="shared" si="4"/>
        <v>1</v>
      </c>
      <c r="M37" s="161">
        <v>2</v>
      </c>
      <c r="N37" s="161">
        <f t="shared" si="5"/>
        <v>0</v>
      </c>
      <c r="O37" s="161">
        <v>2</v>
      </c>
      <c r="P37" s="161">
        <f t="shared" si="6"/>
        <v>0</v>
      </c>
      <c r="Q37" s="161">
        <v>1</v>
      </c>
      <c r="R37" s="161">
        <f t="shared" si="7"/>
        <v>1</v>
      </c>
      <c r="S37" s="161">
        <f t="shared" si="0"/>
        <v>2</v>
      </c>
      <c r="T37" s="161">
        <f t="shared" si="15"/>
        <v>0</v>
      </c>
      <c r="U37" s="161">
        <f>'LR Results_2B_Composite'!H33</f>
        <v>0</v>
      </c>
      <c r="V37" s="161">
        <f t="shared" si="8"/>
        <v>0</v>
      </c>
      <c r="W37" s="3" t="str">
        <f t="shared" si="9"/>
        <v/>
      </c>
      <c r="X37" s="3" t="str">
        <f t="shared" si="10"/>
        <v/>
      </c>
      <c r="Y37" s="204">
        <f t="shared" si="11"/>
        <v>2</v>
      </c>
    </row>
    <row r="38" spans="1:25" x14ac:dyDescent="0.2">
      <c r="A38" s="3">
        <f t="shared" si="12"/>
        <v>29</v>
      </c>
      <c r="B38" s="82">
        <f t="shared" si="13"/>
        <v>29</v>
      </c>
      <c r="C38" s="161">
        <f t="shared" si="13"/>
        <v>30</v>
      </c>
      <c r="D38" s="161" t="s">
        <v>93</v>
      </c>
      <c r="E38" s="161" t="s">
        <v>125</v>
      </c>
      <c r="F38" s="161">
        <f t="shared" si="1"/>
        <v>0</v>
      </c>
      <c r="G38" s="161">
        <v>2</v>
      </c>
      <c r="H38" s="161">
        <f t="shared" si="2"/>
        <v>0</v>
      </c>
      <c r="I38" s="161">
        <v>2</v>
      </c>
      <c r="J38" s="161">
        <f t="shared" si="3"/>
        <v>0</v>
      </c>
      <c r="K38" s="161">
        <v>2</v>
      </c>
      <c r="L38" s="161">
        <f t="shared" si="4"/>
        <v>0</v>
      </c>
      <c r="M38" s="161" t="s">
        <v>125</v>
      </c>
      <c r="N38" s="161">
        <f t="shared" si="5"/>
        <v>0</v>
      </c>
      <c r="O38" s="161" t="s">
        <v>125</v>
      </c>
      <c r="P38" s="161">
        <f t="shared" si="6"/>
        <v>0</v>
      </c>
      <c r="Q38" s="161" t="s">
        <v>125</v>
      </c>
      <c r="R38" s="161">
        <f t="shared" si="7"/>
        <v>0</v>
      </c>
      <c r="S38" s="161">
        <f t="shared" si="0"/>
        <v>0</v>
      </c>
      <c r="T38" s="161">
        <f t="shared" si="15"/>
        <v>0</v>
      </c>
      <c r="U38" s="161">
        <f>'LR Results_2B_Composite'!H34</f>
        <v>0</v>
      </c>
      <c r="V38" s="161">
        <f t="shared" si="8"/>
        <v>0</v>
      </c>
      <c r="W38" s="3" t="str">
        <f t="shared" si="9"/>
        <v/>
      </c>
      <c r="X38" s="3" t="str">
        <f t="shared" si="10"/>
        <v/>
      </c>
      <c r="Y38" s="3">
        <f t="shared" si="11"/>
        <v>0</v>
      </c>
    </row>
    <row r="39" spans="1:25" x14ac:dyDescent="0.2">
      <c r="A39" s="3">
        <f t="shared" si="12"/>
        <v>30</v>
      </c>
      <c r="B39" s="82">
        <f t="shared" si="13"/>
        <v>30</v>
      </c>
      <c r="C39" s="161">
        <f t="shared" si="13"/>
        <v>31</v>
      </c>
      <c r="D39" s="161" t="s">
        <v>93</v>
      </c>
      <c r="E39" s="161" t="s">
        <v>125</v>
      </c>
      <c r="F39" s="161">
        <f t="shared" si="1"/>
        <v>0</v>
      </c>
      <c r="G39" s="161">
        <v>2</v>
      </c>
      <c r="H39" s="161">
        <f t="shared" si="2"/>
        <v>0</v>
      </c>
      <c r="I39" s="161">
        <v>2</v>
      </c>
      <c r="J39" s="161">
        <f t="shared" si="3"/>
        <v>0</v>
      </c>
      <c r="K39" s="161">
        <v>2</v>
      </c>
      <c r="L39" s="161">
        <f t="shared" si="4"/>
        <v>0</v>
      </c>
      <c r="M39" s="161" t="s">
        <v>125</v>
      </c>
      <c r="N39" s="161">
        <f t="shared" si="5"/>
        <v>0</v>
      </c>
      <c r="O39" s="161" t="s">
        <v>125</v>
      </c>
      <c r="P39" s="161">
        <f t="shared" si="6"/>
        <v>0</v>
      </c>
      <c r="Q39" s="161" t="s">
        <v>125</v>
      </c>
      <c r="R39" s="161">
        <f t="shared" si="7"/>
        <v>0</v>
      </c>
      <c r="S39" s="161">
        <f t="shared" si="0"/>
        <v>0</v>
      </c>
      <c r="T39" s="161">
        <f t="shared" si="15"/>
        <v>0</v>
      </c>
      <c r="U39" s="161">
        <f>'LR Results_2B_Composite'!H35</f>
        <v>1</v>
      </c>
      <c r="V39" s="161">
        <f t="shared" si="8"/>
        <v>0</v>
      </c>
      <c r="W39" s="3" t="str">
        <f t="shared" si="9"/>
        <v/>
      </c>
      <c r="X39" s="3" t="str">
        <f t="shared" si="10"/>
        <v/>
      </c>
      <c r="Y39" s="3">
        <f t="shared" si="11"/>
        <v>0</v>
      </c>
    </row>
    <row r="40" spans="1:25" x14ac:dyDescent="0.2">
      <c r="A40" s="3">
        <f t="shared" si="12"/>
        <v>31</v>
      </c>
      <c r="B40" s="82">
        <f t="shared" si="13"/>
        <v>31</v>
      </c>
      <c r="C40" s="161">
        <f t="shared" si="13"/>
        <v>32</v>
      </c>
      <c r="D40" s="161" t="s">
        <v>93</v>
      </c>
      <c r="E40" s="161" t="s">
        <v>125</v>
      </c>
      <c r="F40" s="161">
        <f t="shared" si="1"/>
        <v>0</v>
      </c>
      <c r="G40" s="161">
        <v>2</v>
      </c>
      <c r="H40" s="161">
        <f t="shared" si="2"/>
        <v>0</v>
      </c>
      <c r="I40" s="161">
        <v>2</v>
      </c>
      <c r="J40" s="161">
        <f t="shared" si="3"/>
        <v>0</v>
      </c>
      <c r="K40" s="161">
        <v>1</v>
      </c>
      <c r="L40" s="161">
        <f t="shared" si="4"/>
        <v>1</v>
      </c>
      <c r="M40" s="161">
        <v>2</v>
      </c>
      <c r="N40" s="161">
        <f t="shared" si="5"/>
        <v>0</v>
      </c>
      <c r="O40" s="161">
        <v>2</v>
      </c>
      <c r="P40" s="161">
        <f t="shared" si="6"/>
        <v>0</v>
      </c>
      <c r="Q40" s="161">
        <v>2</v>
      </c>
      <c r="R40" s="161">
        <f t="shared" si="7"/>
        <v>0</v>
      </c>
      <c r="S40" s="161">
        <f t="shared" si="0"/>
        <v>1</v>
      </c>
      <c r="T40" s="161">
        <f t="shared" si="15"/>
        <v>1</v>
      </c>
      <c r="U40" s="161">
        <f>'LR Results_2B_Composite'!H36</f>
        <v>0</v>
      </c>
      <c r="V40" s="161">
        <f t="shared" si="8"/>
        <v>1</v>
      </c>
      <c r="W40" s="3" t="str">
        <f t="shared" si="9"/>
        <v/>
      </c>
      <c r="X40" s="3" t="str">
        <f t="shared" si="10"/>
        <v/>
      </c>
      <c r="Y40" s="204">
        <f t="shared" si="11"/>
        <v>1</v>
      </c>
    </row>
    <row r="41" spans="1:25" x14ac:dyDescent="0.2">
      <c r="A41" s="3">
        <f t="shared" si="12"/>
        <v>32</v>
      </c>
      <c r="B41" s="82">
        <f t="shared" si="13"/>
        <v>32</v>
      </c>
      <c r="C41" s="161">
        <f t="shared" si="13"/>
        <v>33</v>
      </c>
      <c r="D41" s="161" t="s">
        <v>93</v>
      </c>
      <c r="E41" s="161" t="s">
        <v>125</v>
      </c>
      <c r="F41" s="161">
        <f t="shared" si="1"/>
        <v>0</v>
      </c>
      <c r="G41" s="161">
        <v>2</v>
      </c>
      <c r="H41" s="161">
        <f t="shared" si="2"/>
        <v>0</v>
      </c>
      <c r="I41" s="161">
        <v>2</v>
      </c>
      <c r="J41" s="161">
        <f t="shared" si="3"/>
        <v>0</v>
      </c>
      <c r="K41" s="161">
        <v>1</v>
      </c>
      <c r="L41" s="161">
        <f t="shared" si="4"/>
        <v>1</v>
      </c>
      <c r="M41" s="161">
        <v>1</v>
      </c>
      <c r="N41" s="161">
        <f t="shared" si="5"/>
        <v>1</v>
      </c>
      <c r="O41" s="161">
        <v>2</v>
      </c>
      <c r="P41" s="161">
        <f t="shared" si="6"/>
        <v>0</v>
      </c>
      <c r="Q41" s="161">
        <v>1</v>
      </c>
      <c r="R41" s="161">
        <f t="shared" si="7"/>
        <v>1</v>
      </c>
      <c r="S41" s="161">
        <f t="shared" si="0"/>
        <v>3</v>
      </c>
      <c r="T41" s="161">
        <f t="shared" si="15"/>
        <v>0</v>
      </c>
      <c r="U41" s="161">
        <f>'LR Results_2B_Composite'!H37</f>
        <v>1</v>
      </c>
      <c r="V41" s="161">
        <f t="shared" si="8"/>
        <v>0</v>
      </c>
      <c r="W41" s="3" t="str">
        <f t="shared" si="9"/>
        <v/>
      </c>
      <c r="X41" s="3" t="str">
        <f t="shared" si="10"/>
        <v/>
      </c>
      <c r="Y41" s="3">
        <f t="shared" si="11"/>
        <v>3</v>
      </c>
    </row>
    <row r="42" spans="1:25" x14ac:dyDescent="0.2">
      <c r="A42" s="3">
        <f t="shared" si="12"/>
        <v>33</v>
      </c>
      <c r="B42" s="82">
        <f t="shared" si="13"/>
        <v>33</v>
      </c>
      <c r="C42" s="161">
        <f t="shared" si="13"/>
        <v>34</v>
      </c>
      <c r="D42" s="161" t="s">
        <v>93</v>
      </c>
      <c r="E42" s="161">
        <v>1</v>
      </c>
      <c r="F42" s="161">
        <f t="shared" si="1"/>
        <v>1</v>
      </c>
      <c r="G42" s="161">
        <v>2</v>
      </c>
      <c r="H42" s="161">
        <f t="shared" si="2"/>
        <v>0</v>
      </c>
      <c r="I42" s="161">
        <v>2</v>
      </c>
      <c r="J42" s="161">
        <f t="shared" si="3"/>
        <v>0</v>
      </c>
      <c r="K42" s="161">
        <v>2</v>
      </c>
      <c r="L42" s="161">
        <f t="shared" si="4"/>
        <v>0</v>
      </c>
      <c r="M42" s="161" t="s">
        <v>125</v>
      </c>
      <c r="N42" s="161">
        <f t="shared" si="5"/>
        <v>0</v>
      </c>
      <c r="O42" s="161" t="s">
        <v>125</v>
      </c>
      <c r="P42" s="161">
        <f t="shared" si="6"/>
        <v>0</v>
      </c>
      <c r="Q42" s="161" t="s">
        <v>125</v>
      </c>
      <c r="R42" s="161">
        <f t="shared" si="7"/>
        <v>0</v>
      </c>
      <c r="S42" s="161">
        <f t="shared" si="0"/>
        <v>1</v>
      </c>
      <c r="T42" s="161">
        <f t="shared" si="15"/>
        <v>0</v>
      </c>
      <c r="U42" s="161">
        <f>'LR Results_2B_Composite'!H38</f>
        <v>1</v>
      </c>
      <c r="V42" s="161">
        <f t="shared" si="8"/>
        <v>0</v>
      </c>
      <c r="W42" s="3" t="str">
        <f t="shared" si="9"/>
        <v/>
      </c>
      <c r="X42" s="3" t="str">
        <f t="shared" si="10"/>
        <v/>
      </c>
      <c r="Y42" s="3">
        <f t="shared" si="11"/>
        <v>1</v>
      </c>
    </row>
    <row r="43" spans="1:25" x14ac:dyDescent="0.2">
      <c r="A43" s="3">
        <f t="shared" si="12"/>
        <v>34</v>
      </c>
      <c r="B43" s="82">
        <f t="shared" si="13"/>
        <v>34</v>
      </c>
      <c r="C43" s="161">
        <f t="shared" si="13"/>
        <v>35</v>
      </c>
      <c r="D43" s="161" t="s">
        <v>93</v>
      </c>
      <c r="E43" s="161">
        <v>99</v>
      </c>
      <c r="F43" s="161">
        <f t="shared" si="1"/>
        <v>0</v>
      </c>
      <c r="G43" s="161">
        <v>2</v>
      </c>
      <c r="H43" s="161">
        <f t="shared" si="2"/>
        <v>0</v>
      </c>
      <c r="I43" s="161">
        <v>2</v>
      </c>
      <c r="J43" s="161">
        <f t="shared" si="3"/>
        <v>0</v>
      </c>
      <c r="K43" s="161">
        <v>2</v>
      </c>
      <c r="L43" s="161">
        <f t="shared" si="4"/>
        <v>0</v>
      </c>
      <c r="M43" s="161">
        <v>1</v>
      </c>
      <c r="N43" s="161">
        <f t="shared" si="5"/>
        <v>1</v>
      </c>
      <c r="O43" s="161">
        <v>1</v>
      </c>
      <c r="P43" s="161">
        <f t="shared" si="6"/>
        <v>1</v>
      </c>
      <c r="Q43" s="161">
        <v>99</v>
      </c>
      <c r="R43" s="161">
        <f t="shared" si="7"/>
        <v>0</v>
      </c>
      <c r="S43" s="161">
        <f t="shared" si="0"/>
        <v>2</v>
      </c>
      <c r="T43" s="161">
        <f t="shared" si="15"/>
        <v>0</v>
      </c>
      <c r="U43" s="161">
        <f>'LR Results_2B_Composite'!H39</f>
        <v>1</v>
      </c>
      <c r="V43" s="161">
        <f t="shared" si="8"/>
        <v>0</v>
      </c>
      <c r="W43" s="3" t="str">
        <f t="shared" si="9"/>
        <v/>
      </c>
      <c r="X43" s="3" t="str">
        <f t="shared" si="10"/>
        <v/>
      </c>
      <c r="Y43" s="3">
        <f t="shared" si="11"/>
        <v>2</v>
      </c>
    </row>
    <row r="44" spans="1:25" x14ac:dyDescent="0.2">
      <c r="A44" s="3">
        <f t="shared" si="12"/>
        <v>35</v>
      </c>
      <c r="B44" s="82">
        <f t="shared" si="13"/>
        <v>35</v>
      </c>
      <c r="C44" s="161">
        <f t="shared" si="13"/>
        <v>36</v>
      </c>
      <c r="D44" s="161" t="s">
        <v>93</v>
      </c>
      <c r="E44" s="161" t="s">
        <v>125</v>
      </c>
      <c r="F44" s="161">
        <f t="shared" si="1"/>
        <v>0</v>
      </c>
      <c r="G44" s="161">
        <v>2</v>
      </c>
      <c r="H44" s="161">
        <f t="shared" si="2"/>
        <v>0</v>
      </c>
      <c r="I44" s="161">
        <v>2</v>
      </c>
      <c r="J44" s="161">
        <f t="shared" si="3"/>
        <v>0</v>
      </c>
      <c r="K44" s="161">
        <v>1</v>
      </c>
      <c r="L44" s="161">
        <f t="shared" si="4"/>
        <v>1</v>
      </c>
      <c r="M44" s="161">
        <v>1</v>
      </c>
      <c r="N44" s="161">
        <f t="shared" si="5"/>
        <v>1</v>
      </c>
      <c r="O44" s="161">
        <v>2</v>
      </c>
      <c r="P44" s="161">
        <f t="shared" si="6"/>
        <v>0</v>
      </c>
      <c r="Q44" s="161">
        <v>1</v>
      </c>
      <c r="R44" s="161">
        <f t="shared" si="7"/>
        <v>1</v>
      </c>
      <c r="S44" s="161">
        <f t="shared" si="0"/>
        <v>3</v>
      </c>
      <c r="T44" s="161">
        <f t="shared" si="15"/>
        <v>0</v>
      </c>
      <c r="U44" s="161">
        <f>'LR Results_2B_Composite'!H40</f>
        <v>1</v>
      </c>
      <c r="V44" s="161">
        <f t="shared" si="8"/>
        <v>0</v>
      </c>
      <c r="W44" s="3" t="str">
        <f t="shared" si="9"/>
        <v/>
      </c>
      <c r="X44" s="3" t="str">
        <f t="shared" si="10"/>
        <v/>
      </c>
      <c r="Y44" s="3">
        <f t="shared" si="11"/>
        <v>3</v>
      </c>
    </row>
    <row r="45" spans="1:25" x14ac:dyDescent="0.2">
      <c r="A45" s="3">
        <f t="shared" si="12"/>
        <v>36</v>
      </c>
      <c r="B45" s="82">
        <f t="shared" si="13"/>
        <v>36</v>
      </c>
      <c r="C45" s="161">
        <f t="shared" si="13"/>
        <v>37</v>
      </c>
      <c r="D45" s="161" t="s">
        <v>93</v>
      </c>
      <c r="E45" s="161" t="s">
        <v>125</v>
      </c>
      <c r="F45" s="161">
        <f t="shared" si="1"/>
        <v>0</v>
      </c>
      <c r="G45" s="161">
        <v>2</v>
      </c>
      <c r="H45" s="161">
        <f t="shared" si="2"/>
        <v>0</v>
      </c>
      <c r="I45" s="161">
        <v>2</v>
      </c>
      <c r="J45" s="161">
        <f t="shared" si="3"/>
        <v>0</v>
      </c>
      <c r="K45" s="161">
        <v>2</v>
      </c>
      <c r="L45" s="161">
        <f t="shared" si="4"/>
        <v>0</v>
      </c>
      <c r="M45" s="161">
        <v>1</v>
      </c>
      <c r="N45" s="161">
        <f t="shared" si="5"/>
        <v>1</v>
      </c>
      <c r="O45" s="161">
        <v>1</v>
      </c>
      <c r="P45" s="161">
        <f t="shared" si="6"/>
        <v>1</v>
      </c>
      <c r="Q45" s="161" t="s">
        <v>125</v>
      </c>
      <c r="R45" s="161">
        <f t="shared" si="7"/>
        <v>0</v>
      </c>
      <c r="S45" s="161">
        <f t="shared" si="0"/>
        <v>2</v>
      </c>
      <c r="T45" s="161">
        <f t="shared" si="15"/>
        <v>0</v>
      </c>
      <c r="U45" s="161">
        <f>'LR Results_2B_Composite'!H41</f>
        <v>1</v>
      </c>
      <c r="V45" s="161">
        <f t="shared" si="8"/>
        <v>0</v>
      </c>
      <c r="W45" s="3" t="str">
        <f t="shared" si="9"/>
        <v/>
      </c>
      <c r="X45" s="3" t="str">
        <f t="shared" si="10"/>
        <v/>
      </c>
      <c r="Y45" s="3">
        <f t="shared" si="11"/>
        <v>2</v>
      </c>
    </row>
    <row r="46" spans="1:25" x14ac:dyDescent="0.2">
      <c r="A46" s="3">
        <f t="shared" si="12"/>
        <v>37</v>
      </c>
      <c r="B46" s="82">
        <f t="shared" si="13"/>
        <v>37</v>
      </c>
      <c r="C46" s="161">
        <f t="shared" si="13"/>
        <v>38</v>
      </c>
      <c r="D46" s="161" t="s">
        <v>93</v>
      </c>
      <c r="E46" s="161" t="s">
        <v>125</v>
      </c>
      <c r="F46" s="161">
        <f t="shared" si="1"/>
        <v>0</v>
      </c>
      <c r="G46" s="161">
        <v>2</v>
      </c>
      <c r="H46" s="161">
        <f t="shared" si="2"/>
        <v>0</v>
      </c>
      <c r="I46" s="161">
        <v>2</v>
      </c>
      <c r="J46" s="161">
        <f t="shared" si="3"/>
        <v>0</v>
      </c>
      <c r="K46" s="161">
        <v>2</v>
      </c>
      <c r="L46" s="161">
        <f t="shared" si="4"/>
        <v>0</v>
      </c>
      <c r="M46" s="161" t="s">
        <v>125</v>
      </c>
      <c r="N46" s="161">
        <f t="shared" si="5"/>
        <v>0</v>
      </c>
      <c r="O46" s="161" t="s">
        <v>125</v>
      </c>
      <c r="P46" s="161">
        <f t="shared" si="6"/>
        <v>0</v>
      </c>
      <c r="Q46" s="161" t="s">
        <v>125</v>
      </c>
      <c r="R46" s="161">
        <f t="shared" si="7"/>
        <v>0</v>
      </c>
      <c r="S46" s="161">
        <f t="shared" si="0"/>
        <v>0</v>
      </c>
      <c r="T46" s="161">
        <f t="shared" si="15"/>
        <v>0</v>
      </c>
      <c r="U46" s="161">
        <f>'LR Results_2B_Composite'!H42</f>
        <v>1</v>
      </c>
      <c r="V46" s="161">
        <f t="shared" si="8"/>
        <v>0</v>
      </c>
      <c r="W46" s="3" t="str">
        <f t="shared" si="9"/>
        <v/>
      </c>
      <c r="X46" s="3" t="str">
        <f t="shared" si="10"/>
        <v/>
      </c>
      <c r="Y46" s="3">
        <f t="shared" si="11"/>
        <v>0</v>
      </c>
    </row>
    <row r="47" spans="1:25" x14ac:dyDescent="0.2">
      <c r="A47" s="3">
        <f t="shared" si="12"/>
        <v>38</v>
      </c>
      <c r="B47" s="82">
        <f t="shared" si="13"/>
        <v>38</v>
      </c>
      <c r="C47" s="161">
        <f t="shared" si="13"/>
        <v>39</v>
      </c>
      <c r="D47" s="161" t="s">
        <v>93</v>
      </c>
      <c r="E47" s="161" t="s">
        <v>125</v>
      </c>
      <c r="F47" s="161">
        <f t="shared" si="1"/>
        <v>0</v>
      </c>
      <c r="G47" s="161">
        <v>2</v>
      </c>
      <c r="H47" s="161">
        <f t="shared" si="2"/>
        <v>0</v>
      </c>
      <c r="I47" s="161">
        <v>2</v>
      </c>
      <c r="J47" s="161">
        <f t="shared" si="3"/>
        <v>0</v>
      </c>
      <c r="K47" s="161">
        <v>1</v>
      </c>
      <c r="L47" s="161">
        <f t="shared" si="4"/>
        <v>1</v>
      </c>
      <c r="M47" s="161" t="s">
        <v>125</v>
      </c>
      <c r="N47" s="161">
        <f t="shared" si="5"/>
        <v>0</v>
      </c>
      <c r="O47" s="161" t="s">
        <v>125</v>
      </c>
      <c r="P47" s="161">
        <f t="shared" si="6"/>
        <v>0</v>
      </c>
      <c r="Q47" s="161" t="s">
        <v>125</v>
      </c>
      <c r="R47" s="161">
        <f t="shared" si="7"/>
        <v>0</v>
      </c>
      <c r="S47" s="161">
        <f t="shared" si="0"/>
        <v>1</v>
      </c>
      <c r="T47" s="161">
        <f t="shared" si="15"/>
        <v>1</v>
      </c>
      <c r="U47" s="161">
        <f>'LR Results_2B_Composite'!H43</f>
        <v>0</v>
      </c>
      <c r="V47" s="161">
        <f t="shared" si="8"/>
        <v>1</v>
      </c>
      <c r="W47" s="3" t="str">
        <f t="shared" si="9"/>
        <v/>
      </c>
      <c r="X47" s="3" t="str">
        <f t="shared" si="10"/>
        <v/>
      </c>
      <c r="Y47" s="3">
        <f t="shared" si="11"/>
        <v>1</v>
      </c>
    </row>
    <row r="48" spans="1:25" x14ac:dyDescent="0.2">
      <c r="A48" s="3">
        <f t="shared" si="12"/>
        <v>39</v>
      </c>
      <c r="B48" s="82">
        <f t="shared" si="13"/>
        <v>39</v>
      </c>
      <c r="C48" s="161">
        <f t="shared" si="13"/>
        <v>40</v>
      </c>
      <c r="D48" s="161" t="s">
        <v>93</v>
      </c>
      <c r="E48" s="161" t="s">
        <v>125</v>
      </c>
      <c r="F48" s="161">
        <f t="shared" si="1"/>
        <v>0</v>
      </c>
      <c r="G48" s="161">
        <v>2</v>
      </c>
      <c r="H48" s="161">
        <f t="shared" si="2"/>
        <v>0</v>
      </c>
      <c r="I48" s="161">
        <v>2</v>
      </c>
      <c r="J48" s="161">
        <f t="shared" si="3"/>
        <v>0</v>
      </c>
      <c r="K48" s="161">
        <v>1</v>
      </c>
      <c r="L48" s="161">
        <f t="shared" si="4"/>
        <v>1</v>
      </c>
      <c r="M48" s="161">
        <v>1</v>
      </c>
      <c r="N48" s="161">
        <f t="shared" si="5"/>
        <v>1</v>
      </c>
      <c r="O48" s="161">
        <v>2</v>
      </c>
      <c r="P48" s="161">
        <f t="shared" si="6"/>
        <v>0</v>
      </c>
      <c r="Q48" s="161">
        <v>1</v>
      </c>
      <c r="R48" s="161">
        <f t="shared" si="7"/>
        <v>1</v>
      </c>
      <c r="S48" s="161">
        <f t="shared" si="0"/>
        <v>3</v>
      </c>
      <c r="T48" s="161">
        <f t="shared" si="15"/>
        <v>0</v>
      </c>
      <c r="U48" s="161">
        <f>'LR Results_2B_Composite'!H44</f>
        <v>1</v>
      </c>
      <c r="V48" s="161">
        <f t="shared" si="8"/>
        <v>0</v>
      </c>
      <c r="W48" s="3" t="str">
        <f t="shared" si="9"/>
        <v/>
      </c>
      <c r="X48" s="3" t="str">
        <f t="shared" si="10"/>
        <v/>
      </c>
      <c r="Y48" s="3">
        <f t="shared" si="11"/>
        <v>3</v>
      </c>
    </row>
    <row r="49" spans="1:25" x14ac:dyDescent="0.2">
      <c r="A49" s="3">
        <f t="shared" si="12"/>
        <v>40</v>
      </c>
      <c r="B49" s="82">
        <f t="shared" si="13"/>
        <v>40</v>
      </c>
      <c r="C49" s="161">
        <f t="shared" si="13"/>
        <v>41</v>
      </c>
      <c r="D49" s="161" t="s">
        <v>93</v>
      </c>
      <c r="E49" s="161" t="s">
        <v>125</v>
      </c>
      <c r="F49" s="161">
        <f t="shared" si="1"/>
        <v>0</v>
      </c>
      <c r="G49" s="161">
        <v>2</v>
      </c>
      <c r="H49" s="161">
        <f t="shared" si="2"/>
        <v>0</v>
      </c>
      <c r="I49" s="161">
        <v>2</v>
      </c>
      <c r="J49" s="161">
        <f t="shared" si="3"/>
        <v>0</v>
      </c>
      <c r="K49" s="161">
        <v>2</v>
      </c>
      <c r="L49" s="161">
        <f t="shared" si="4"/>
        <v>0</v>
      </c>
      <c r="M49" s="161">
        <v>99</v>
      </c>
      <c r="N49" s="161">
        <f t="shared" si="5"/>
        <v>0</v>
      </c>
      <c r="O49" s="161">
        <v>99</v>
      </c>
      <c r="P49" s="161">
        <f t="shared" si="6"/>
        <v>0</v>
      </c>
      <c r="Q49" s="161" t="s">
        <v>125</v>
      </c>
      <c r="R49" s="161">
        <f t="shared" si="7"/>
        <v>0</v>
      </c>
      <c r="S49" s="161">
        <f t="shared" si="0"/>
        <v>0</v>
      </c>
      <c r="T49" s="161">
        <f t="shared" si="15"/>
        <v>0</v>
      </c>
      <c r="U49" s="161">
        <f>'LR Results_2B_Composite'!H45</f>
        <v>1</v>
      </c>
      <c r="V49" s="161">
        <f t="shared" si="8"/>
        <v>0</v>
      </c>
      <c r="W49" s="3" t="str">
        <f t="shared" si="9"/>
        <v/>
      </c>
      <c r="X49" s="3" t="str">
        <f t="shared" si="10"/>
        <v/>
      </c>
      <c r="Y49" s="3">
        <f t="shared" si="11"/>
        <v>0</v>
      </c>
    </row>
    <row r="50" spans="1:25" x14ac:dyDescent="0.2">
      <c r="A50" s="3">
        <f t="shared" si="12"/>
        <v>41</v>
      </c>
      <c r="B50" s="82">
        <f t="shared" si="13"/>
        <v>41</v>
      </c>
      <c r="C50" s="161">
        <f t="shared" si="13"/>
        <v>42</v>
      </c>
      <c r="D50" s="161" t="s">
        <v>93</v>
      </c>
      <c r="E50" s="161" t="s">
        <v>125</v>
      </c>
      <c r="F50" s="161">
        <f t="shared" si="1"/>
        <v>0</v>
      </c>
      <c r="G50" s="161">
        <v>2</v>
      </c>
      <c r="H50" s="161">
        <f t="shared" si="2"/>
        <v>0</v>
      </c>
      <c r="I50" s="161">
        <v>2</v>
      </c>
      <c r="J50" s="161">
        <f t="shared" si="3"/>
        <v>0</v>
      </c>
      <c r="K50" s="161">
        <v>1</v>
      </c>
      <c r="L50" s="161">
        <f t="shared" si="4"/>
        <v>1</v>
      </c>
      <c r="M50" s="161">
        <v>2</v>
      </c>
      <c r="N50" s="161">
        <f t="shared" si="5"/>
        <v>0</v>
      </c>
      <c r="O50" s="161">
        <v>2</v>
      </c>
      <c r="P50" s="161">
        <f t="shared" si="6"/>
        <v>0</v>
      </c>
      <c r="Q50" s="161">
        <v>2</v>
      </c>
      <c r="R50" s="161">
        <f t="shared" si="7"/>
        <v>0</v>
      </c>
      <c r="S50" s="161">
        <f t="shared" si="0"/>
        <v>1</v>
      </c>
      <c r="T50" s="161">
        <f t="shared" si="15"/>
        <v>1</v>
      </c>
      <c r="U50" s="161">
        <f>'LR Results_2B_Composite'!H46</f>
        <v>0</v>
      </c>
      <c r="V50" s="161">
        <f t="shared" si="8"/>
        <v>1</v>
      </c>
      <c r="W50" s="3" t="str">
        <f t="shared" si="9"/>
        <v/>
      </c>
      <c r="X50" s="3" t="str">
        <f t="shared" si="10"/>
        <v/>
      </c>
      <c r="Y50" s="204">
        <f t="shared" si="11"/>
        <v>1</v>
      </c>
    </row>
    <row r="51" spans="1:25" x14ac:dyDescent="0.2">
      <c r="A51" s="3">
        <f t="shared" si="12"/>
        <v>42</v>
      </c>
      <c r="B51" s="82">
        <f t="shared" si="13"/>
        <v>42</v>
      </c>
      <c r="C51" s="161">
        <f t="shared" si="13"/>
        <v>43</v>
      </c>
      <c r="D51" s="161" t="s">
        <v>93</v>
      </c>
      <c r="E51" s="161" t="s">
        <v>125</v>
      </c>
      <c r="F51" s="161">
        <f t="shared" si="1"/>
        <v>0</v>
      </c>
      <c r="G51" s="161">
        <v>1</v>
      </c>
      <c r="H51" s="161">
        <f t="shared" si="2"/>
        <v>1</v>
      </c>
      <c r="I51" s="161">
        <v>2</v>
      </c>
      <c r="J51" s="161">
        <f t="shared" si="3"/>
        <v>0</v>
      </c>
      <c r="K51" s="161">
        <v>1</v>
      </c>
      <c r="L51" s="161">
        <f t="shared" si="4"/>
        <v>1</v>
      </c>
      <c r="M51" s="161">
        <v>1</v>
      </c>
      <c r="N51" s="161">
        <f t="shared" si="5"/>
        <v>1</v>
      </c>
      <c r="O51" s="161">
        <v>2</v>
      </c>
      <c r="P51" s="161">
        <f t="shared" si="6"/>
        <v>0</v>
      </c>
      <c r="Q51" s="161">
        <v>1</v>
      </c>
      <c r="R51" s="161">
        <f t="shared" si="7"/>
        <v>1</v>
      </c>
      <c r="S51" s="161">
        <f t="shared" si="0"/>
        <v>4</v>
      </c>
      <c r="T51" s="161">
        <f t="shared" si="15"/>
        <v>0</v>
      </c>
      <c r="U51" s="161">
        <f>'LR Results_2B_Composite'!H47</f>
        <v>1</v>
      </c>
      <c r="V51" s="161">
        <f t="shared" si="8"/>
        <v>0</v>
      </c>
      <c r="W51" s="3" t="str">
        <f t="shared" si="9"/>
        <v/>
      </c>
      <c r="X51" s="3" t="str">
        <f t="shared" si="10"/>
        <v/>
      </c>
      <c r="Y51" s="3">
        <f t="shared" si="11"/>
        <v>4</v>
      </c>
    </row>
    <row r="52" spans="1:25" x14ac:dyDescent="0.2">
      <c r="A52" s="3">
        <f t="shared" si="12"/>
        <v>43</v>
      </c>
      <c r="B52" s="16">
        <f t="shared" si="13"/>
        <v>43</v>
      </c>
      <c r="C52" s="161">
        <f t="shared" si="13"/>
        <v>44</v>
      </c>
      <c r="D52" s="161" t="s">
        <v>93</v>
      </c>
      <c r="E52" s="161" t="s">
        <v>125</v>
      </c>
      <c r="F52" s="161">
        <f t="shared" si="1"/>
        <v>0</v>
      </c>
      <c r="G52" s="161">
        <v>2</v>
      </c>
      <c r="H52" s="161">
        <f t="shared" si="2"/>
        <v>0</v>
      </c>
      <c r="I52" s="161">
        <v>2</v>
      </c>
      <c r="J52" s="161">
        <f t="shared" si="3"/>
        <v>0</v>
      </c>
      <c r="K52" s="161">
        <v>2</v>
      </c>
      <c r="L52" s="161">
        <f t="shared" si="4"/>
        <v>0</v>
      </c>
      <c r="M52" s="161">
        <v>2</v>
      </c>
      <c r="N52" s="161">
        <f t="shared" si="5"/>
        <v>0</v>
      </c>
      <c r="O52" s="161">
        <v>1</v>
      </c>
      <c r="P52" s="161">
        <f t="shared" si="6"/>
        <v>1</v>
      </c>
      <c r="Q52" s="161" t="s">
        <v>125</v>
      </c>
      <c r="R52" s="161">
        <f t="shared" si="7"/>
        <v>0</v>
      </c>
      <c r="S52" s="161">
        <f t="shared" si="0"/>
        <v>1</v>
      </c>
      <c r="T52" s="161">
        <f t="shared" si="15"/>
        <v>0</v>
      </c>
      <c r="U52" s="161">
        <f>'LR Results_2B_Composite'!H48</f>
        <v>1</v>
      </c>
      <c r="V52" s="161">
        <f t="shared" si="8"/>
        <v>0</v>
      </c>
      <c r="W52" s="3" t="str">
        <f t="shared" si="9"/>
        <v/>
      </c>
      <c r="X52" s="3" t="str">
        <f t="shared" si="10"/>
        <v/>
      </c>
      <c r="Y52" s="3">
        <f t="shared" si="11"/>
        <v>1</v>
      </c>
    </row>
    <row r="53" spans="1:25" x14ac:dyDescent="0.2">
      <c r="A53" s="3">
        <f t="shared" si="12"/>
        <v>44</v>
      </c>
      <c r="B53" s="82">
        <f t="shared" si="13"/>
        <v>44</v>
      </c>
      <c r="C53" s="161">
        <f t="shared" si="13"/>
        <v>45</v>
      </c>
      <c r="D53" s="161" t="s">
        <v>93</v>
      </c>
      <c r="E53" s="161" t="s">
        <v>125</v>
      </c>
      <c r="F53" s="161">
        <f t="shared" si="1"/>
        <v>0</v>
      </c>
      <c r="G53" s="161">
        <v>2</v>
      </c>
      <c r="H53" s="161">
        <f t="shared" si="2"/>
        <v>0</v>
      </c>
      <c r="I53" s="161">
        <v>2</v>
      </c>
      <c r="J53" s="161">
        <f t="shared" si="3"/>
        <v>0</v>
      </c>
      <c r="K53" s="161">
        <v>1</v>
      </c>
      <c r="L53" s="161">
        <f t="shared" si="4"/>
        <v>1</v>
      </c>
      <c r="M53" s="161">
        <v>2</v>
      </c>
      <c r="N53" s="161">
        <f t="shared" si="5"/>
        <v>0</v>
      </c>
      <c r="O53" s="161">
        <v>2</v>
      </c>
      <c r="P53" s="161">
        <f t="shared" si="6"/>
        <v>0</v>
      </c>
      <c r="Q53" s="161">
        <v>2</v>
      </c>
      <c r="R53" s="161">
        <f t="shared" si="7"/>
        <v>0</v>
      </c>
      <c r="S53" s="161">
        <f t="shared" si="0"/>
        <v>1</v>
      </c>
      <c r="T53" s="161">
        <f t="shared" si="15"/>
        <v>1</v>
      </c>
      <c r="U53" s="161">
        <f>'LR Results_2B_Composite'!H49</f>
        <v>0</v>
      </c>
      <c r="V53" s="161">
        <f t="shared" si="8"/>
        <v>1</v>
      </c>
      <c r="W53" s="3" t="str">
        <f t="shared" si="9"/>
        <v/>
      </c>
      <c r="X53" s="3" t="str">
        <f t="shared" si="10"/>
        <v/>
      </c>
      <c r="Y53" s="204">
        <f t="shared" si="11"/>
        <v>1</v>
      </c>
    </row>
    <row r="54" spans="1:25" x14ac:dyDescent="0.2">
      <c r="A54" s="3">
        <f t="shared" si="12"/>
        <v>45</v>
      </c>
      <c r="B54" s="82">
        <f t="shared" si="13"/>
        <v>45</v>
      </c>
      <c r="C54" s="161">
        <f t="shared" si="13"/>
        <v>46</v>
      </c>
      <c r="D54" s="161" t="s">
        <v>93</v>
      </c>
      <c r="E54" s="161" t="s">
        <v>125</v>
      </c>
      <c r="F54" s="161">
        <f t="shared" si="1"/>
        <v>0</v>
      </c>
      <c r="G54" s="161">
        <v>2</v>
      </c>
      <c r="H54" s="161">
        <f t="shared" si="2"/>
        <v>0</v>
      </c>
      <c r="I54" s="161">
        <v>2</v>
      </c>
      <c r="J54" s="161">
        <f t="shared" si="3"/>
        <v>0</v>
      </c>
      <c r="K54" s="161">
        <v>1</v>
      </c>
      <c r="L54" s="161">
        <f t="shared" si="4"/>
        <v>1</v>
      </c>
      <c r="M54" s="161">
        <v>1</v>
      </c>
      <c r="N54" s="161">
        <f t="shared" si="5"/>
        <v>1</v>
      </c>
      <c r="O54" s="161">
        <v>2</v>
      </c>
      <c r="P54" s="161">
        <f t="shared" si="6"/>
        <v>0</v>
      </c>
      <c r="Q54" s="161">
        <v>1</v>
      </c>
      <c r="R54" s="161">
        <f t="shared" si="7"/>
        <v>1</v>
      </c>
      <c r="S54" s="161">
        <f t="shared" si="0"/>
        <v>3</v>
      </c>
      <c r="T54" s="161">
        <f t="shared" si="15"/>
        <v>0</v>
      </c>
      <c r="U54" s="161">
        <f>'LR Results_2B_Composite'!H50</f>
        <v>1</v>
      </c>
      <c r="V54" s="161">
        <f t="shared" si="8"/>
        <v>0</v>
      </c>
      <c r="W54" s="3" t="str">
        <f t="shared" si="9"/>
        <v/>
      </c>
      <c r="X54" s="3" t="str">
        <f t="shared" si="10"/>
        <v/>
      </c>
      <c r="Y54" s="3">
        <f t="shared" si="11"/>
        <v>3</v>
      </c>
    </row>
    <row r="55" spans="1:25" x14ac:dyDescent="0.2">
      <c r="A55" s="3">
        <f t="shared" si="12"/>
        <v>46</v>
      </c>
      <c r="B55" s="82">
        <f t="shared" si="13"/>
        <v>46</v>
      </c>
      <c r="C55" s="161">
        <f t="shared" si="13"/>
        <v>47</v>
      </c>
      <c r="D55" s="161" t="s">
        <v>93</v>
      </c>
      <c r="E55" s="161" t="s">
        <v>125</v>
      </c>
      <c r="F55" s="161">
        <f t="shared" si="1"/>
        <v>0</v>
      </c>
      <c r="G55" s="161">
        <v>2</v>
      </c>
      <c r="H55" s="161">
        <f t="shared" si="2"/>
        <v>0</v>
      </c>
      <c r="I55" s="161">
        <v>2</v>
      </c>
      <c r="J55" s="161">
        <f t="shared" si="3"/>
        <v>0</v>
      </c>
      <c r="K55" s="161">
        <v>1</v>
      </c>
      <c r="L55" s="161">
        <f t="shared" si="4"/>
        <v>1</v>
      </c>
      <c r="M55" s="161">
        <v>2</v>
      </c>
      <c r="N55" s="161">
        <f t="shared" si="5"/>
        <v>0</v>
      </c>
      <c r="O55" s="161">
        <v>2</v>
      </c>
      <c r="P55" s="161">
        <f t="shared" si="6"/>
        <v>0</v>
      </c>
      <c r="Q55" s="161">
        <v>1</v>
      </c>
      <c r="R55" s="161">
        <f t="shared" si="7"/>
        <v>1</v>
      </c>
      <c r="S55" s="161">
        <f t="shared" si="0"/>
        <v>2</v>
      </c>
      <c r="T55" s="161">
        <f t="shared" si="15"/>
        <v>0</v>
      </c>
      <c r="U55" s="161">
        <f>'LR Results_2B_Composite'!H51</f>
        <v>1</v>
      </c>
      <c r="V55" s="161">
        <f t="shared" si="8"/>
        <v>0</v>
      </c>
      <c r="W55" s="3" t="str">
        <f t="shared" si="9"/>
        <v/>
      </c>
      <c r="X55" s="3" t="str">
        <f t="shared" si="10"/>
        <v/>
      </c>
      <c r="Y55" s="3">
        <f t="shared" si="11"/>
        <v>2</v>
      </c>
    </row>
    <row r="56" spans="1:25" x14ac:dyDescent="0.2">
      <c r="A56" s="3">
        <f t="shared" si="12"/>
        <v>47</v>
      </c>
      <c r="B56" s="16">
        <f t="shared" si="13"/>
        <v>47</v>
      </c>
      <c r="C56" s="161">
        <f t="shared" si="13"/>
        <v>48</v>
      </c>
      <c r="D56" s="161" t="s">
        <v>93</v>
      </c>
      <c r="E56" s="161" t="s">
        <v>125</v>
      </c>
      <c r="F56" s="161">
        <f t="shared" si="1"/>
        <v>0</v>
      </c>
      <c r="G56" s="161">
        <v>2</v>
      </c>
      <c r="H56" s="161">
        <f t="shared" si="2"/>
        <v>0</v>
      </c>
      <c r="I56" s="161">
        <v>2</v>
      </c>
      <c r="J56" s="161">
        <f t="shared" si="3"/>
        <v>0</v>
      </c>
      <c r="K56" s="161">
        <v>1</v>
      </c>
      <c r="L56" s="161">
        <f t="shared" si="4"/>
        <v>1</v>
      </c>
      <c r="M56" s="161">
        <v>1</v>
      </c>
      <c r="N56" s="161">
        <f t="shared" si="5"/>
        <v>1</v>
      </c>
      <c r="O56" s="161">
        <v>2</v>
      </c>
      <c r="P56" s="161">
        <f t="shared" si="6"/>
        <v>0</v>
      </c>
      <c r="Q56" s="161">
        <v>2</v>
      </c>
      <c r="R56" s="161">
        <f t="shared" si="7"/>
        <v>0</v>
      </c>
      <c r="S56" s="161">
        <f t="shared" si="0"/>
        <v>2</v>
      </c>
      <c r="T56" s="161">
        <f t="shared" si="15"/>
        <v>0</v>
      </c>
      <c r="U56" s="161">
        <f>'LR Results_2B_Composite'!H52</f>
        <v>1</v>
      </c>
      <c r="V56" s="161">
        <f t="shared" si="8"/>
        <v>0</v>
      </c>
      <c r="W56" s="3" t="str">
        <f t="shared" si="9"/>
        <v/>
      </c>
      <c r="X56" s="3" t="str">
        <f t="shared" si="10"/>
        <v/>
      </c>
      <c r="Y56" s="3">
        <f t="shared" si="11"/>
        <v>2</v>
      </c>
    </row>
    <row r="57" spans="1:25" x14ac:dyDescent="0.2">
      <c r="A57" s="3">
        <f t="shared" si="12"/>
        <v>48</v>
      </c>
      <c r="B57" s="82">
        <f t="shared" si="13"/>
        <v>48</v>
      </c>
      <c r="C57" s="161">
        <f t="shared" si="13"/>
        <v>49</v>
      </c>
      <c r="D57" s="161" t="s">
        <v>93</v>
      </c>
      <c r="E57" s="161" t="s">
        <v>125</v>
      </c>
      <c r="F57" s="161">
        <f t="shared" si="1"/>
        <v>0</v>
      </c>
      <c r="G57" s="161">
        <v>2</v>
      </c>
      <c r="H57" s="161">
        <f t="shared" si="2"/>
        <v>0</v>
      </c>
      <c r="I57" s="161">
        <v>2</v>
      </c>
      <c r="J57" s="161">
        <f t="shared" si="3"/>
        <v>0</v>
      </c>
      <c r="K57" s="161">
        <v>1</v>
      </c>
      <c r="L57" s="161">
        <f t="shared" si="4"/>
        <v>1</v>
      </c>
      <c r="M57" s="161">
        <v>1</v>
      </c>
      <c r="N57" s="161">
        <f t="shared" si="5"/>
        <v>1</v>
      </c>
      <c r="O57" s="161">
        <v>2</v>
      </c>
      <c r="P57" s="161">
        <f t="shared" si="6"/>
        <v>0</v>
      </c>
      <c r="Q57" s="161">
        <v>2</v>
      </c>
      <c r="R57" s="161">
        <f t="shared" si="7"/>
        <v>0</v>
      </c>
      <c r="S57" s="161">
        <f t="shared" si="0"/>
        <v>2</v>
      </c>
      <c r="T57" s="161">
        <f t="shared" si="15"/>
        <v>0</v>
      </c>
      <c r="U57" s="161">
        <f>'LR Results_2B_Composite'!H53</f>
        <v>1</v>
      </c>
      <c r="V57" s="161">
        <f t="shared" si="8"/>
        <v>0</v>
      </c>
      <c r="W57" s="3" t="str">
        <f t="shared" si="9"/>
        <v/>
      </c>
      <c r="X57" s="3" t="str">
        <f t="shared" si="10"/>
        <v/>
      </c>
      <c r="Y57" s="3">
        <f t="shared" si="11"/>
        <v>2</v>
      </c>
    </row>
    <row r="58" spans="1:25" x14ac:dyDescent="0.2">
      <c r="A58" s="3">
        <f t="shared" si="12"/>
        <v>49</v>
      </c>
      <c r="B58" s="82">
        <f t="shared" si="13"/>
        <v>49</v>
      </c>
      <c r="C58" s="161">
        <f t="shared" si="13"/>
        <v>50</v>
      </c>
      <c r="D58" s="161" t="s">
        <v>93</v>
      </c>
      <c r="E58" s="161" t="s">
        <v>125</v>
      </c>
      <c r="F58" s="161">
        <f t="shared" si="1"/>
        <v>0</v>
      </c>
      <c r="G58" s="161">
        <v>2</v>
      </c>
      <c r="H58" s="161">
        <f t="shared" si="2"/>
        <v>0</v>
      </c>
      <c r="I58" s="161">
        <v>2</v>
      </c>
      <c r="J58" s="161">
        <f t="shared" si="3"/>
        <v>0</v>
      </c>
      <c r="K58" s="161">
        <v>1</v>
      </c>
      <c r="L58" s="161">
        <f t="shared" si="4"/>
        <v>1</v>
      </c>
      <c r="M58" s="161">
        <v>2</v>
      </c>
      <c r="N58" s="161">
        <f t="shared" si="5"/>
        <v>0</v>
      </c>
      <c r="O58" s="161">
        <v>2</v>
      </c>
      <c r="P58" s="161">
        <f t="shared" si="6"/>
        <v>0</v>
      </c>
      <c r="Q58" s="161">
        <v>1</v>
      </c>
      <c r="R58" s="161">
        <f t="shared" si="7"/>
        <v>1</v>
      </c>
      <c r="S58" s="161">
        <f t="shared" si="0"/>
        <v>2</v>
      </c>
      <c r="T58" s="161">
        <f t="shared" si="15"/>
        <v>0</v>
      </c>
      <c r="U58" s="161">
        <f>'LR Results_2B_Composite'!H54</f>
        <v>1</v>
      </c>
      <c r="V58" s="161">
        <f t="shared" si="8"/>
        <v>0</v>
      </c>
      <c r="W58" s="3" t="str">
        <f t="shared" si="9"/>
        <v/>
      </c>
      <c r="X58" s="3" t="str">
        <f t="shared" si="10"/>
        <v/>
      </c>
      <c r="Y58" s="3">
        <f t="shared" si="11"/>
        <v>2</v>
      </c>
    </row>
    <row r="59" spans="1:25" x14ac:dyDescent="0.2">
      <c r="A59" s="3">
        <f t="shared" si="12"/>
        <v>50</v>
      </c>
      <c r="B59" s="82">
        <f t="shared" si="13"/>
        <v>50</v>
      </c>
      <c r="C59" s="161">
        <f t="shared" si="13"/>
        <v>51</v>
      </c>
      <c r="D59" s="161" t="s">
        <v>93</v>
      </c>
      <c r="E59" s="161" t="s">
        <v>125</v>
      </c>
      <c r="F59" s="161">
        <f t="shared" si="1"/>
        <v>0</v>
      </c>
      <c r="G59" s="161">
        <v>2</v>
      </c>
      <c r="H59" s="161">
        <f t="shared" si="2"/>
        <v>0</v>
      </c>
      <c r="I59" s="161">
        <v>2</v>
      </c>
      <c r="J59" s="161">
        <f t="shared" si="3"/>
        <v>0</v>
      </c>
      <c r="K59" s="161">
        <v>1</v>
      </c>
      <c r="L59" s="161">
        <f t="shared" si="4"/>
        <v>1</v>
      </c>
      <c r="M59" s="161">
        <v>1</v>
      </c>
      <c r="N59" s="161">
        <f t="shared" si="5"/>
        <v>1</v>
      </c>
      <c r="O59" s="161">
        <v>2</v>
      </c>
      <c r="P59" s="161">
        <f t="shared" si="6"/>
        <v>0</v>
      </c>
      <c r="Q59" s="161">
        <v>1</v>
      </c>
      <c r="R59" s="161">
        <f t="shared" si="7"/>
        <v>1</v>
      </c>
      <c r="S59" s="161">
        <f t="shared" si="0"/>
        <v>3</v>
      </c>
      <c r="T59" s="161">
        <f t="shared" si="15"/>
        <v>0</v>
      </c>
      <c r="U59" s="161">
        <f>'LR Results_2B_Composite'!H55</f>
        <v>1</v>
      </c>
      <c r="V59" s="161">
        <f t="shared" si="8"/>
        <v>0</v>
      </c>
      <c r="W59" s="3" t="str">
        <f t="shared" si="9"/>
        <v/>
      </c>
      <c r="X59" s="3" t="str">
        <f t="shared" si="10"/>
        <v/>
      </c>
      <c r="Y59" s="3">
        <f t="shared" si="11"/>
        <v>3</v>
      </c>
    </row>
    <row r="60" spans="1:25" x14ac:dyDescent="0.2">
      <c r="A60" s="3">
        <f t="shared" si="12"/>
        <v>51</v>
      </c>
      <c r="B60" s="82">
        <f t="shared" si="13"/>
        <v>51</v>
      </c>
      <c r="C60" s="161">
        <f t="shared" si="13"/>
        <v>52</v>
      </c>
      <c r="D60" s="161" t="s">
        <v>93</v>
      </c>
      <c r="E60" s="161" t="s">
        <v>125</v>
      </c>
      <c r="F60" s="161">
        <f t="shared" si="1"/>
        <v>0</v>
      </c>
      <c r="G60" s="161">
        <v>2</v>
      </c>
      <c r="H60" s="161">
        <f t="shared" si="2"/>
        <v>0</v>
      </c>
      <c r="I60" s="161">
        <v>2</v>
      </c>
      <c r="J60" s="161">
        <f t="shared" si="3"/>
        <v>0</v>
      </c>
      <c r="K60" s="161">
        <v>2</v>
      </c>
      <c r="L60" s="161">
        <f t="shared" si="4"/>
        <v>0</v>
      </c>
      <c r="M60" s="161">
        <v>1</v>
      </c>
      <c r="N60" s="161">
        <f t="shared" si="5"/>
        <v>1</v>
      </c>
      <c r="O60" s="161">
        <v>1</v>
      </c>
      <c r="P60" s="161">
        <f t="shared" si="6"/>
        <v>1</v>
      </c>
      <c r="Q60" s="161">
        <v>1</v>
      </c>
      <c r="R60" s="161">
        <f t="shared" si="7"/>
        <v>1</v>
      </c>
      <c r="S60" s="161">
        <f t="shared" si="0"/>
        <v>3</v>
      </c>
      <c r="T60" s="161">
        <f t="shared" si="15"/>
        <v>0</v>
      </c>
      <c r="U60" s="161">
        <f>'LR Results_2B_Composite'!H56</f>
        <v>1</v>
      </c>
      <c r="V60" s="161">
        <f t="shared" si="8"/>
        <v>0</v>
      </c>
      <c r="W60" s="3" t="str">
        <f t="shared" si="9"/>
        <v/>
      </c>
      <c r="X60" s="3" t="str">
        <f t="shared" si="10"/>
        <v/>
      </c>
      <c r="Y60" s="3">
        <f t="shared" si="11"/>
        <v>3</v>
      </c>
    </row>
    <row r="61" spans="1:25" x14ac:dyDescent="0.2">
      <c r="A61" s="3">
        <f t="shared" si="12"/>
        <v>52</v>
      </c>
      <c r="B61" s="82">
        <f t="shared" si="12"/>
        <v>52</v>
      </c>
      <c r="C61" s="161">
        <f>C60+2</f>
        <v>54</v>
      </c>
      <c r="D61" s="161" t="s">
        <v>93</v>
      </c>
      <c r="E61" s="161" t="s">
        <v>125</v>
      </c>
      <c r="F61" s="161">
        <f t="shared" si="1"/>
        <v>0</v>
      </c>
      <c r="G61" s="161">
        <v>2</v>
      </c>
      <c r="H61" s="161">
        <f t="shared" si="2"/>
        <v>0</v>
      </c>
      <c r="I61" s="161">
        <v>2</v>
      </c>
      <c r="J61" s="161">
        <f t="shared" si="3"/>
        <v>0</v>
      </c>
      <c r="K61" s="161">
        <v>1</v>
      </c>
      <c r="L61" s="161">
        <f t="shared" si="4"/>
        <v>1</v>
      </c>
      <c r="M61" s="161">
        <v>2</v>
      </c>
      <c r="N61" s="161">
        <f t="shared" si="5"/>
        <v>0</v>
      </c>
      <c r="O61" s="161">
        <v>2</v>
      </c>
      <c r="P61" s="161">
        <f t="shared" si="6"/>
        <v>0</v>
      </c>
      <c r="Q61" s="161">
        <v>2</v>
      </c>
      <c r="R61" s="161">
        <f t="shared" si="7"/>
        <v>0</v>
      </c>
      <c r="S61" s="161">
        <f t="shared" si="0"/>
        <v>1</v>
      </c>
      <c r="T61" s="161">
        <f t="shared" si="15"/>
        <v>1</v>
      </c>
      <c r="U61" s="161">
        <f>'LR Results_2B_Composite'!H57</f>
        <v>0</v>
      </c>
      <c r="V61" s="161">
        <f t="shared" si="8"/>
        <v>1</v>
      </c>
      <c r="W61" s="3" t="str">
        <f t="shared" si="9"/>
        <v/>
      </c>
      <c r="X61" s="3" t="str">
        <f t="shared" si="10"/>
        <v/>
      </c>
      <c r="Y61" s="204">
        <f t="shared" si="11"/>
        <v>1</v>
      </c>
    </row>
    <row r="62" spans="1:25" x14ac:dyDescent="0.2">
      <c r="A62" s="3">
        <f t="shared" si="12"/>
        <v>53</v>
      </c>
      <c r="B62" s="82">
        <f t="shared" si="12"/>
        <v>53</v>
      </c>
      <c r="C62" s="165">
        <f t="shared" si="13"/>
        <v>55</v>
      </c>
      <c r="D62" s="165" t="s">
        <v>64</v>
      </c>
      <c r="E62" s="165" t="s">
        <v>125</v>
      </c>
      <c r="F62" s="165">
        <f t="shared" si="1"/>
        <v>0</v>
      </c>
      <c r="G62" s="165">
        <v>2</v>
      </c>
      <c r="H62" s="165">
        <f t="shared" si="2"/>
        <v>0</v>
      </c>
      <c r="I62" s="165">
        <v>2</v>
      </c>
      <c r="J62" s="165">
        <f t="shared" si="3"/>
        <v>0</v>
      </c>
      <c r="K62" s="165">
        <v>1</v>
      </c>
      <c r="L62" s="165">
        <f t="shared" si="4"/>
        <v>1</v>
      </c>
      <c r="M62" s="165">
        <v>1</v>
      </c>
      <c r="N62" s="165">
        <f t="shared" si="5"/>
        <v>1</v>
      </c>
      <c r="O62" s="165">
        <v>1</v>
      </c>
      <c r="P62" s="165">
        <f t="shared" si="6"/>
        <v>1</v>
      </c>
      <c r="Q62" s="165">
        <v>1</v>
      </c>
      <c r="R62" s="165">
        <f t="shared" si="7"/>
        <v>1</v>
      </c>
      <c r="S62" s="165">
        <f t="shared" si="0"/>
        <v>4</v>
      </c>
      <c r="T62" s="161">
        <f t="shared" si="15"/>
        <v>0</v>
      </c>
      <c r="U62" s="161">
        <f>'LR Results_2B_Composite'!H58</f>
        <v>1</v>
      </c>
      <c r="V62" s="161">
        <f t="shared" si="8"/>
        <v>0</v>
      </c>
      <c r="W62" s="3" t="str">
        <f t="shared" ref="W62:W69" si="16">IF($D62="CF",COUNTIFS($D62:$R62,"1")/2,"")</f>
        <v/>
      </c>
      <c r="X62" s="3">
        <f t="shared" ref="X62:X69" si="17">IF($D62="CFNR",COUNTIFS($D62:$R62,"1")/2,"")</f>
        <v>4</v>
      </c>
      <c r="Y62" s="3" t="str">
        <f t="shared" ref="Y62:Y69" si="18">IF($D62="CONT",COUNTIFS($D62:$R62,"1")/2,"")</f>
        <v/>
      </c>
    </row>
    <row r="63" spans="1:25" x14ac:dyDescent="0.2">
      <c r="A63" s="3">
        <f t="shared" si="12"/>
        <v>54</v>
      </c>
      <c r="B63" s="82">
        <f t="shared" si="12"/>
        <v>54</v>
      </c>
      <c r="C63" s="161">
        <f t="shared" si="13"/>
        <v>56</v>
      </c>
      <c r="D63" s="161" t="s">
        <v>93</v>
      </c>
      <c r="E63" s="161" t="s">
        <v>125</v>
      </c>
      <c r="F63" s="161">
        <f t="shared" si="1"/>
        <v>0</v>
      </c>
      <c r="G63" s="161">
        <v>2</v>
      </c>
      <c r="H63" s="161">
        <f t="shared" si="2"/>
        <v>0</v>
      </c>
      <c r="I63" s="161">
        <v>2</v>
      </c>
      <c r="J63" s="161">
        <f t="shared" si="3"/>
        <v>0</v>
      </c>
      <c r="K63" s="161">
        <v>1</v>
      </c>
      <c r="L63" s="161">
        <f t="shared" si="4"/>
        <v>1</v>
      </c>
      <c r="M63" s="161">
        <v>2</v>
      </c>
      <c r="N63" s="161">
        <f t="shared" si="5"/>
        <v>0</v>
      </c>
      <c r="O63" s="161">
        <v>2</v>
      </c>
      <c r="P63" s="161">
        <f t="shared" si="6"/>
        <v>0</v>
      </c>
      <c r="Q63" s="161">
        <v>1</v>
      </c>
      <c r="R63" s="161">
        <f t="shared" si="7"/>
        <v>1</v>
      </c>
      <c r="S63" s="161">
        <f t="shared" si="0"/>
        <v>2</v>
      </c>
      <c r="T63" s="161">
        <f t="shared" si="15"/>
        <v>0</v>
      </c>
      <c r="U63" s="161">
        <f>'LR Results_2B_Composite'!H59</f>
        <v>1</v>
      </c>
      <c r="V63" s="161">
        <f t="shared" si="8"/>
        <v>0</v>
      </c>
      <c r="W63" s="3" t="str">
        <f t="shared" si="16"/>
        <v/>
      </c>
      <c r="X63" s="3" t="str">
        <f t="shared" si="17"/>
        <v/>
      </c>
      <c r="Y63" s="3">
        <f t="shared" si="18"/>
        <v>2</v>
      </c>
    </row>
    <row r="64" spans="1:25" x14ac:dyDescent="0.2">
      <c r="A64" s="3">
        <f t="shared" si="12"/>
        <v>55</v>
      </c>
      <c r="B64" s="82">
        <f t="shared" si="12"/>
        <v>55</v>
      </c>
      <c r="C64" s="165">
        <f t="shared" si="13"/>
        <v>57</v>
      </c>
      <c r="D64" s="165" t="s">
        <v>64</v>
      </c>
      <c r="E64" s="165">
        <v>1</v>
      </c>
      <c r="F64" s="165">
        <f t="shared" si="1"/>
        <v>1</v>
      </c>
      <c r="G64" s="165">
        <v>1</v>
      </c>
      <c r="H64" s="165">
        <f t="shared" si="2"/>
        <v>1</v>
      </c>
      <c r="I64" s="165">
        <v>2</v>
      </c>
      <c r="J64" s="165">
        <f t="shared" si="3"/>
        <v>0</v>
      </c>
      <c r="K64" s="165">
        <v>1</v>
      </c>
      <c r="L64" s="165">
        <f t="shared" si="4"/>
        <v>1</v>
      </c>
      <c r="M64" s="165">
        <v>99</v>
      </c>
      <c r="N64" s="165">
        <f t="shared" si="5"/>
        <v>0</v>
      </c>
      <c r="O64" s="165">
        <v>99</v>
      </c>
      <c r="P64" s="165">
        <f t="shared" si="6"/>
        <v>0</v>
      </c>
      <c r="Q64" s="165">
        <v>99</v>
      </c>
      <c r="R64" s="165">
        <f t="shared" si="7"/>
        <v>0</v>
      </c>
      <c r="S64" s="165">
        <f t="shared" si="0"/>
        <v>3</v>
      </c>
      <c r="T64" s="161">
        <f t="shared" si="15"/>
        <v>0</v>
      </c>
      <c r="U64" s="161">
        <f>'LR Results_2B_Composite'!H60</f>
        <v>1</v>
      </c>
      <c r="V64" s="161">
        <f t="shared" si="8"/>
        <v>0</v>
      </c>
      <c r="W64" s="3" t="str">
        <f t="shared" si="16"/>
        <v/>
      </c>
      <c r="X64" s="3">
        <f t="shared" si="17"/>
        <v>3</v>
      </c>
      <c r="Y64" s="3" t="str">
        <f t="shared" si="18"/>
        <v/>
      </c>
    </row>
    <row r="65" spans="1:25" x14ac:dyDescent="0.2">
      <c r="A65" s="3">
        <f t="shared" si="12"/>
        <v>56</v>
      </c>
      <c r="B65" s="82">
        <f t="shared" si="12"/>
        <v>56</v>
      </c>
      <c r="C65" s="161">
        <f t="shared" si="13"/>
        <v>58</v>
      </c>
      <c r="D65" s="161" t="s">
        <v>93</v>
      </c>
      <c r="E65" s="161" t="s">
        <v>125</v>
      </c>
      <c r="F65" s="161">
        <f t="shared" si="1"/>
        <v>0</v>
      </c>
      <c r="G65" s="161">
        <v>2</v>
      </c>
      <c r="H65" s="161">
        <f t="shared" si="2"/>
        <v>0</v>
      </c>
      <c r="I65" s="161">
        <v>2</v>
      </c>
      <c r="J65" s="161">
        <f t="shared" si="3"/>
        <v>0</v>
      </c>
      <c r="K65" s="161">
        <v>2</v>
      </c>
      <c r="L65" s="161">
        <f t="shared" si="4"/>
        <v>0</v>
      </c>
      <c r="M65" s="161">
        <v>2</v>
      </c>
      <c r="N65" s="161">
        <f t="shared" si="5"/>
        <v>0</v>
      </c>
      <c r="O65" s="161">
        <v>2</v>
      </c>
      <c r="P65" s="161">
        <f t="shared" si="6"/>
        <v>0</v>
      </c>
      <c r="Q65" s="161" t="s">
        <v>125</v>
      </c>
      <c r="R65" s="161">
        <f t="shared" si="7"/>
        <v>0</v>
      </c>
      <c r="S65" s="161">
        <f t="shared" si="0"/>
        <v>0</v>
      </c>
      <c r="T65" s="161">
        <f t="shared" si="15"/>
        <v>0</v>
      </c>
      <c r="U65" s="161">
        <f>'LR Results_2B_Composite'!H61</f>
        <v>1</v>
      </c>
      <c r="V65" s="161">
        <f t="shared" si="8"/>
        <v>0</v>
      </c>
      <c r="W65" s="3" t="str">
        <f t="shared" si="16"/>
        <v/>
      </c>
      <c r="X65" s="3" t="str">
        <f t="shared" si="17"/>
        <v/>
      </c>
      <c r="Y65" s="3">
        <f t="shared" si="18"/>
        <v>0</v>
      </c>
    </row>
    <row r="66" spans="1:25" x14ac:dyDescent="0.2">
      <c r="A66" s="3">
        <f t="shared" si="12"/>
        <v>57</v>
      </c>
      <c r="B66" s="82">
        <f t="shared" si="12"/>
        <v>57</v>
      </c>
      <c r="C66" s="165">
        <f t="shared" si="13"/>
        <v>59</v>
      </c>
      <c r="D66" s="165" t="s">
        <v>64</v>
      </c>
      <c r="E66" s="165" t="s">
        <v>125</v>
      </c>
      <c r="F66" s="165">
        <f t="shared" si="1"/>
        <v>0</v>
      </c>
      <c r="G66" s="165">
        <v>1</v>
      </c>
      <c r="H66" s="165">
        <f t="shared" si="2"/>
        <v>1</v>
      </c>
      <c r="I66" s="165">
        <v>2</v>
      </c>
      <c r="J66" s="165">
        <f t="shared" si="3"/>
        <v>0</v>
      </c>
      <c r="K66" s="165">
        <v>2</v>
      </c>
      <c r="L66" s="165">
        <f t="shared" si="4"/>
        <v>0</v>
      </c>
      <c r="M66" s="165" t="s">
        <v>125</v>
      </c>
      <c r="N66" s="165">
        <f t="shared" si="5"/>
        <v>0</v>
      </c>
      <c r="O66" s="165" t="s">
        <v>125</v>
      </c>
      <c r="P66" s="165">
        <f t="shared" si="6"/>
        <v>0</v>
      </c>
      <c r="Q66" s="165" t="s">
        <v>125</v>
      </c>
      <c r="R66" s="165">
        <f t="shared" si="7"/>
        <v>0</v>
      </c>
      <c r="S66" s="165">
        <f t="shared" si="0"/>
        <v>1</v>
      </c>
      <c r="T66" s="161">
        <f t="shared" si="15"/>
        <v>0</v>
      </c>
      <c r="U66" s="161">
        <f>'LR Results_2B_Composite'!H62</f>
        <v>1</v>
      </c>
      <c r="V66" s="161">
        <f t="shared" si="8"/>
        <v>0</v>
      </c>
      <c r="W66" s="3" t="str">
        <f t="shared" si="16"/>
        <v/>
      </c>
      <c r="X66" s="3">
        <f t="shared" si="17"/>
        <v>1</v>
      </c>
      <c r="Y66" s="3" t="str">
        <f t="shared" si="18"/>
        <v/>
      </c>
    </row>
    <row r="67" spans="1:25" x14ac:dyDescent="0.2">
      <c r="A67" s="3">
        <f t="shared" si="12"/>
        <v>58</v>
      </c>
      <c r="B67" s="82">
        <f t="shared" si="12"/>
        <v>58</v>
      </c>
      <c r="C67" s="161">
        <f t="shared" si="13"/>
        <v>60</v>
      </c>
      <c r="D67" s="161" t="s">
        <v>93</v>
      </c>
      <c r="E67" s="161">
        <v>2</v>
      </c>
      <c r="F67" s="161">
        <f t="shared" si="1"/>
        <v>0</v>
      </c>
      <c r="G67" s="161">
        <v>2</v>
      </c>
      <c r="H67" s="161">
        <f t="shared" si="2"/>
        <v>0</v>
      </c>
      <c r="I67" s="161">
        <v>2</v>
      </c>
      <c r="J67" s="161">
        <f t="shared" si="3"/>
        <v>0</v>
      </c>
      <c r="K67" s="161">
        <v>1</v>
      </c>
      <c r="L67" s="161">
        <f t="shared" si="4"/>
        <v>1</v>
      </c>
      <c r="M67" s="161">
        <v>1</v>
      </c>
      <c r="N67" s="161">
        <f t="shared" si="5"/>
        <v>1</v>
      </c>
      <c r="O67" s="161">
        <v>1</v>
      </c>
      <c r="P67" s="161">
        <f t="shared" si="6"/>
        <v>1</v>
      </c>
      <c r="Q67" s="161">
        <v>1</v>
      </c>
      <c r="R67" s="161">
        <f t="shared" si="7"/>
        <v>1</v>
      </c>
      <c r="S67" s="161">
        <f t="shared" si="0"/>
        <v>4</v>
      </c>
      <c r="T67" s="161">
        <f t="shared" si="15"/>
        <v>0</v>
      </c>
      <c r="U67" s="161">
        <f>'LR Results_2B_Composite'!H63</f>
        <v>1</v>
      </c>
      <c r="V67" s="161">
        <f t="shared" si="8"/>
        <v>0</v>
      </c>
      <c r="W67" s="3" t="str">
        <f t="shared" si="16"/>
        <v/>
      </c>
      <c r="X67" s="3" t="str">
        <f t="shared" si="17"/>
        <v/>
      </c>
      <c r="Y67" s="3">
        <f t="shared" si="18"/>
        <v>4</v>
      </c>
    </row>
    <row r="68" spans="1:25" x14ac:dyDescent="0.2">
      <c r="A68" s="3">
        <f t="shared" si="12"/>
        <v>59</v>
      </c>
      <c r="B68" s="82">
        <f t="shared" si="12"/>
        <v>59</v>
      </c>
      <c r="C68" s="166">
        <f t="shared" si="13"/>
        <v>61</v>
      </c>
      <c r="D68" s="166" t="s">
        <v>92</v>
      </c>
      <c r="E68" s="166">
        <v>2</v>
      </c>
      <c r="F68" s="166">
        <f t="shared" si="1"/>
        <v>0</v>
      </c>
      <c r="G68" s="166">
        <v>2</v>
      </c>
      <c r="H68" s="166">
        <f t="shared" si="2"/>
        <v>0</v>
      </c>
      <c r="I68" s="166">
        <v>2</v>
      </c>
      <c r="J68" s="166">
        <f t="shared" si="3"/>
        <v>0</v>
      </c>
      <c r="K68" s="166">
        <v>1</v>
      </c>
      <c r="L68" s="166">
        <f t="shared" si="4"/>
        <v>1</v>
      </c>
      <c r="M68" s="166">
        <v>2</v>
      </c>
      <c r="N68" s="166">
        <f t="shared" si="5"/>
        <v>0</v>
      </c>
      <c r="O68" s="166">
        <v>2</v>
      </c>
      <c r="P68" s="166">
        <f t="shared" si="6"/>
        <v>0</v>
      </c>
      <c r="Q68" s="166">
        <v>0</v>
      </c>
      <c r="R68" s="166">
        <f t="shared" si="7"/>
        <v>0</v>
      </c>
      <c r="S68" s="166">
        <f t="shared" si="0"/>
        <v>1</v>
      </c>
      <c r="T68" s="161">
        <f t="shared" si="15"/>
        <v>1</v>
      </c>
      <c r="U68" s="161">
        <f>'LR Results_2B_Composite'!H64</f>
        <v>1</v>
      </c>
      <c r="V68" s="161">
        <f t="shared" si="8"/>
        <v>0</v>
      </c>
      <c r="W68" s="3">
        <f t="shared" si="16"/>
        <v>1</v>
      </c>
      <c r="X68" s="3" t="str">
        <f t="shared" si="17"/>
        <v/>
      </c>
      <c r="Y68" s="3" t="str">
        <f t="shared" si="18"/>
        <v/>
      </c>
    </row>
    <row r="69" spans="1:25" x14ac:dyDescent="0.2">
      <c r="A69" s="3">
        <f t="shared" si="12"/>
        <v>60</v>
      </c>
      <c r="B69" s="82">
        <f t="shared" si="12"/>
        <v>60</v>
      </c>
      <c r="C69" s="161">
        <f t="shared" si="13"/>
        <v>62</v>
      </c>
      <c r="D69" s="161" t="s">
        <v>93</v>
      </c>
      <c r="E69" s="161" t="s">
        <v>125</v>
      </c>
      <c r="F69" s="161">
        <f t="shared" si="1"/>
        <v>0</v>
      </c>
      <c r="G69" s="161">
        <v>2</v>
      </c>
      <c r="H69" s="161">
        <f t="shared" si="2"/>
        <v>0</v>
      </c>
      <c r="I69" s="161">
        <v>2</v>
      </c>
      <c r="J69" s="161">
        <f t="shared" si="3"/>
        <v>0</v>
      </c>
      <c r="K69" s="161">
        <v>2</v>
      </c>
      <c r="L69" s="161">
        <f t="shared" si="4"/>
        <v>0</v>
      </c>
      <c r="M69" s="161">
        <v>1</v>
      </c>
      <c r="N69" s="161">
        <f t="shared" si="5"/>
        <v>1</v>
      </c>
      <c r="O69" s="161">
        <v>2</v>
      </c>
      <c r="P69" s="161">
        <f t="shared" si="6"/>
        <v>0</v>
      </c>
      <c r="Q69" s="161" t="s">
        <v>125</v>
      </c>
      <c r="R69" s="161">
        <f t="shared" si="7"/>
        <v>0</v>
      </c>
      <c r="S69" s="161">
        <f t="shared" si="0"/>
        <v>1</v>
      </c>
      <c r="T69" s="161">
        <f t="shared" si="15"/>
        <v>0</v>
      </c>
      <c r="U69" s="161">
        <f>'LR Results_2B_Composite'!H65</f>
        <v>1</v>
      </c>
      <c r="V69" s="161">
        <f t="shared" si="8"/>
        <v>0</v>
      </c>
      <c r="W69" s="3" t="str">
        <f t="shared" si="16"/>
        <v/>
      </c>
      <c r="X69" s="3" t="str">
        <f t="shared" si="17"/>
        <v/>
      </c>
      <c r="Y69" s="3">
        <f t="shared" si="18"/>
        <v>1</v>
      </c>
    </row>
    <row r="70" spans="1:25" x14ac:dyDescent="0.2">
      <c r="A70" s="3">
        <f t="shared" si="12"/>
        <v>61</v>
      </c>
      <c r="B70" s="82">
        <f t="shared" si="12"/>
        <v>61</v>
      </c>
      <c r="C70" s="165">
        <f t="shared" si="13"/>
        <v>63</v>
      </c>
      <c r="D70" s="165" t="s">
        <v>64</v>
      </c>
      <c r="E70" s="165">
        <v>99</v>
      </c>
      <c r="F70" s="165">
        <f t="shared" si="1"/>
        <v>0</v>
      </c>
      <c r="G70" s="165">
        <v>2</v>
      </c>
      <c r="H70" s="165">
        <f t="shared" si="2"/>
        <v>0</v>
      </c>
      <c r="I70" s="165">
        <v>2</v>
      </c>
      <c r="J70" s="165">
        <f t="shared" si="3"/>
        <v>0</v>
      </c>
      <c r="K70" s="165">
        <v>2</v>
      </c>
      <c r="L70" s="165">
        <f t="shared" si="4"/>
        <v>0</v>
      </c>
      <c r="M70" s="165">
        <v>2</v>
      </c>
      <c r="N70" s="165">
        <f t="shared" si="5"/>
        <v>0</v>
      </c>
      <c r="O70" s="165">
        <v>1</v>
      </c>
      <c r="P70" s="165">
        <f t="shared" si="6"/>
        <v>1</v>
      </c>
      <c r="Q70" s="165">
        <v>99</v>
      </c>
      <c r="R70" s="165">
        <f t="shared" si="7"/>
        <v>0</v>
      </c>
      <c r="S70" s="165">
        <f t="shared" si="0"/>
        <v>1</v>
      </c>
      <c r="T70" s="161">
        <f t="shared" si="15"/>
        <v>0</v>
      </c>
      <c r="U70" s="161">
        <f>'LR Results_2B_Composite'!H66</f>
        <v>1</v>
      </c>
      <c r="V70" s="161">
        <f t="shared" si="8"/>
        <v>0</v>
      </c>
      <c r="W70" s="3" t="str">
        <f t="shared" ref="W70:W88" si="19">IF($D70="CF",COUNTIFS($D70:$R70,"1")/2,"")</f>
        <v/>
      </c>
      <c r="X70" s="3">
        <f t="shared" ref="X70:X88" si="20">IF($D70="CFNR",COUNTIFS($D70:$R70,"1")/2,"")</f>
        <v>1</v>
      </c>
      <c r="Y70" s="3" t="str">
        <f t="shared" ref="Y70:Y88" si="21">IF($D70="CONT",COUNTIFS($D70:$R70,"1")/2,"")</f>
        <v/>
      </c>
    </row>
    <row r="71" spans="1:25" x14ac:dyDescent="0.2">
      <c r="A71" s="3">
        <f t="shared" si="12"/>
        <v>62</v>
      </c>
      <c r="B71" s="82">
        <f t="shared" si="12"/>
        <v>62</v>
      </c>
      <c r="C71" s="161">
        <f t="shared" si="13"/>
        <v>64</v>
      </c>
      <c r="D71" s="161" t="s">
        <v>93</v>
      </c>
      <c r="E71" s="161">
        <v>2</v>
      </c>
      <c r="F71" s="161">
        <f t="shared" si="1"/>
        <v>0</v>
      </c>
      <c r="G71" s="161">
        <v>2</v>
      </c>
      <c r="H71" s="161">
        <f t="shared" si="2"/>
        <v>0</v>
      </c>
      <c r="I71" s="161">
        <v>2</v>
      </c>
      <c r="J71" s="161">
        <f t="shared" si="3"/>
        <v>0</v>
      </c>
      <c r="K71" s="161">
        <v>1</v>
      </c>
      <c r="L71" s="161">
        <f t="shared" si="4"/>
        <v>1</v>
      </c>
      <c r="M71" s="161">
        <v>1</v>
      </c>
      <c r="N71" s="161">
        <f t="shared" si="5"/>
        <v>1</v>
      </c>
      <c r="O71" s="161">
        <v>2</v>
      </c>
      <c r="P71" s="161">
        <f t="shared" si="6"/>
        <v>0</v>
      </c>
      <c r="Q71" s="161">
        <v>2</v>
      </c>
      <c r="R71" s="161">
        <f t="shared" si="7"/>
        <v>0</v>
      </c>
      <c r="S71" s="161">
        <f t="shared" ref="S71:S91" si="22">COUNTIFS($D71:$R71,"1")/2</f>
        <v>2</v>
      </c>
      <c r="T71" s="161">
        <f t="shared" si="15"/>
        <v>0</v>
      </c>
      <c r="U71" s="161">
        <f>'LR Results_2B_Composite'!H67</f>
        <v>1</v>
      </c>
      <c r="V71" s="161">
        <f t="shared" si="8"/>
        <v>0</v>
      </c>
      <c r="W71" s="3" t="str">
        <f t="shared" si="19"/>
        <v/>
      </c>
      <c r="X71" s="3" t="str">
        <f t="shared" si="20"/>
        <v/>
      </c>
      <c r="Y71" s="3">
        <f t="shared" si="21"/>
        <v>2</v>
      </c>
    </row>
    <row r="72" spans="1:25" x14ac:dyDescent="0.2">
      <c r="A72" s="3">
        <f t="shared" si="12"/>
        <v>63</v>
      </c>
      <c r="B72" s="82">
        <f t="shared" si="12"/>
        <v>63</v>
      </c>
      <c r="C72" s="165">
        <f t="shared" si="13"/>
        <v>65</v>
      </c>
      <c r="D72" s="165" t="s">
        <v>64</v>
      </c>
      <c r="E72" s="165" t="s">
        <v>125</v>
      </c>
      <c r="F72" s="165">
        <f t="shared" si="1"/>
        <v>0</v>
      </c>
      <c r="G72" s="165">
        <v>2</v>
      </c>
      <c r="H72" s="165">
        <f t="shared" si="2"/>
        <v>0</v>
      </c>
      <c r="I72" s="165">
        <v>2</v>
      </c>
      <c r="J72" s="165">
        <f t="shared" si="3"/>
        <v>0</v>
      </c>
      <c r="K72" s="165">
        <v>1</v>
      </c>
      <c r="L72" s="165">
        <f t="shared" si="4"/>
        <v>1</v>
      </c>
      <c r="M72" s="165">
        <v>1</v>
      </c>
      <c r="N72" s="165">
        <f t="shared" si="5"/>
        <v>1</v>
      </c>
      <c r="O72" s="165">
        <v>2</v>
      </c>
      <c r="P72" s="165">
        <f t="shared" si="6"/>
        <v>0</v>
      </c>
      <c r="Q72" s="165">
        <v>1</v>
      </c>
      <c r="R72" s="165">
        <f t="shared" si="7"/>
        <v>1</v>
      </c>
      <c r="S72" s="165">
        <f t="shared" si="22"/>
        <v>3</v>
      </c>
      <c r="T72" s="161">
        <f t="shared" si="15"/>
        <v>0</v>
      </c>
      <c r="U72" s="161">
        <f>'LR Results_2B_Composite'!H68</f>
        <v>1</v>
      </c>
      <c r="V72" s="161">
        <f t="shared" si="8"/>
        <v>0</v>
      </c>
      <c r="W72" s="3" t="str">
        <f t="shared" si="19"/>
        <v/>
      </c>
      <c r="X72" s="3">
        <f t="shared" si="20"/>
        <v>3</v>
      </c>
      <c r="Y72" s="3" t="str">
        <f t="shared" si="21"/>
        <v/>
      </c>
    </row>
    <row r="73" spans="1:25" x14ac:dyDescent="0.2">
      <c r="A73" s="3">
        <f t="shared" si="12"/>
        <v>64</v>
      </c>
      <c r="B73" s="82">
        <f t="shared" si="12"/>
        <v>64</v>
      </c>
      <c r="C73" s="161">
        <f t="shared" ref="C73:C91" si="23">C72+1</f>
        <v>66</v>
      </c>
      <c r="D73" s="161" t="s">
        <v>93</v>
      </c>
      <c r="E73" s="161" t="s">
        <v>125</v>
      </c>
      <c r="F73" s="161">
        <f t="shared" ref="F73:F94" si="24">IF(E73=1,1,0)</f>
        <v>0</v>
      </c>
      <c r="G73" s="161">
        <v>2</v>
      </c>
      <c r="H73" s="161">
        <f t="shared" ref="H73:H94" si="25">IF(G73=1,1,0)</f>
        <v>0</v>
      </c>
      <c r="I73" s="161">
        <v>2</v>
      </c>
      <c r="J73" s="161">
        <f t="shared" ref="J73:J94" si="26">IF(I73=1,1,0)</f>
        <v>0</v>
      </c>
      <c r="K73" s="161">
        <v>2</v>
      </c>
      <c r="L73" s="161">
        <f t="shared" ref="L73:L94" si="27">IF(K73=1,1,0)</f>
        <v>0</v>
      </c>
      <c r="M73" s="161">
        <v>2</v>
      </c>
      <c r="N73" s="161">
        <f t="shared" ref="N73:N94" si="28">IF(M73=1,1,0)</f>
        <v>0</v>
      </c>
      <c r="O73" s="161">
        <v>1</v>
      </c>
      <c r="P73" s="161">
        <f t="shared" ref="P73:P94" si="29">IF(O73=1,1,0)</f>
        <v>1</v>
      </c>
      <c r="Q73" s="161" t="s">
        <v>125</v>
      </c>
      <c r="R73" s="161">
        <f t="shared" ref="R73:R94" si="30">IF(Q73=1,1,0)</f>
        <v>0</v>
      </c>
      <c r="S73" s="161">
        <f t="shared" si="22"/>
        <v>1</v>
      </c>
      <c r="T73" s="161">
        <f t="shared" si="15"/>
        <v>0</v>
      </c>
      <c r="U73" s="161">
        <f>'LR Results_2B_Composite'!H69</f>
        <v>1</v>
      </c>
      <c r="V73" s="161">
        <f t="shared" ref="V73:V94" si="31">IF(AND(D73="CONT",T73=1,U73=0),1,0)</f>
        <v>0</v>
      </c>
      <c r="W73" s="3" t="str">
        <f t="shared" si="19"/>
        <v/>
      </c>
      <c r="X73" s="3" t="str">
        <f t="shared" si="20"/>
        <v/>
      </c>
      <c r="Y73" s="3">
        <f t="shared" si="21"/>
        <v>1</v>
      </c>
    </row>
    <row r="74" spans="1:25" x14ac:dyDescent="0.2">
      <c r="A74" s="3">
        <f t="shared" si="12"/>
        <v>65</v>
      </c>
      <c r="B74" s="82">
        <f t="shared" si="12"/>
        <v>65</v>
      </c>
      <c r="C74" s="165">
        <f t="shared" si="23"/>
        <v>67</v>
      </c>
      <c r="D74" s="165" t="s">
        <v>64</v>
      </c>
      <c r="E74" s="165" t="s">
        <v>125</v>
      </c>
      <c r="F74" s="165">
        <f t="shared" si="24"/>
        <v>0</v>
      </c>
      <c r="G74" s="165">
        <v>2</v>
      </c>
      <c r="H74" s="165">
        <f t="shared" si="25"/>
        <v>0</v>
      </c>
      <c r="I74" s="165">
        <v>1</v>
      </c>
      <c r="J74" s="165">
        <f t="shared" si="26"/>
        <v>1</v>
      </c>
      <c r="K74" s="165">
        <v>1</v>
      </c>
      <c r="L74" s="165">
        <f t="shared" si="27"/>
        <v>1</v>
      </c>
      <c r="M74" s="165" t="s">
        <v>125</v>
      </c>
      <c r="N74" s="165">
        <f t="shared" si="28"/>
        <v>0</v>
      </c>
      <c r="O74" s="165" t="s">
        <v>125</v>
      </c>
      <c r="P74" s="165">
        <f t="shared" si="29"/>
        <v>0</v>
      </c>
      <c r="Q74" s="165" t="s">
        <v>125</v>
      </c>
      <c r="R74" s="165">
        <f t="shared" si="30"/>
        <v>0</v>
      </c>
      <c r="S74" s="165">
        <f t="shared" si="22"/>
        <v>2</v>
      </c>
      <c r="T74" s="161">
        <f t="shared" ref="T74:T94" si="32">IF(AND(K74=1,E74&lt;&gt;1,G74&lt;&gt;1,I74&lt;&gt;1,M74&lt;&gt;1,O74&lt;&gt;1,Q74&lt;&gt;1),1,0)</f>
        <v>0</v>
      </c>
      <c r="U74" s="161">
        <f>'LR Results_2B_Composite'!H70</f>
        <v>1</v>
      </c>
      <c r="V74" s="161">
        <f t="shared" si="31"/>
        <v>0</v>
      </c>
      <c r="W74" s="3" t="str">
        <f t="shared" si="19"/>
        <v/>
      </c>
      <c r="X74" s="3">
        <f t="shared" si="20"/>
        <v>2</v>
      </c>
      <c r="Y74" s="3" t="str">
        <f t="shared" si="21"/>
        <v/>
      </c>
    </row>
    <row r="75" spans="1:25" x14ac:dyDescent="0.2">
      <c r="A75" s="3">
        <f t="shared" si="12"/>
        <v>66</v>
      </c>
      <c r="B75" s="82">
        <f t="shared" si="12"/>
        <v>66</v>
      </c>
      <c r="C75" s="161">
        <f t="shared" si="23"/>
        <v>68</v>
      </c>
      <c r="D75" s="161" t="s">
        <v>93</v>
      </c>
      <c r="E75" s="161" t="s">
        <v>125</v>
      </c>
      <c r="F75" s="161">
        <f t="shared" si="24"/>
        <v>0</v>
      </c>
      <c r="G75" s="161">
        <v>2</v>
      </c>
      <c r="H75" s="161">
        <f t="shared" si="25"/>
        <v>0</v>
      </c>
      <c r="I75" s="161">
        <v>2</v>
      </c>
      <c r="J75" s="161">
        <f t="shared" si="26"/>
        <v>0</v>
      </c>
      <c r="K75" s="161">
        <v>1</v>
      </c>
      <c r="L75" s="161">
        <f t="shared" si="27"/>
        <v>1</v>
      </c>
      <c r="M75" s="161">
        <v>1</v>
      </c>
      <c r="N75" s="161">
        <f t="shared" si="28"/>
        <v>1</v>
      </c>
      <c r="O75" s="161">
        <v>2</v>
      </c>
      <c r="P75" s="161">
        <f t="shared" si="29"/>
        <v>0</v>
      </c>
      <c r="Q75" s="161">
        <v>1</v>
      </c>
      <c r="R75" s="161">
        <f t="shared" si="30"/>
        <v>1</v>
      </c>
      <c r="S75" s="161">
        <f t="shared" si="22"/>
        <v>3</v>
      </c>
      <c r="T75" s="161">
        <f t="shared" si="32"/>
        <v>0</v>
      </c>
      <c r="U75" s="161">
        <f>'LR Results_2B_Composite'!H71</f>
        <v>1</v>
      </c>
      <c r="V75" s="161">
        <f t="shared" si="31"/>
        <v>0</v>
      </c>
      <c r="W75" s="3" t="str">
        <f t="shared" si="19"/>
        <v/>
      </c>
      <c r="X75" s="3" t="str">
        <f t="shared" si="20"/>
        <v/>
      </c>
      <c r="Y75" s="3">
        <f t="shared" si="21"/>
        <v>3</v>
      </c>
    </row>
    <row r="76" spans="1:25" x14ac:dyDescent="0.2">
      <c r="A76" s="3">
        <f t="shared" ref="A76:B94" si="33">A75+1</f>
        <v>67</v>
      </c>
      <c r="B76" s="82">
        <f t="shared" si="33"/>
        <v>67</v>
      </c>
      <c r="C76" s="165">
        <f t="shared" si="23"/>
        <v>69</v>
      </c>
      <c r="D76" s="165" t="s">
        <v>64</v>
      </c>
      <c r="E76" s="165" t="s">
        <v>125</v>
      </c>
      <c r="F76" s="165">
        <f t="shared" si="24"/>
        <v>0</v>
      </c>
      <c r="G76" s="165">
        <v>2</v>
      </c>
      <c r="H76" s="165">
        <f t="shared" si="25"/>
        <v>0</v>
      </c>
      <c r="I76" s="165">
        <v>2</v>
      </c>
      <c r="J76" s="165">
        <f t="shared" si="26"/>
        <v>0</v>
      </c>
      <c r="K76" s="165">
        <v>1</v>
      </c>
      <c r="L76" s="165">
        <f t="shared" si="27"/>
        <v>1</v>
      </c>
      <c r="M76" s="165">
        <v>1</v>
      </c>
      <c r="N76" s="165">
        <f t="shared" si="28"/>
        <v>1</v>
      </c>
      <c r="O76" s="165">
        <v>2</v>
      </c>
      <c r="P76" s="165">
        <f t="shared" si="29"/>
        <v>0</v>
      </c>
      <c r="Q76" s="165">
        <v>2</v>
      </c>
      <c r="R76" s="165">
        <f t="shared" si="30"/>
        <v>0</v>
      </c>
      <c r="S76" s="165">
        <f t="shared" si="22"/>
        <v>2</v>
      </c>
      <c r="T76" s="161">
        <f t="shared" si="32"/>
        <v>0</v>
      </c>
      <c r="U76" s="161">
        <f>'LR Results_2B_Composite'!H72</f>
        <v>1</v>
      </c>
      <c r="V76" s="161">
        <f t="shared" si="31"/>
        <v>0</v>
      </c>
      <c r="W76" s="3" t="str">
        <f t="shared" si="19"/>
        <v/>
      </c>
      <c r="X76" s="3">
        <f t="shared" si="20"/>
        <v>2</v>
      </c>
      <c r="Y76" s="3" t="str">
        <f t="shared" si="21"/>
        <v/>
      </c>
    </row>
    <row r="77" spans="1:25" x14ac:dyDescent="0.2">
      <c r="A77" s="3">
        <f t="shared" si="33"/>
        <v>68</v>
      </c>
      <c r="B77" s="82">
        <f t="shared" si="33"/>
        <v>68</v>
      </c>
      <c r="C77" s="165">
        <f t="shared" si="23"/>
        <v>70</v>
      </c>
      <c r="D77" s="165" t="s">
        <v>64</v>
      </c>
      <c r="E77" s="165" t="s">
        <v>125</v>
      </c>
      <c r="F77" s="165">
        <f t="shared" si="24"/>
        <v>0</v>
      </c>
      <c r="G77" s="165">
        <v>2</v>
      </c>
      <c r="H77" s="165">
        <f t="shared" si="25"/>
        <v>0</v>
      </c>
      <c r="I77" s="165">
        <v>2</v>
      </c>
      <c r="J77" s="165">
        <f t="shared" si="26"/>
        <v>0</v>
      </c>
      <c r="K77" s="165">
        <v>1</v>
      </c>
      <c r="L77" s="165">
        <f t="shared" si="27"/>
        <v>1</v>
      </c>
      <c r="M77" s="165" t="s">
        <v>125</v>
      </c>
      <c r="N77" s="165">
        <f t="shared" si="28"/>
        <v>0</v>
      </c>
      <c r="O77" s="165" t="s">
        <v>125</v>
      </c>
      <c r="P77" s="165">
        <f t="shared" si="29"/>
        <v>0</v>
      </c>
      <c r="Q77" s="165" t="s">
        <v>125</v>
      </c>
      <c r="R77" s="165">
        <f t="shared" si="30"/>
        <v>0</v>
      </c>
      <c r="S77" s="165">
        <f t="shared" si="22"/>
        <v>1</v>
      </c>
      <c r="T77" s="161">
        <f t="shared" si="32"/>
        <v>1</v>
      </c>
      <c r="U77" s="161">
        <f>'LR Results_2B_Composite'!H73</f>
        <v>0</v>
      </c>
      <c r="V77" s="161">
        <f t="shared" si="31"/>
        <v>0</v>
      </c>
      <c r="W77" s="3" t="str">
        <f t="shared" si="19"/>
        <v/>
      </c>
      <c r="X77" s="3">
        <f t="shared" si="20"/>
        <v>1</v>
      </c>
      <c r="Y77" s="3" t="str">
        <f t="shared" si="21"/>
        <v/>
      </c>
    </row>
    <row r="78" spans="1:25" x14ac:dyDescent="0.2">
      <c r="A78" s="3">
        <f t="shared" si="33"/>
        <v>69</v>
      </c>
      <c r="B78" s="82">
        <f t="shared" si="33"/>
        <v>69</v>
      </c>
      <c r="C78" s="165">
        <f t="shared" si="23"/>
        <v>71</v>
      </c>
      <c r="D78" s="165" t="s">
        <v>64</v>
      </c>
      <c r="E78" s="165">
        <v>2</v>
      </c>
      <c r="F78" s="165">
        <f t="shared" si="24"/>
        <v>0</v>
      </c>
      <c r="G78" s="165">
        <v>2</v>
      </c>
      <c r="H78" s="165">
        <f t="shared" si="25"/>
        <v>0</v>
      </c>
      <c r="I78" s="165">
        <v>2</v>
      </c>
      <c r="J78" s="165">
        <f t="shared" si="26"/>
        <v>0</v>
      </c>
      <c r="K78" s="165">
        <v>2</v>
      </c>
      <c r="L78" s="165">
        <f t="shared" si="27"/>
        <v>0</v>
      </c>
      <c r="M78" s="165">
        <v>2</v>
      </c>
      <c r="N78" s="165">
        <f t="shared" si="28"/>
        <v>0</v>
      </c>
      <c r="O78" s="165">
        <v>1</v>
      </c>
      <c r="P78" s="165">
        <f t="shared" si="29"/>
        <v>1</v>
      </c>
      <c r="Q78" s="165" t="s">
        <v>125</v>
      </c>
      <c r="R78" s="165">
        <f t="shared" si="30"/>
        <v>0</v>
      </c>
      <c r="S78" s="165">
        <f t="shared" si="22"/>
        <v>1</v>
      </c>
      <c r="T78" s="161">
        <f t="shared" si="32"/>
        <v>0</v>
      </c>
      <c r="U78" s="161">
        <f>'LR Results_2B_Composite'!H74</f>
        <v>1</v>
      </c>
      <c r="V78" s="161">
        <f t="shared" si="31"/>
        <v>0</v>
      </c>
      <c r="W78" s="3" t="str">
        <f t="shared" si="19"/>
        <v/>
      </c>
      <c r="X78" s="3">
        <f t="shared" si="20"/>
        <v>1</v>
      </c>
      <c r="Y78" s="3" t="str">
        <f t="shared" si="21"/>
        <v/>
      </c>
    </row>
    <row r="79" spans="1:25" x14ac:dyDescent="0.2">
      <c r="A79" s="3">
        <f t="shared" si="33"/>
        <v>70</v>
      </c>
      <c r="B79" s="82">
        <f t="shared" si="33"/>
        <v>70</v>
      </c>
      <c r="C79" s="165">
        <f t="shared" si="23"/>
        <v>72</v>
      </c>
      <c r="D79" s="165" t="s">
        <v>64</v>
      </c>
      <c r="E79" s="165" t="s">
        <v>125</v>
      </c>
      <c r="F79" s="165">
        <f t="shared" si="24"/>
        <v>0</v>
      </c>
      <c r="G79" s="165">
        <v>2</v>
      </c>
      <c r="H79" s="165">
        <f t="shared" si="25"/>
        <v>0</v>
      </c>
      <c r="I79" s="165">
        <v>2</v>
      </c>
      <c r="J79" s="165">
        <f t="shared" si="26"/>
        <v>0</v>
      </c>
      <c r="K79" s="165">
        <v>2</v>
      </c>
      <c r="L79" s="165">
        <f t="shared" si="27"/>
        <v>0</v>
      </c>
      <c r="M79" s="165">
        <v>1</v>
      </c>
      <c r="N79" s="165">
        <f t="shared" si="28"/>
        <v>1</v>
      </c>
      <c r="O79" s="165">
        <v>1</v>
      </c>
      <c r="P79" s="165">
        <f t="shared" si="29"/>
        <v>1</v>
      </c>
      <c r="Q79" s="165" t="s">
        <v>125</v>
      </c>
      <c r="R79" s="165">
        <f t="shared" si="30"/>
        <v>0</v>
      </c>
      <c r="S79" s="165">
        <f t="shared" si="22"/>
        <v>2</v>
      </c>
      <c r="T79" s="161">
        <f t="shared" si="32"/>
        <v>0</v>
      </c>
      <c r="U79" s="161">
        <f>'LR Results_2B_Composite'!H75</f>
        <v>1</v>
      </c>
      <c r="V79" s="161">
        <f t="shared" si="31"/>
        <v>0</v>
      </c>
      <c r="W79" s="3" t="str">
        <f t="shared" si="19"/>
        <v/>
      </c>
      <c r="X79" s="3">
        <f t="shared" si="20"/>
        <v>2</v>
      </c>
      <c r="Y79" s="3" t="str">
        <f t="shared" si="21"/>
        <v/>
      </c>
    </row>
    <row r="80" spans="1:25" x14ac:dyDescent="0.2">
      <c r="A80" s="3">
        <f t="shared" si="33"/>
        <v>71</v>
      </c>
      <c r="B80" s="82">
        <f t="shared" si="33"/>
        <v>71</v>
      </c>
      <c r="C80" s="165">
        <f t="shared" si="23"/>
        <v>73</v>
      </c>
      <c r="D80" s="165" t="s">
        <v>64</v>
      </c>
      <c r="E80" s="165" t="s">
        <v>125</v>
      </c>
      <c r="F80" s="165">
        <f t="shared" si="24"/>
        <v>0</v>
      </c>
      <c r="G80" s="165">
        <v>2</v>
      </c>
      <c r="H80" s="165">
        <f t="shared" si="25"/>
        <v>0</v>
      </c>
      <c r="I80" s="165">
        <v>2</v>
      </c>
      <c r="J80" s="165">
        <f t="shared" si="26"/>
        <v>0</v>
      </c>
      <c r="K80" s="165">
        <v>1</v>
      </c>
      <c r="L80" s="165">
        <f t="shared" si="27"/>
        <v>1</v>
      </c>
      <c r="M80" s="165">
        <v>2</v>
      </c>
      <c r="N80" s="165">
        <f t="shared" si="28"/>
        <v>0</v>
      </c>
      <c r="O80" s="165">
        <v>2</v>
      </c>
      <c r="P80" s="165">
        <f t="shared" si="29"/>
        <v>0</v>
      </c>
      <c r="Q80" s="165">
        <v>1</v>
      </c>
      <c r="R80" s="165">
        <f t="shared" si="30"/>
        <v>1</v>
      </c>
      <c r="S80" s="165">
        <f t="shared" si="22"/>
        <v>2</v>
      </c>
      <c r="T80" s="161">
        <f t="shared" si="32"/>
        <v>0</v>
      </c>
      <c r="U80" s="161">
        <f>'LR Results_2B_Composite'!H76</f>
        <v>1</v>
      </c>
      <c r="V80" s="161">
        <f t="shared" si="31"/>
        <v>0</v>
      </c>
      <c r="W80" s="3" t="str">
        <f t="shared" si="19"/>
        <v/>
      </c>
      <c r="X80" s="3">
        <f t="shared" si="20"/>
        <v>2</v>
      </c>
      <c r="Y80" s="3" t="str">
        <f t="shared" si="21"/>
        <v/>
      </c>
    </row>
    <row r="81" spans="1:71" x14ac:dyDescent="0.2">
      <c r="A81" s="3">
        <f t="shared" si="33"/>
        <v>72</v>
      </c>
      <c r="B81" s="82">
        <f t="shared" si="33"/>
        <v>72</v>
      </c>
      <c r="C81" s="165">
        <f t="shared" si="23"/>
        <v>74</v>
      </c>
      <c r="D81" s="165" t="s">
        <v>64</v>
      </c>
      <c r="E81" s="165" t="s">
        <v>125</v>
      </c>
      <c r="F81" s="165">
        <f t="shared" si="24"/>
        <v>0</v>
      </c>
      <c r="G81" s="165">
        <v>2</v>
      </c>
      <c r="H81" s="165">
        <f t="shared" si="25"/>
        <v>0</v>
      </c>
      <c r="I81" s="165">
        <v>2</v>
      </c>
      <c r="J81" s="165">
        <f t="shared" si="26"/>
        <v>0</v>
      </c>
      <c r="K81" s="165">
        <v>2</v>
      </c>
      <c r="L81" s="165">
        <f t="shared" si="27"/>
        <v>0</v>
      </c>
      <c r="M81" s="165">
        <v>2</v>
      </c>
      <c r="N81" s="165">
        <f t="shared" si="28"/>
        <v>0</v>
      </c>
      <c r="O81" s="165">
        <v>1</v>
      </c>
      <c r="P81" s="165">
        <f t="shared" si="29"/>
        <v>1</v>
      </c>
      <c r="Q81" s="165" t="s">
        <v>125</v>
      </c>
      <c r="R81" s="165">
        <f t="shared" si="30"/>
        <v>0</v>
      </c>
      <c r="S81" s="165">
        <f t="shared" si="22"/>
        <v>1</v>
      </c>
      <c r="T81" s="161">
        <f t="shared" si="32"/>
        <v>0</v>
      </c>
      <c r="U81" s="161">
        <f>'LR Results_2B_Composite'!H77</f>
        <v>1</v>
      </c>
      <c r="V81" s="161">
        <f t="shared" si="31"/>
        <v>0</v>
      </c>
      <c r="W81" s="3" t="str">
        <f t="shared" si="19"/>
        <v/>
      </c>
      <c r="X81" s="3">
        <f t="shared" si="20"/>
        <v>1</v>
      </c>
      <c r="Y81" s="3" t="str">
        <f t="shared" si="21"/>
        <v/>
      </c>
    </row>
    <row r="82" spans="1:71" x14ac:dyDescent="0.2">
      <c r="A82" s="3">
        <f t="shared" si="33"/>
        <v>73</v>
      </c>
      <c r="B82" s="82">
        <f t="shared" si="33"/>
        <v>73</v>
      </c>
      <c r="C82" s="165">
        <f t="shared" si="23"/>
        <v>75</v>
      </c>
      <c r="D82" s="165" t="s">
        <v>64</v>
      </c>
      <c r="E82" s="165" t="s">
        <v>125</v>
      </c>
      <c r="F82" s="165">
        <f t="shared" si="24"/>
        <v>0</v>
      </c>
      <c r="G82" s="165">
        <v>2</v>
      </c>
      <c r="H82" s="165">
        <f t="shared" si="25"/>
        <v>0</v>
      </c>
      <c r="I82" s="165">
        <v>2</v>
      </c>
      <c r="J82" s="165">
        <f t="shared" si="26"/>
        <v>0</v>
      </c>
      <c r="K82" s="165">
        <v>1</v>
      </c>
      <c r="L82" s="165">
        <f t="shared" si="27"/>
        <v>1</v>
      </c>
      <c r="M82" s="165">
        <v>1</v>
      </c>
      <c r="N82" s="165">
        <f t="shared" si="28"/>
        <v>1</v>
      </c>
      <c r="O82" s="165">
        <v>2</v>
      </c>
      <c r="P82" s="165">
        <f t="shared" si="29"/>
        <v>0</v>
      </c>
      <c r="Q82" s="165">
        <v>2</v>
      </c>
      <c r="R82" s="165">
        <f t="shared" si="30"/>
        <v>0</v>
      </c>
      <c r="S82" s="165">
        <f t="shared" si="22"/>
        <v>2</v>
      </c>
      <c r="T82" s="161">
        <f t="shared" si="32"/>
        <v>0</v>
      </c>
      <c r="U82" s="161">
        <f>'LR Results_2B_Composite'!H78</f>
        <v>1</v>
      </c>
      <c r="V82" s="161">
        <f t="shared" si="31"/>
        <v>0</v>
      </c>
      <c r="W82" s="3" t="str">
        <f t="shared" si="19"/>
        <v/>
      </c>
      <c r="X82" s="3">
        <f t="shared" si="20"/>
        <v>2</v>
      </c>
      <c r="Y82" s="3" t="str">
        <f t="shared" si="21"/>
        <v/>
      </c>
    </row>
    <row r="83" spans="1:71" x14ac:dyDescent="0.2">
      <c r="A83" s="3">
        <f t="shared" si="33"/>
        <v>74</v>
      </c>
      <c r="B83" s="82">
        <f t="shared" si="33"/>
        <v>74</v>
      </c>
      <c r="C83" s="165">
        <f t="shared" si="23"/>
        <v>76</v>
      </c>
      <c r="D83" s="165" t="s">
        <v>64</v>
      </c>
      <c r="E83" s="165">
        <v>1</v>
      </c>
      <c r="F83" s="165">
        <f t="shared" si="24"/>
        <v>1</v>
      </c>
      <c r="G83" s="165">
        <v>2</v>
      </c>
      <c r="H83" s="165">
        <f t="shared" si="25"/>
        <v>0</v>
      </c>
      <c r="I83" s="165">
        <v>2</v>
      </c>
      <c r="J83" s="165">
        <f t="shared" si="26"/>
        <v>0</v>
      </c>
      <c r="K83" s="165">
        <v>2</v>
      </c>
      <c r="L83" s="165">
        <f t="shared" si="27"/>
        <v>0</v>
      </c>
      <c r="M83" s="165" t="s">
        <v>125</v>
      </c>
      <c r="N83" s="165">
        <f t="shared" si="28"/>
        <v>0</v>
      </c>
      <c r="O83" s="165" t="s">
        <v>125</v>
      </c>
      <c r="P83" s="165">
        <f t="shared" si="29"/>
        <v>0</v>
      </c>
      <c r="Q83" s="165" t="s">
        <v>125</v>
      </c>
      <c r="R83" s="165">
        <f t="shared" si="30"/>
        <v>0</v>
      </c>
      <c r="S83" s="165">
        <f t="shared" si="22"/>
        <v>1</v>
      </c>
      <c r="T83" s="161">
        <f t="shared" si="32"/>
        <v>0</v>
      </c>
      <c r="U83" s="161">
        <f>'LR Results_2B_Composite'!H79</f>
        <v>1</v>
      </c>
      <c r="V83" s="161">
        <f t="shared" si="31"/>
        <v>0</v>
      </c>
      <c r="W83" s="3" t="str">
        <f t="shared" si="19"/>
        <v/>
      </c>
      <c r="X83" s="3">
        <f t="shared" si="20"/>
        <v>1</v>
      </c>
      <c r="Y83" s="3" t="str">
        <f t="shared" si="21"/>
        <v/>
      </c>
    </row>
    <row r="84" spans="1:71" x14ac:dyDescent="0.2">
      <c r="A84" s="3">
        <f t="shared" si="33"/>
        <v>75</v>
      </c>
      <c r="B84" s="82">
        <f t="shared" si="33"/>
        <v>75</v>
      </c>
      <c r="C84" s="165">
        <f t="shared" si="23"/>
        <v>77</v>
      </c>
      <c r="D84" s="165" t="s">
        <v>64</v>
      </c>
      <c r="E84" s="165" t="s">
        <v>125</v>
      </c>
      <c r="F84" s="165">
        <f t="shared" si="24"/>
        <v>0</v>
      </c>
      <c r="G84" s="165">
        <v>2</v>
      </c>
      <c r="H84" s="165">
        <f t="shared" si="25"/>
        <v>0</v>
      </c>
      <c r="I84" s="165">
        <v>2</v>
      </c>
      <c r="J84" s="165">
        <f t="shared" si="26"/>
        <v>0</v>
      </c>
      <c r="K84" s="165">
        <v>2</v>
      </c>
      <c r="L84" s="165">
        <f t="shared" si="27"/>
        <v>0</v>
      </c>
      <c r="M84" s="165" t="s">
        <v>125</v>
      </c>
      <c r="N84" s="165">
        <f t="shared" si="28"/>
        <v>0</v>
      </c>
      <c r="O84" s="165" t="s">
        <v>125</v>
      </c>
      <c r="P84" s="165">
        <f t="shared" si="29"/>
        <v>0</v>
      </c>
      <c r="Q84" s="165" t="s">
        <v>125</v>
      </c>
      <c r="R84" s="165">
        <f t="shared" si="30"/>
        <v>0</v>
      </c>
      <c r="S84" s="165">
        <f t="shared" si="22"/>
        <v>0</v>
      </c>
      <c r="T84" s="161">
        <f t="shared" si="32"/>
        <v>0</v>
      </c>
      <c r="U84" s="161">
        <f>'LR Results_2B_Composite'!H80</f>
        <v>1</v>
      </c>
      <c r="V84" s="161">
        <f t="shared" si="31"/>
        <v>0</v>
      </c>
      <c r="W84" s="3" t="str">
        <f t="shared" si="19"/>
        <v/>
      </c>
      <c r="X84" s="3">
        <f t="shared" si="20"/>
        <v>0</v>
      </c>
      <c r="Y84" s="3" t="str">
        <f t="shared" si="21"/>
        <v/>
      </c>
    </row>
    <row r="85" spans="1:71" x14ac:dyDescent="0.2">
      <c r="A85" s="3">
        <f t="shared" si="33"/>
        <v>76</v>
      </c>
      <c r="B85" s="82">
        <f t="shared" si="33"/>
        <v>76</v>
      </c>
      <c r="C85" s="165">
        <f t="shared" si="23"/>
        <v>78</v>
      </c>
      <c r="D85" s="165" t="s">
        <v>64</v>
      </c>
      <c r="E85" s="165" t="s">
        <v>125</v>
      </c>
      <c r="F85" s="165">
        <f t="shared" si="24"/>
        <v>0</v>
      </c>
      <c r="G85" s="165">
        <v>2</v>
      </c>
      <c r="H85" s="165">
        <f t="shared" si="25"/>
        <v>0</v>
      </c>
      <c r="I85" s="165">
        <v>1</v>
      </c>
      <c r="J85" s="165">
        <f t="shared" si="26"/>
        <v>1</v>
      </c>
      <c r="K85" s="165">
        <v>1</v>
      </c>
      <c r="L85" s="165">
        <f t="shared" si="27"/>
        <v>1</v>
      </c>
      <c r="M85" s="165">
        <v>2</v>
      </c>
      <c r="N85" s="165">
        <f t="shared" si="28"/>
        <v>0</v>
      </c>
      <c r="O85" s="165">
        <v>1</v>
      </c>
      <c r="P85" s="165">
        <f t="shared" si="29"/>
        <v>1</v>
      </c>
      <c r="Q85" s="165">
        <v>99</v>
      </c>
      <c r="R85" s="165">
        <f t="shared" si="30"/>
        <v>0</v>
      </c>
      <c r="S85" s="165">
        <f t="shared" si="22"/>
        <v>3</v>
      </c>
      <c r="T85" s="161">
        <f t="shared" si="32"/>
        <v>0</v>
      </c>
      <c r="U85" s="161">
        <f>'LR Results_2B_Composite'!H81</f>
        <v>1</v>
      </c>
      <c r="V85" s="161">
        <f t="shared" si="31"/>
        <v>0</v>
      </c>
      <c r="W85" s="3" t="str">
        <f t="shared" si="19"/>
        <v/>
      </c>
      <c r="X85" s="3">
        <f t="shared" si="20"/>
        <v>3</v>
      </c>
      <c r="Y85" s="3" t="str">
        <f t="shared" si="21"/>
        <v/>
      </c>
    </row>
    <row r="86" spans="1:71" x14ac:dyDescent="0.2">
      <c r="A86" s="3">
        <f t="shared" si="33"/>
        <v>77</v>
      </c>
      <c r="B86" s="82">
        <f t="shared" si="33"/>
        <v>77</v>
      </c>
      <c r="C86" s="165">
        <f t="shared" si="23"/>
        <v>79</v>
      </c>
      <c r="D86" s="165" t="s">
        <v>64</v>
      </c>
      <c r="E86" s="165">
        <v>2</v>
      </c>
      <c r="F86" s="165">
        <f t="shared" si="24"/>
        <v>0</v>
      </c>
      <c r="G86" s="165">
        <v>2</v>
      </c>
      <c r="H86" s="165">
        <f t="shared" si="25"/>
        <v>0</v>
      </c>
      <c r="I86" s="165">
        <v>2</v>
      </c>
      <c r="J86" s="165">
        <f t="shared" si="26"/>
        <v>0</v>
      </c>
      <c r="K86" s="165">
        <v>1</v>
      </c>
      <c r="L86" s="165">
        <f t="shared" si="27"/>
        <v>1</v>
      </c>
      <c r="M86" s="165">
        <v>1</v>
      </c>
      <c r="N86" s="165">
        <f t="shared" si="28"/>
        <v>1</v>
      </c>
      <c r="O86" s="165">
        <v>1</v>
      </c>
      <c r="P86" s="165">
        <f t="shared" si="29"/>
        <v>1</v>
      </c>
      <c r="Q86" s="165">
        <v>2</v>
      </c>
      <c r="R86" s="165">
        <f t="shared" si="30"/>
        <v>0</v>
      </c>
      <c r="S86" s="165">
        <f t="shared" si="22"/>
        <v>3</v>
      </c>
      <c r="T86" s="161">
        <f t="shared" si="32"/>
        <v>0</v>
      </c>
      <c r="U86" s="161">
        <f>'LR Results_2B_Composite'!H82</f>
        <v>1</v>
      </c>
      <c r="V86" s="161">
        <f t="shared" si="31"/>
        <v>0</v>
      </c>
      <c r="W86" s="3" t="str">
        <f t="shared" si="19"/>
        <v/>
      </c>
      <c r="X86" s="3">
        <f t="shared" si="20"/>
        <v>3</v>
      </c>
      <c r="Y86" s="3" t="str">
        <f t="shared" si="21"/>
        <v/>
      </c>
    </row>
    <row r="87" spans="1:71" ht="16" thickBot="1" x14ac:dyDescent="0.25">
      <c r="A87" s="3">
        <f t="shared" si="33"/>
        <v>78</v>
      </c>
      <c r="B87" s="82">
        <f t="shared" si="33"/>
        <v>78</v>
      </c>
      <c r="C87" s="162">
        <f t="shared" si="23"/>
        <v>80</v>
      </c>
      <c r="D87" s="162" t="s">
        <v>64</v>
      </c>
      <c r="E87" s="162" t="s">
        <v>125</v>
      </c>
      <c r="F87" s="162">
        <f t="shared" si="24"/>
        <v>0</v>
      </c>
      <c r="G87" s="162">
        <v>1</v>
      </c>
      <c r="H87" s="162">
        <f t="shared" si="25"/>
        <v>1</v>
      </c>
      <c r="I87" s="162">
        <v>2</v>
      </c>
      <c r="J87" s="162">
        <f t="shared" si="26"/>
        <v>0</v>
      </c>
      <c r="K87" s="162">
        <v>2</v>
      </c>
      <c r="L87" s="162">
        <f t="shared" si="27"/>
        <v>0</v>
      </c>
      <c r="M87" s="162">
        <v>2</v>
      </c>
      <c r="N87" s="162">
        <f t="shared" si="28"/>
        <v>0</v>
      </c>
      <c r="O87" s="162">
        <v>2</v>
      </c>
      <c r="P87" s="162">
        <f t="shared" si="29"/>
        <v>0</v>
      </c>
      <c r="Q87" s="162">
        <v>2</v>
      </c>
      <c r="R87" s="162">
        <f t="shared" si="30"/>
        <v>0</v>
      </c>
      <c r="S87" s="162">
        <f t="shared" si="22"/>
        <v>1</v>
      </c>
      <c r="T87" s="161">
        <f t="shared" si="32"/>
        <v>0</v>
      </c>
      <c r="U87" s="161">
        <f>'LR Results_2B_Composite'!H83</f>
        <v>1</v>
      </c>
      <c r="V87" s="161">
        <f t="shared" si="31"/>
        <v>0</v>
      </c>
      <c r="W87" s="3" t="str">
        <f t="shared" si="19"/>
        <v/>
      </c>
      <c r="X87" s="3">
        <f t="shared" si="20"/>
        <v>1</v>
      </c>
      <c r="Y87" s="3" t="str">
        <f t="shared" si="21"/>
        <v/>
      </c>
    </row>
    <row r="88" spans="1:71" ht="16" thickBot="1" x14ac:dyDescent="0.25">
      <c r="A88" s="3">
        <f t="shared" si="33"/>
        <v>79</v>
      </c>
      <c r="B88" s="82">
        <f t="shared" si="33"/>
        <v>79</v>
      </c>
      <c r="C88" s="163">
        <f t="shared" si="23"/>
        <v>81</v>
      </c>
      <c r="D88" s="163" t="s">
        <v>64</v>
      </c>
      <c r="E88" s="163" t="s">
        <v>125</v>
      </c>
      <c r="F88" s="163">
        <f t="shared" si="24"/>
        <v>0</v>
      </c>
      <c r="G88" s="163">
        <v>2</v>
      </c>
      <c r="H88" s="163">
        <f t="shared" si="25"/>
        <v>0</v>
      </c>
      <c r="I88" s="163">
        <v>2</v>
      </c>
      <c r="J88" s="163">
        <f t="shared" si="26"/>
        <v>0</v>
      </c>
      <c r="K88" s="163">
        <v>1</v>
      </c>
      <c r="L88" s="163">
        <f t="shared" si="27"/>
        <v>1</v>
      </c>
      <c r="M88" s="163">
        <v>2</v>
      </c>
      <c r="N88" s="163">
        <f t="shared" si="28"/>
        <v>0</v>
      </c>
      <c r="O88" s="163">
        <v>2</v>
      </c>
      <c r="P88" s="163">
        <f t="shared" si="29"/>
        <v>0</v>
      </c>
      <c r="Q88" s="163">
        <v>2</v>
      </c>
      <c r="R88" s="163">
        <f t="shared" si="30"/>
        <v>0</v>
      </c>
      <c r="S88" s="163">
        <f t="shared" si="22"/>
        <v>1</v>
      </c>
      <c r="T88" s="161">
        <f t="shared" si="32"/>
        <v>1</v>
      </c>
      <c r="U88" s="161">
        <f>'LR Results_2B_Composite'!H84</f>
        <v>0</v>
      </c>
      <c r="V88" s="161">
        <f t="shared" si="31"/>
        <v>0</v>
      </c>
      <c r="W88" s="3" t="str">
        <f t="shared" si="19"/>
        <v/>
      </c>
      <c r="X88" s="3">
        <f t="shared" si="20"/>
        <v>1</v>
      </c>
      <c r="Y88" s="3" t="str">
        <f t="shared" si="21"/>
        <v/>
      </c>
    </row>
    <row r="89" spans="1:71" x14ac:dyDescent="0.2">
      <c r="A89" s="3">
        <f t="shared" si="33"/>
        <v>80</v>
      </c>
      <c r="B89" s="82">
        <f t="shared" si="33"/>
        <v>80</v>
      </c>
      <c r="C89" s="167">
        <f t="shared" si="23"/>
        <v>82</v>
      </c>
      <c r="D89" s="167" t="s">
        <v>64</v>
      </c>
      <c r="E89" s="167">
        <v>1</v>
      </c>
      <c r="F89" s="167">
        <f t="shared" si="24"/>
        <v>1</v>
      </c>
      <c r="G89" s="167">
        <v>1</v>
      </c>
      <c r="H89" s="167">
        <f t="shared" si="25"/>
        <v>1</v>
      </c>
      <c r="I89" s="167">
        <v>2</v>
      </c>
      <c r="J89" s="167">
        <f t="shared" si="26"/>
        <v>0</v>
      </c>
      <c r="K89" s="167">
        <v>1</v>
      </c>
      <c r="L89" s="167">
        <f t="shared" si="27"/>
        <v>1</v>
      </c>
      <c r="M89" s="167">
        <v>1</v>
      </c>
      <c r="N89" s="167">
        <f t="shared" si="28"/>
        <v>1</v>
      </c>
      <c r="O89" s="167">
        <v>1</v>
      </c>
      <c r="P89" s="167">
        <f t="shared" si="29"/>
        <v>1</v>
      </c>
      <c r="Q89" s="167">
        <v>2</v>
      </c>
      <c r="R89" s="167">
        <f t="shared" si="30"/>
        <v>0</v>
      </c>
      <c r="S89" s="167">
        <f t="shared" si="22"/>
        <v>5</v>
      </c>
      <c r="T89" s="161">
        <f t="shared" si="32"/>
        <v>0</v>
      </c>
      <c r="U89" s="161">
        <f>'LR Results_2B_Composite'!H85</f>
        <v>1</v>
      </c>
      <c r="V89" s="161">
        <f t="shared" si="31"/>
        <v>0</v>
      </c>
      <c r="W89" s="3" t="str">
        <f t="shared" ref="W89:W94" si="34">IF($D89="CF",COUNTIFS($D89:$R89,"1")/2,"")</f>
        <v/>
      </c>
      <c r="X89" s="3">
        <f t="shared" ref="X89:X94" si="35">IF($D89="CFNR",COUNTIFS($D89:$R89,"1")/2,"")</f>
        <v>5</v>
      </c>
      <c r="Y89" s="3" t="str">
        <f t="shared" ref="Y89:Y94" si="36">IF($D89="CONT",COUNTIFS($D89:$R89,"1")/2,"")</f>
        <v/>
      </c>
    </row>
    <row r="90" spans="1:71" x14ac:dyDescent="0.2">
      <c r="A90" s="3">
        <f t="shared" si="33"/>
        <v>81</v>
      </c>
      <c r="B90" s="82">
        <f t="shared" si="33"/>
        <v>81</v>
      </c>
      <c r="C90" s="165">
        <f t="shared" si="23"/>
        <v>83</v>
      </c>
      <c r="D90" s="165" t="s">
        <v>64</v>
      </c>
      <c r="E90" s="165" t="s">
        <v>125</v>
      </c>
      <c r="F90" s="165">
        <f t="shared" si="24"/>
        <v>0</v>
      </c>
      <c r="G90" s="165">
        <v>2</v>
      </c>
      <c r="H90" s="165">
        <f t="shared" si="25"/>
        <v>0</v>
      </c>
      <c r="I90" s="165">
        <v>2</v>
      </c>
      <c r="J90" s="165">
        <f t="shared" si="26"/>
        <v>0</v>
      </c>
      <c r="K90" s="165">
        <v>1</v>
      </c>
      <c r="L90" s="165">
        <f t="shared" si="27"/>
        <v>1</v>
      </c>
      <c r="M90" s="165">
        <v>2</v>
      </c>
      <c r="N90" s="165">
        <f t="shared" si="28"/>
        <v>0</v>
      </c>
      <c r="O90" s="165">
        <v>2</v>
      </c>
      <c r="P90" s="165">
        <f t="shared" si="29"/>
        <v>0</v>
      </c>
      <c r="Q90" s="165">
        <v>2</v>
      </c>
      <c r="R90" s="165">
        <f t="shared" si="30"/>
        <v>0</v>
      </c>
      <c r="S90" s="165">
        <f t="shared" si="22"/>
        <v>1</v>
      </c>
      <c r="T90" s="161">
        <f t="shared" si="32"/>
        <v>1</v>
      </c>
      <c r="U90" s="161">
        <f>'LR Results_2B_Composite'!H86</f>
        <v>0</v>
      </c>
      <c r="V90" s="161">
        <f t="shared" si="31"/>
        <v>0</v>
      </c>
      <c r="W90" s="3" t="str">
        <f t="shared" si="34"/>
        <v/>
      </c>
      <c r="X90" s="3">
        <f t="shared" si="35"/>
        <v>1</v>
      </c>
      <c r="Y90" s="3" t="str">
        <f t="shared" si="36"/>
        <v/>
      </c>
    </row>
    <row r="91" spans="1:71" x14ac:dyDescent="0.2">
      <c r="A91" s="3">
        <f t="shared" si="33"/>
        <v>82</v>
      </c>
      <c r="B91" s="82">
        <f t="shared" si="33"/>
        <v>82</v>
      </c>
      <c r="C91" s="165">
        <f t="shared" si="23"/>
        <v>84</v>
      </c>
      <c r="D91" s="165" t="s">
        <v>64</v>
      </c>
      <c r="E91" s="165" t="s">
        <v>125</v>
      </c>
      <c r="F91" s="165">
        <f t="shared" si="24"/>
        <v>0</v>
      </c>
      <c r="G91" s="165">
        <v>2</v>
      </c>
      <c r="H91" s="165">
        <f t="shared" si="25"/>
        <v>0</v>
      </c>
      <c r="I91" s="165">
        <v>1</v>
      </c>
      <c r="J91" s="165">
        <f t="shared" si="26"/>
        <v>1</v>
      </c>
      <c r="K91" s="165">
        <v>1</v>
      </c>
      <c r="L91" s="165">
        <f t="shared" si="27"/>
        <v>1</v>
      </c>
      <c r="M91" s="165">
        <v>1</v>
      </c>
      <c r="N91" s="165">
        <f t="shared" si="28"/>
        <v>1</v>
      </c>
      <c r="O91" s="165">
        <v>1</v>
      </c>
      <c r="P91" s="165">
        <f t="shared" si="29"/>
        <v>1</v>
      </c>
      <c r="Q91" s="165">
        <v>1</v>
      </c>
      <c r="R91" s="165">
        <f t="shared" si="30"/>
        <v>1</v>
      </c>
      <c r="S91" s="165">
        <f t="shared" si="22"/>
        <v>5</v>
      </c>
      <c r="T91" s="161">
        <f t="shared" si="32"/>
        <v>0</v>
      </c>
      <c r="U91" s="161">
        <f>'LR Results_2B_Composite'!H87</f>
        <v>1</v>
      </c>
      <c r="V91" s="161">
        <f t="shared" si="31"/>
        <v>0</v>
      </c>
      <c r="W91" s="3" t="str">
        <f t="shared" si="34"/>
        <v/>
      </c>
      <c r="X91" s="3">
        <f t="shared" si="35"/>
        <v>5</v>
      </c>
      <c r="Y91" s="3" t="str">
        <f t="shared" si="36"/>
        <v/>
      </c>
    </row>
    <row r="92" spans="1:71" s="69" customFormat="1" ht="17.25" customHeight="1" x14ac:dyDescent="0.2">
      <c r="A92" s="3">
        <f t="shared" si="33"/>
        <v>83</v>
      </c>
      <c r="B92" s="82">
        <f t="shared" si="33"/>
        <v>83</v>
      </c>
      <c r="C92" s="166">
        <f>C91+1</f>
        <v>85</v>
      </c>
      <c r="D92" s="166" t="s">
        <v>92</v>
      </c>
      <c r="E92" s="166">
        <v>1</v>
      </c>
      <c r="F92" s="166">
        <f t="shared" si="24"/>
        <v>1</v>
      </c>
      <c r="G92" s="166">
        <v>2</v>
      </c>
      <c r="H92" s="166">
        <f t="shared" si="25"/>
        <v>0</v>
      </c>
      <c r="I92" s="166">
        <v>2</v>
      </c>
      <c r="J92" s="166">
        <f t="shared" si="26"/>
        <v>0</v>
      </c>
      <c r="K92" s="166">
        <v>1</v>
      </c>
      <c r="L92" s="166">
        <f t="shared" si="27"/>
        <v>1</v>
      </c>
      <c r="M92" s="166">
        <v>1</v>
      </c>
      <c r="N92" s="166">
        <f t="shared" si="28"/>
        <v>1</v>
      </c>
      <c r="O92" s="166">
        <v>1</v>
      </c>
      <c r="P92" s="166">
        <f t="shared" si="29"/>
        <v>1</v>
      </c>
      <c r="Q92" s="166">
        <v>1</v>
      </c>
      <c r="R92" s="166">
        <f t="shared" si="30"/>
        <v>1</v>
      </c>
      <c r="S92" s="166">
        <f>COUNTIFS($D92:$R92,"1")/2</f>
        <v>5</v>
      </c>
      <c r="T92" s="161">
        <f t="shared" si="32"/>
        <v>0</v>
      </c>
      <c r="U92" s="161">
        <f>'LR Results_2B_Composite'!H88</f>
        <v>1</v>
      </c>
      <c r="V92" s="161">
        <f t="shared" si="31"/>
        <v>0</v>
      </c>
      <c r="W92" s="3">
        <f t="shared" si="34"/>
        <v>5</v>
      </c>
      <c r="X92" s="3" t="str">
        <f t="shared" si="35"/>
        <v/>
      </c>
      <c r="Y92" s="3" t="str">
        <f t="shared" si="36"/>
        <v/>
      </c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</row>
    <row r="93" spans="1:71" s="69" customFormat="1" x14ac:dyDescent="0.2">
      <c r="A93" s="3">
        <f t="shared" si="33"/>
        <v>84</v>
      </c>
      <c r="B93" s="82">
        <f t="shared" si="33"/>
        <v>84</v>
      </c>
      <c r="C93" s="166">
        <f>C92+1</f>
        <v>86</v>
      </c>
      <c r="D93" s="166" t="s">
        <v>92</v>
      </c>
      <c r="E93" s="166" t="s">
        <v>125</v>
      </c>
      <c r="F93" s="166">
        <f t="shared" si="24"/>
        <v>0</v>
      </c>
      <c r="G93" s="166">
        <v>2</v>
      </c>
      <c r="H93" s="166">
        <f t="shared" si="25"/>
        <v>0</v>
      </c>
      <c r="I93" s="166">
        <v>2</v>
      </c>
      <c r="J93" s="166">
        <f t="shared" si="26"/>
        <v>0</v>
      </c>
      <c r="K93" s="166">
        <v>1</v>
      </c>
      <c r="L93" s="166">
        <f t="shared" si="27"/>
        <v>1</v>
      </c>
      <c r="M93" s="166">
        <v>1</v>
      </c>
      <c r="N93" s="166">
        <f t="shared" si="28"/>
        <v>1</v>
      </c>
      <c r="O93" s="166">
        <v>1</v>
      </c>
      <c r="P93" s="166">
        <f t="shared" si="29"/>
        <v>1</v>
      </c>
      <c r="Q93" s="166">
        <v>1</v>
      </c>
      <c r="R93" s="166">
        <f t="shared" si="30"/>
        <v>1</v>
      </c>
      <c r="S93" s="166">
        <f>COUNTIFS($D93:$R93,"1")/2</f>
        <v>4</v>
      </c>
      <c r="T93" s="161">
        <f t="shared" si="32"/>
        <v>0</v>
      </c>
      <c r="U93" s="161">
        <f>'LR Results_2B_Composite'!H89</f>
        <v>1</v>
      </c>
      <c r="V93" s="161">
        <f t="shared" si="31"/>
        <v>0</v>
      </c>
      <c r="W93" s="3">
        <f t="shared" si="34"/>
        <v>4</v>
      </c>
      <c r="X93" s="3" t="str">
        <f t="shared" si="35"/>
        <v/>
      </c>
      <c r="Y93" s="3" t="str">
        <f t="shared" si="36"/>
        <v/>
      </c>
      <c r="Z93"/>
      <c r="AA93"/>
      <c r="AB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</row>
    <row r="94" spans="1:71" s="69" customFormat="1" ht="16" thickBot="1" x14ac:dyDescent="0.25">
      <c r="A94" s="3">
        <f t="shared" si="33"/>
        <v>85</v>
      </c>
      <c r="B94" s="82">
        <f t="shared" si="33"/>
        <v>85</v>
      </c>
      <c r="C94" s="168">
        <f>C93+1</f>
        <v>87</v>
      </c>
      <c r="D94" s="168" t="s">
        <v>92</v>
      </c>
      <c r="E94" s="168">
        <v>1</v>
      </c>
      <c r="F94" s="168">
        <f t="shared" si="24"/>
        <v>1</v>
      </c>
      <c r="G94" s="168">
        <v>2</v>
      </c>
      <c r="H94" s="168">
        <f t="shared" si="25"/>
        <v>0</v>
      </c>
      <c r="I94" s="168">
        <v>2</v>
      </c>
      <c r="J94" s="168">
        <f t="shared" si="26"/>
        <v>0</v>
      </c>
      <c r="K94" s="168">
        <v>1</v>
      </c>
      <c r="L94" s="168">
        <f t="shared" si="27"/>
        <v>1</v>
      </c>
      <c r="M94" s="168">
        <v>1</v>
      </c>
      <c r="N94" s="168">
        <f t="shared" si="28"/>
        <v>1</v>
      </c>
      <c r="O94" s="168">
        <v>1</v>
      </c>
      <c r="P94" s="168">
        <f t="shared" si="29"/>
        <v>1</v>
      </c>
      <c r="Q94" s="168">
        <v>1</v>
      </c>
      <c r="R94" s="168">
        <f t="shared" si="30"/>
        <v>1</v>
      </c>
      <c r="S94" s="168">
        <f>COUNTIFS($D94:$R94,"1")/2</f>
        <v>5</v>
      </c>
      <c r="T94" s="161">
        <f t="shared" si="32"/>
        <v>0</v>
      </c>
      <c r="U94" s="161">
        <f>'LR Results_2B_Composite'!H90</f>
        <v>1</v>
      </c>
      <c r="V94" s="161">
        <f t="shared" si="31"/>
        <v>0</v>
      </c>
      <c r="W94" s="3">
        <f t="shared" si="34"/>
        <v>5</v>
      </c>
      <c r="X94" s="3" t="str">
        <f t="shared" si="35"/>
        <v/>
      </c>
      <c r="Y94" s="3" t="str">
        <f t="shared" si="36"/>
        <v/>
      </c>
      <c r="Z94"/>
      <c r="AA94"/>
      <c r="AB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</row>
    <row r="95" spans="1:71" x14ac:dyDescent="0.2">
      <c r="A95" s="4">
        <f t="shared" ref="A95:A102" si="37">A94+1</f>
        <v>86</v>
      </c>
      <c r="C95" s="169" t="s">
        <v>92</v>
      </c>
      <c r="D95" s="172">
        <f>COUNTIF(D$10:D$94,"CF")</f>
        <v>4</v>
      </c>
      <c r="V95" s="161">
        <f>SUM(V10:V94)</f>
        <v>8</v>
      </c>
      <c r="W95" s="4">
        <f>SUM(W10:W94)</f>
        <v>15</v>
      </c>
      <c r="X95" s="4">
        <f>SUM(X10:X94)</f>
        <v>54</v>
      </c>
      <c r="Y95" s="4">
        <f>SUM(Y10:Y94)</f>
        <v>90</v>
      </c>
      <c r="Z95" s="4">
        <f>W95+X95+Y95</f>
        <v>159</v>
      </c>
    </row>
    <row r="96" spans="1:71" x14ac:dyDescent="0.2">
      <c r="A96" s="4">
        <f t="shared" si="37"/>
        <v>87</v>
      </c>
      <c r="C96" s="170" t="s">
        <v>64</v>
      </c>
      <c r="D96" s="173">
        <f>COUNTIF(D$10:D$94,"CFNR")</f>
        <v>27</v>
      </c>
      <c r="W96" s="10">
        <f>W95/D95</f>
        <v>3.75</v>
      </c>
      <c r="X96" s="10">
        <f>X95/D96</f>
        <v>2</v>
      </c>
      <c r="Y96" s="10">
        <f>Y95/D97</f>
        <v>1.6666666666666667</v>
      </c>
      <c r="Z96" s="10">
        <f>Z95/D98</f>
        <v>1.8705882352941177</v>
      </c>
    </row>
    <row r="97" spans="1:25" ht="16" thickBot="1" x14ac:dyDescent="0.25">
      <c r="A97" s="4">
        <f t="shared" si="37"/>
        <v>88</v>
      </c>
      <c r="C97" s="171" t="s">
        <v>93</v>
      </c>
      <c r="D97" s="174">
        <f>COUNTIF(D$10:D$94,"CONT")</f>
        <v>54</v>
      </c>
      <c r="W97" s="4">
        <f>COUNTIFS(W10:W94,1,$K10:$K94,1)</f>
        <v>1</v>
      </c>
      <c r="X97" s="4">
        <f>COUNTIFS(X10:X94,1,$K10:$K94,1)</f>
        <v>4</v>
      </c>
      <c r="Y97" s="4">
        <f>COUNTIFS(Y10:Y94,1,$K10:$K94,1)</f>
        <v>8</v>
      </c>
    </row>
    <row r="98" spans="1:25" ht="16" thickBot="1" x14ac:dyDescent="0.25">
      <c r="A98" s="4">
        <f t="shared" si="37"/>
        <v>89</v>
      </c>
      <c r="C98" s="175"/>
      <c r="D98" s="176">
        <f>SUM(D95:D97)</f>
        <v>85</v>
      </c>
      <c r="W98" s="4">
        <f>W97/D95</f>
        <v>0.25</v>
      </c>
      <c r="X98" s="10">
        <f>X97/D96</f>
        <v>0.14814814814814814</v>
      </c>
      <c r="Y98" s="10">
        <f>Y97/D97</f>
        <v>0.14814814814814814</v>
      </c>
    </row>
    <row r="99" spans="1:25" ht="16" thickBot="1" x14ac:dyDescent="0.25">
      <c r="A99" s="190">
        <f t="shared" si="37"/>
        <v>90</v>
      </c>
      <c r="B99" s="19">
        <v>20</v>
      </c>
      <c r="C99" s="118">
        <v>0.40710176575659002</v>
      </c>
      <c r="D99" s="63" t="s">
        <v>111</v>
      </c>
      <c r="E99" s="191">
        <v>0</v>
      </c>
      <c r="F99" s="192">
        <f t="shared" ref="F99:R100" si="38">IF(E99=1,1,IF(E99=2,0,2))</f>
        <v>2</v>
      </c>
      <c r="G99" s="191">
        <v>2</v>
      </c>
      <c r="H99" s="192">
        <f t="shared" si="38"/>
        <v>0</v>
      </c>
      <c r="I99" s="191">
        <v>2</v>
      </c>
      <c r="J99" s="192">
        <f t="shared" si="38"/>
        <v>0</v>
      </c>
      <c r="K99" s="191">
        <v>1</v>
      </c>
      <c r="L99" s="192">
        <f t="shared" si="38"/>
        <v>1</v>
      </c>
      <c r="M99" s="191">
        <v>2</v>
      </c>
      <c r="N99" s="192">
        <f t="shared" si="38"/>
        <v>0</v>
      </c>
      <c r="O99" s="191">
        <v>1</v>
      </c>
      <c r="P99" s="192">
        <f t="shared" si="38"/>
        <v>1</v>
      </c>
      <c r="Q99" s="191">
        <v>2</v>
      </c>
      <c r="R99" s="192">
        <f t="shared" si="38"/>
        <v>0</v>
      </c>
      <c r="S99" s="196">
        <f>COUNTIFS($D99:$R99,"1")/2</f>
        <v>2</v>
      </c>
      <c r="T99" s="207"/>
      <c r="U99" s="207"/>
      <c r="V99" s="207"/>
      <c r="X99" s="32">
        <f>X97-1</f>
        <v>3</v>
      </c>
    </row>
    <row r="100" spans="1:25" ht="16" thickBot="1" x14ac:dyDescent="0.25">
      <c r="A100" s="190">
        <f t="shared" si="37"/>
        <v>91</v>
      </c>
      <c r="B100" s="19">
        <v>17</v>
      </c>
      <c r="C100" s="118">
        <v>0.11596240580820531</v>
      </c>
      <c r="D100" s="65" t="s">
        <v>112</v>
      </c>
      <c r="E100" s="16">
        <v>2</v>
      </c>
      <c r="F100" s="193">
        <f t="shared" si="38"/>
        <v>0</v>
      </c>
      <c r="G100" s="16">
        <v>2</v>
      </c>
      <c r="H100" s="193">
        <f t="shared" si="38"/>
        <v>0</v>
      </c>
      <c r="I100" s="16">
        <v>2</v>
      </c>
      <c r="J100" s="193">
        <f t="shared" si="38"/>
        <v>0</v>
      </c>
      <c r="K100" s="16">
        <v>1</v>
      </c>
      <c r="L100" s="193">
        <f t="shared" si="38"/>
        <v>1</v>
      </c>
      <c r="M100" s="16">
        <v>2</v>
      </c>
      <c r="N100" s="193">
        <f t="shared" si="38"/>
        <v>0</v>
      </c>
      <c r="O100" s="16">
        <v>2</v>
      </c>
      <c r="P100" s="193">
        <f t="shared" si="38"/>
        <v>0</v>
      </c>
      <c r="Q100" s="16">
        <v>2</v>
      </c>
      <c r="R100" s="193">
        <f t="shared" si="38"/>
        <v>0</v>
      </c>
      <c r="S100" s="196">
        <f>COUNTIFS($D100:$R100,"1")/2</f>
        <v>1</v>
      </c>
      <c r="T100" s="207"/>
      <c r="U100" s="207"/>
      <c r="V100" s="207"/>
    </row>
    <row r="101" spans="1:25" x14ac:dyDescent="0.2">
      <c r="A101" s="190">
        <f t="shared" si="37"/>
        <v>92</v>
      </c>
      <c r="E101" s="194"/>
      <c r="F101" s="195"/>
      <c r="G101" s="194"/>
      <c r="H101" s="195"/>
      <c r="I101" s="194"/>
      <c r="J101" s="195"/>
      <c r="K101" s="194"/>
      <c r="L101" s="195"/>
      <c r="M101" s="194"/>
      <c r="N101" s="195"/>
      <c r="O101" s="194"/>
      <c r="P101" s="195"/>
      <c r="Q101" s="194"/>
      <c r="R101" s="195"/>
    </row>
    <row r="102" spans="1:25" ht="16" thickBot="1" x14ac:dyDescent="0.25">
      <c r="A102" s="190">
        <f t="shared" si="37"/>
        <v>93</v>
      </c>
      <c r="E102" s="274" t="s">
        <v>107</v>
      </c>
      <c r="F102" s="275"/>
      <c r="G102" s="274" t="s">
        <v>105</v>
      </c>
      <c r="H102" s="275"/>
      <c r="I102" s="274" t="s">
        <v>104</v>
      </c>
      <c r="J102" s="275"/>
      <c r="K102" s="274" t="s">
        <v>108</v>
      </c>
      <c r="L102" s="275"/>
      <c r="M102" s="274" t="s">
        <v>110</v>
      </c>
      <c r="N102" s="275"/>
      <c r="O102" s="274" t="s">
        <v>109</v>
      </c>
      <c r="P102" s="275"/>
      <c r="Q102" s="274" t="s">
        <v>106</v>
      </c>
      <c r="R102" s="275"/>
    </row>
    <row r="179" spans="4:30" x14ac:dyDescent="0.2">
      <c r="D179" s="8">
        <f>COUNTIF(D$10:D$178,"CF")/171</f>
        <v>2.3391812865497075E-2</v>
      </c>
      <c r="L179" s="116">
        <f>COUNTIF(L10:L178,"1")</f>
        <v>55</v>
      </c>
      <c r="S179" s="83">
        <f>AVERAGE(S10:S178)</f>
        <v>1.8620689655172413</v>
      </c>
      <c r="T179" s="83"/>
      <c r="U179" s="83"/>
      <c r="V179" s="83"/>
      <c r="W179" s="3" t="str">
        <f>IF($D178="CF",COUNTIFS($D178:$R178,"1")/2,"")</f>
        <v/>
      </c>
      <c r="X179" s="3" t="str">
        <f>IF($D178="CFNR",COUNTIFS($D178:$R178,"1")/2,"")</f>
        <v/>
      </c>
    </row>
    <row r="180" spans="4:30" x14ac:dyDescent="0.2">
      <c r="D180" s="8">
        <f>COUNTIF(D$10:D$178,"CFNR")/171</f>
        <v>0.15789473684210525</v>
      </c>
      <c r="S180" s="10">
        <f>COUNTIF(S10:S178,0)/171</f>
        <v>7.6023391812865493E-2</v>
      </c>
      <c r="T180" s="10"/>
      <c r="U180" s="10"/>
      <c r="V180" s="10"/>
      <c r="AD180" s="3"/>
    </row>
    <row r="181" spans="4:30" x14ac:dyDescent="0.2">
      <c r="D181" s="8">
        <f>COUNTIF(D$10:D$178,"CONT")/171</f>
        <v>0.31578947368421051</v>
      </c>
      <c r="S181" s="4">
        <f>COUNTIF(S10:S178,0)</f>
        <v>13</v>
      </c>
      <c r="T181" s="4"/>
      <c r="U181" s="4"/>
      <c r="V181" s="4"/>
    </row>
    <row r="182" spans="4:30" x14ac:dyDescent="0.2">
      <c r="D182" s="9">
        <f>COUNTIF(D$10:D$178,"CF")</f>
        <v>4</v>
      </c>
    </row>
    <row r="183" spans="4:30" x14ac:dyDescent="0.2">
      <c r="D183" s="9">
        <f>COUNTIF(D$10:D$178,"CFNR")</f>
        <v>27</v>
      </c>
    </row>
    <row r="184" spans="4:30" x14ac:dyDescent="0.2">
      <c r="D184" s="9">
        <f>COUNTIF(D$10:D$178,"CONT")</f>
        <v>54</v>
      </c>
    </row>
    <row r="192" spans="4:30" x14ac:dyDescent="0.2">
      <c r="D192" s="9"/>
    </row>
    <row r="196" ht="45.75" customHeight="1" x14ac:dyDescent="0.2"/>
  </sheetData>
  <mergeCells count="7">
    <mergeCell ref="Q102:R102"/>
    <mergeCell ref="E102:F102"/>
    <mergeCell ref="G102:H102"/>
    <mergeCell ref="I102:J102"/>
    <mergeCell ref="K102:L102"/>
    <mergeCell ref="M102:N102"/>
    <mergeCell ref="O102:P102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2B7E-8A85-465B-B446-62EBAB936285}">
  <dimension ref="A1:AP134"/>
  <sheetViews>
    <sheetView topLeftCell="S1" workbookViewId="0">
      <selection activeCell="W2" sqref="W2"/>
    </sheetView>
  </sheetViews>
  <sheetFormatPr baseColWidth="10" defaultColWidth="8.83203125" defaultRowHeight="15" x14ac:dyDescent="0.2"/>
  <cols>
    <col min="33" max="33" width="9" customWidth="1"/>
    <col min="34" max="34" width="7.5" bestFit="1" customWidth="1"/>
    <col min="35" max="36" width="17.5" customWidth="1"/>
    <col min="37" max="37" width="14.83203125" customWidth="1"/>
    <col min="38" max="38" width="14" bestFit="1" customWidth="1"/>
    <col min="39" max="39" width="15.6640625" customWidth="1"/>
    <col min="40" max="40" width="14.5" customWidth="1"/>
    <col min="41" max="41" width="15.6640625" customWidth="1"/>
  </cols>
  <sheetData>
    <row r="1" spans="1:42" x14ac:dyDescent="0.2">
      <c r="AH1" s="4" t="s">
        <v>41</v>
      </c>
      <c r="AI1" s="27">
        <v>1</v>
      </c>
      <c r="AJ1" s="27">
        <v>2</v>
      </c>
      <c r="AK1" s="27">
        <v>3</v>
      </c>
      <c r="AL1" s="27">
        <v>4</v>
      </c>
      <c r="AM1" s="27">
        <v>5</v>
      </c>
      <c r="AN1" s="27">
        <v>6</v>
      </c>
      <c r="AO1" s="27">
        <v>7</v>
      </c>
    </row>
    <row r="2" spans="1:42" ht="7.5" customHeight="1" x14ac:dyDescent="0.2">
      <c r="AH2" s="4" t="s">
        <v>42</v>
      </c>
      <c r="AI2" s="32">
        <v>4</v>
      </c>
      <c r="AJ2" s="32">
        <v>5</v>
      </c>
      <c r="AK2" s="32">
        <v>15</v>
      </c>
      <c r="AL2" s="32">
        <v>24</v>
      </c>
      <c r="AM2" s="32">
        <v>33</v>
      </c>
      <c r="AN2" s="32">
        <v>34</v>
      </c>
      <c r="AO2" s="32">
        <v>44</v>
      </c>
    </row>
    <row r="3" spans="1:42" s="11" customFormat="1" ht="63.75" customHeight="1" x14ac:dyDescent="0.2">
      <c r="T3" s="247" t="s">
        <v>131</v>
      </c>
      <c r="U3" s="255"/>
      <c r="V3" s="255"/>
      <c r="W3" s="255"/>
      <c r="X3" s="255"/>
      <c r="Y3" s="255"/>
      <c r="Z3" s="255"/>
      <c r="AA3" s="256"/>
      <c r="AI3" s="44" t="s">
        <v>107</v>
      </c>
      <c r="AJ3" s="44" t="s">
        <v>105</v>
      </c>
      <c r="AK3" s="44" t="s">
        <v>126</v>
      </c>
      <c r="AL3" s="44" t="s">
        <v>127</v>
      </c>
      <c r="AM3" s="44" t="s">
        <v>128</v>
      </c>
      <c r="AN3" s="44" t="s">
        <v>129</v>
      </c>
      <c r="AO3" s="44" t="s">
        <v>130</v>
      </c>
      <c r="AP3"/>
    </row>
    <row r="4" spans="1:42" s="11" customFormat="1" ht="16" thickBot="1" x14ac:dyDescent="0.25">
      <c r="AI4" s="45"/>
      <c r="AJ4" s="45"/>
      <c r="AK4" s="45"/>
      <c r="AL4" s="45"/>
      <c r="AM4" s="45"/>
      <c r="AN4" s="45"/>
      <c r="AO4" s="45"/>
      <c r="AP4"/>
    </row>
    <row r="5" spans="1:42" ht="16" thickBot="1" x14ac:dyDescent="0.25">
      <c r="AJ5" s="41" t="s">
        <v>50</v>
      </c>
      <c r="AK5" s="42"/>
      <c r="AL5" s="43"/>
    </row>
    <row r="6" spans="1:42" ht="16" thickBot="1" x14ac:dyDescent="0.25">
      <c r="B6" s="21" t="s">
        <v>43</v>
      </c>
      <c r="C6" s="24">
        <v>1</v>
      </c>
      <c r="D6" s="22">
        <f t="shared" ref="D6:I6" si="0">C6+1</f>
        <v>2</v>
      </c>
      <c r="E6" s="22">
        <f t="shared" si="0"/>
        <v>3</v>
      </c>
      <c r="F6" s="22">
        <f t="shared" si="0"/>
        <v>4</v>
      </c>
      <c r="G6" s="22">
        <f t="shared" si="0"/>
        <v>5</v>
      </c>
      <c r="H6" s="22">
        <f t="shared" si="0"/>
        <v>6</v>
      </c>
      <c r="I6" s="23">
        <f t="shared" si="0"/>
        <v>7</v>
      </c>
      <c r="J6" s="25" t="s">
        <v>44</v>
      </c>
      <c r="K6" s="4" t="s">
        <v>0</v>
      </c>
      <c r="L6" s="26" t="s">
        <v>5</v>
      </c>
      <c r="M6" s="22" t="s">
        <v>6</v>
      </c>
      <c r="N6" s="22" t="s">
        <v>7</v>
      </c>
      <c r="O6" s="22" t="s">
        <v>45</v>
      </c>
      <c r="P6" s="22" t="s">
        <v>46</v>
      </c>
      <c r="Q6" s="22" t="s">
        <v>47</v>
      </c>
      <c r="R6" s="23" t="s">
        <v>48</v>
      </c>
      <c r="U6" s="26">
        <v>1</v>
      </c>
      <c r="V6" s="22">
        <f t="shared" ref="V6:AA6" si="1">U6+1</f>
        <v>2</v>
      </c>
      <c r="W6" s="22">
        <f t="shared" si="1"/>
        <v>3</v>
      </c>
      <c r="X6" s="22">
        <f t="shared" si="1"/>
        <v>4</v>
      </c>
      <c r="Y6" s="22">
        <f t="shared" si="1"/>
        <v>5</v>
      </c>
      <c r="Z6" s="22">
        <f t="shared" si="1"/>
        <v>6</v>
      </c>
      <c r="AA6" s="23">
        <f t="shared" si="1"/>
        <v>7</v>
      </c>
      <c r="AC6" s="27" t="s">
        <v>49</v>
      </c>
      <c r="AD6" s="27" t="s">
        <v>5</v>
      </c>
      <c r="AE6" s="27" t="s">
        <v>6</v>
      </c>
      <c r="AF6" s="27" t="s">
        <v>7</v>
      </c>
      <c r="AI6" s="47" t="s">
        <v>49</v>
      </c>
      <c r="AJ6" s="46" t="s">
        <v>5</v>
      </c>
      <c r="AK6" s="40" t="s">
        <v>6</v>
      </c>
      <c r="AL6" s="40" t="s">
        <v>7</v>
      </c>
    </row>
    <row r="7" spans="1:42" x14ac:dyDescent="0.2">
      <c r="A7" s="4">
        <v>1</v>
      </c>
      <c r="B7" s="4" t="str">
        <f>DEC2BIN(A7,7)</f>
        <v>0000001</v>
      </c>
      <c r="C7" s="3" t="str">
        <f>MID($B7,COLUMN()-(COLUMN($C7)-1),1)</f>
        <v>0</v>
      </c>
      <c r="D7" s="3" t="str">
        <f t="shared" ref="D7:I22" si="2">MID($B7,COLUMN()-(COLUMN($C7)-1),1)</f>
        <v>0</v>
      </c>
      <c r="E7" s="3" t="str">
        <f t="shared" si="2"/>
        <v>0</v>
      </c>
      <c r="F7" s="3" t="str">
        <f t="shared" si="2"/>
        <v>0</v>
      </c>
      <c r="G7" s="3" t="str">
        <f t="shared" si="2"/>
        <v>0</v>
      </c>
      <c r="H7" s="3" t="str">
        <f t="shared" si="2"/>
        <v>0</v>
      </c>
      <c r="I7" s="3" t="str">
        <f t="shared" si="2"/>
        <v>1</v>
      </c>
      <c r="J7" s="4" t="str">
        <f>IF(C7+D7+E7+F7+G7+H7+I7=3,"Y","")</f>
        <v/>
      </c>
      <c r="K7" s="28">
        <v>1</v>
      </c>
      <c r="L7" s="29">
        <f t="shared" ref="L7:R7" si="3">IF($J13="Y",C13*1,"")</f>
        <v>0</v>
      </c>
      <c r="M7" s="30">
        <f t="shared" si="3"/>
        <v>0</v>
      </c>
      <c r="N7" s="30">
        <f t="shared" si="3"/>
        <v>0</v>
      </c>
      <c r="O7" s="30">
        <f t="shared" si="3"/>
        <v>0</v>
      </c>
      <c r="P7" s="30">
        <f t="shared" si="3"/>
        <v>1</v>
      </c>
      <c r="Q7" s="30">
        <f t="shared" si="3"/>
        <v>1</v>
      </c>
      <c r="R7" s="31">
        <f t="shared" si="3"/>
        <v>1</v>
      </c>
      <c r="T7" s="32">
        <v>1</v>
      </c>
      <c r="U7" s="29" t="str">
        <f>IF(L7=1,U$6,"")</f>
        <v/>
      </c>
      <c r="V7" s="29" t="str">
        <f t="shared" ref="V7:AA22" si="4">IF(M7=1,V$6,"")</f>
        <v/>
      </c>
      <c r="W7" s="29" t="str">
        <f t="shared" si="4"/>
        <v/>
      </c>
      <c r="X7" s="29" t="str">
        <f t="shared" si="4"/>
        <v/>
      </c>
      <c r="Y7" s="29">
        <f t="shared" si="4"/>
        <v>5</v>
      </c>
      <c r="Z7" s="29">
        <f t="shared" si="4"/>
        <v>6</v>
      </c>
      <c r="AA7" s="29">
        <f t="shared" si="4"/>
        <v>7</v>
      </c>
      <c r="AC7" s="53">
        <v>1</v>
      </c>
      <c r="AD7" s="32">
        <v>5</v>
      </c>
      <c r="AE7" s="32">
        <v>6</v>
      </c>
      <c r="AF7" s="32">
        <v>7</v>
      </c>
      <c r="AI7" s="36">
        <v>1</v>
      </c>
      <c r="AJ7" s="32">
        <f ca="1">OFFSET($AI$1,1,AD7-1)</f>
        <v>33</v>
      </c>
      <c r="AK7" s="54">
        <f ca="1">OFFSET($AI$1,1,AE7-1)</f>
        <v>34</v>
      </c>
      <c r="AL7" s="32">
        <f ca="1">OFFSET($AI$1,1,AO1-1)</f>
        <v>44</v>
      </c>
    </row>
    <row r="8" spans="1:42" x14ac:dyDescent="0.2">
      <c r="A8" s="4">
        <f>A7+1</f>
        <v>2</v>
      </c>
      <c r="B8" s="4" t="str">
        <f t="shared" ref="B8:B71" si="5">DEC2BIN(A8,7)</f>
        <v>0000010</v>
      </c>
      <c r="C8" s="3" t="str">
        <f t="shared" ref="C8:I39" si="6">MID($B8,COLUMN()-(COLUMN($C8)-1),1)</f>
        <v>0</v>
      </c>
      <c r="D8" s="3" t="str">
        <f t="shared" si="2"/>
        <v>0</v>
      </c>
      <c r="E8" s="3" t="str">
        <f t="shared" si="2"/>
        <v>0</v>
      </c>
      <c r="F8" s="3" t="str">
        <f t="shared" si="2"/>
        <v>0</v>
      </c>
      <c r="G8" s="3" t="str">
        <f t="shared" si="2"/>
        <v>0</v>
      </c>
      <c r="H8" s="3" t="str">
        <f t="shared" si="2"/>
        <v>1</v>
      </c>
      <c r="I8" s="3" t="str">
        <f t="shared" si="2"/>
        <v>0</v>
      </c>
      <c r="J8" s="4" t="str">
        <f t="shared" ref="J8:J71" si="7">IF(C8+D8+E8+F8+G8+H8+I8=3,"Y","")</f>
        <v/>
      </c>
      <c r="K8" s="33">
        <v>2</v>
      </c>
      <c r="L8" s="34">
        <f t="shared" ref="L8:R8" si="8">IF($J17="Y",C17*1,"")</f>
        <v>0</v>
      </c>
      <c r="M8" s="4">
        <f t="shared" si="8"/>
        <v>0</v>
      </c>
      <c r="N8" s="4">
        <f t="shared" si="8"/>
        <v>0</v>
      </c>
      <c r="O8" s="4">
        <f t="shared" si="8"/>
        <v>1</v>
      </c>
      <c r="P8" s="4">
        <f t="shared" si="8"/>
        <v>0</v>
      </c>
      <c r="Q8" s="4">
        <f t="shared" si="8"/>
        <v>1</v>
      </c>
      <c r="R8" s="35">
        <f t="shared" si="8"/>
        <v>1</v>
      </c>
      <c r="T8" s="32">
        <v>2</v>
      </c>
      <c r="U8" s="29" t="str">
        <f t="shared" ref="U8:AA41" si="9">IF(L8=1,U$6,"")</f>
        <v/>
      </c>
      <c r="V8" s="29" t="str">
        <f t="shared" si="4"/>
        <v/>
      </c>
      <c r="W8" s="29" t="str">
        <f t="shared" si="4"/>
        <v/>
      </c>
      <c r="X8" s="29">
        <f t="shared" si="4"/>
        <v>4</v>
      </c>
      <c r="Y8" s="29" t="str">
        <f t="shared" si="4"/>
        <v/>
      </c>
      <c r="Z8" s="29">
        <f t="shared" si="4"/>
        <v>6</v>
      </c>
      <c r="AA8" s="29">
        <f t="shared" si="4"/>
        <v>7</v>
      </c>
      <c r="AC8" s="53">
        <v>2</v>
      </c>
      <c r="AD8" s="32">
        <v>4</v>
      </c>
      <c r="AE8" s="32">
        <v>6</v>
      </c>
      <c r="AF8" s="32">
        <v>7</v>
      </c>
      <c r="AI8" s="32">
        <v>2</v>
      </c>
      <c r="AJ8" s="32">
        <f ca="1">OFFSET($AI$1,1,AD8-1)</f>
        <v>24</v>
      </c>
      <c r="AK8" s="54">
        <f t="shared" ref="AK8:AK41" ca="1" si="10">OFFSET($AI$1,1,AE8-1)</f>
        <v>34</v>
      </c>
      <c r="AL8" s="32">
        <f t="shared" ref="AL8:AL41" ca="1" si="11">OFFSET($AI$1,1,AF8-1)</f>
        <v>44</v>
      </c>
    </row>
    <row r="9" spans="1:42" x14ac:dyDescent="0.2">
      <c r="A9" s="4">
        <f t="shared" ref="A9:A72" si="12">A8+1</f>
        <v>3</v>
      </c>
      <c r="B9" s="4" t="str">
        <f t="shared" si="5"/>
        <v>0000011</v>
      </c>
      <c r="C9" s="15" t="str">
        <f t="shared" si="6"/>
        <v>0</v>
      </c>
      <c r="D9" s="15" t="str">
        <f t="shared" si="2"/>
        <v>0</v>
      </c>
      <c r="E9" s="15" t="str">
        <f t="shared" si="2"/>
        <v>0</v>
      </c>
      <c r="F9" s="15" t="str">
        <f t="shared" si="2"/>
        <v>0</v>
      </c>
      <c r="G9" s="15" t="str">
        <f t="shared" si="2"/>
        <v>0</v>
      </c>
      <c r="H9" s="15" t="str">
        <f t="shared" si="2"/>
        <v>1</v>
      </c>
      <c r="I9" s="15" t="str">
        <f t="shared" si="2"/>
        <v>1</v>
      </c>
      <c r="J9" s="4" t="str">
        <f t="shared" si="7"/>
        <v/>
      </c>
      <c r="K9" s="33">
        <v>3</v>
      </c>
      <c r="L9" s="34">
        <f t="shared" ref="L9:R10" si="13">IF($J19="Y",C19*1,"")</f>
        <v>0</v>
      </c>
      <c r="M9" s="4">
        <f t="shared" si="13"/>
        <v>0</v>
      </c>
      <c r="N9" s="4">
        <f t="shared" si="13"/>
        <v>0</v>
      </c>
      <c r="O9" s="4">
        <f t="shared" si="13"/>
        <v>1</v>
      </c>
      <c r="P9" s="4">
        <f t="shared" si="13"/>
        <v>1</v>
      </c>
      <c r="Q9" s="4">
        <f t="shared" si="13"/>
        <v>0</v>
      </c>
      <c r="R9" s="35">
        <f t="shared" si="13"/>
        <v>1</v>
      </c>
      <c r="T9" s="32">
        <v>3</v>
      </c>
      <c r="U9" s="29" t="str">
        <f t="shared" si="9"/>
        <v/>
      </c>
      <c r="V9" s="29" t="str">
        <f t="shared" si="4"/>
        <v/>
      </c>
      <c r="W9" s="29" t="str">
        <f t="shared" si="4"/>
        <v/>
      </c>
      <c r="X9" s="29">
        <f t="shared" si="4"/>
        <v>4</v>
      </c>
      <c r="Y9" s="29">
        <f t="shared" si="4"/>
        <v>5</v>
      </c>
      <c r="Z9" s="29" t="str">
        <f t="shared" si="4"/>
        <v/>
      </c>
      <c r="AA9" s="29">
        <f t="shared" si="4"/>
        <v>7</v>
      </c>
      <c r="AC9" s="32">
        <v>3</v>
      </c>
      <c r="AD9" s="32">
        <v>4</v>
      </c>
      <c r="AE9" s="32">
        <v>5</v>
      </c>
      <c r="AF9" s="32">
        <v>7</v>
      </c>
      <c r="AI9" s="32">
        <v>3</v>
      </c>
      <c r="AJ9" s="32">
        <f t="shared" ref="AJ9:AJ41" ca="1" si="14">OFFSET($AI$1,1,AD9-1)</f>
        <v>24</v>
      </c>
      <c r="AK9" s="32">
        <f t="shared" ca="1" si="10"/>
        <v>33</v>
      </c>
      <c r="AL9" s="32">
        <f t="shared" ca="1" si="11"/>
        <v>44</v>
      </c>
    </row>
    <row r="10" spans="1:42" x14ac:dyDescent="0.2">
      <c r="A10" s="4">
        <f t="shared" si="12"/>
        <v>4</v>
      </c>
      <c r="B10" s="4" t="str">
        <f t="shared" si="5"/>
        <v>0000100</v>
      </c>
      <c r="C10" s="3" t="str">
        <f t="shared" si="6"/>
        <v>0</v>
      </c>
      <c r="D10" s="3" t="str">
        <f t="shared" si="2"/>
        <v>0</v>
      </c>
      <c r="E10" s="3" t="str">
        <f t="shared" si="2"/>
        <v>0</v>
      </c>
      <c r="F10" s="3" t="str">
        <f t="shared" si="2"/>
        <v>0</v>
      </c>
      <c r="G10" s="3" t="str">
        <f t="shared" si="2"/>
        <v>1</v>
      </c>
      <c r="H10" s="3" t="str">
        <f t="shared" si="2"/>
        <v>0</v>
      </c>
      <c r="I10" s="3" t="str">
        <f t="shared" si="2"/>
        <v>0</v>
      </c>
      <c r="J10" s="4" t="str">
        <f t="shared" si="7"/>
        <v/>
      </c>
      <c r="K10" s="33">
        <v>4</v>
      </c>
      <c r="L10" s="34">
        <f t="shared" si="13"/>
        <v>0</v>
      </c>
      <c r="M10" s="4">
        <f t="shared" si="13"/>
        <v>0</v>
      </c>
      <c r="N10" s="4">
        <f t="shared" si="13"/>
        <v>0</v>
      </c>
      <c r="O10" s="4">
        <f t="shared" si="13"/>
        <v>1</v>
      </c>
      <c r="P10" s="4">
        <f t="shared" si="13"/>
        <v>1</v>
      </c>
      <c r="Q10" s="4">
        <f t="shared" si="13"/>
        <v>1</v>
      </c>
      <c r="R10" s="35">
        <f t="shared" si="13"/>
        <v>0</v>
      </c>
      <c r="T10" s="32">
        <v>4</v>
      </c>
      <c r="U10" s="29" t="str">
        <f t="shared" si="9"/>
        <v/>
      </c>
      <c r="V10" s="29" t="str">
        <f t="shared" si="4"/>
        <v/>
      </c>
      <c r="W10" s="29" t="str">
        <f t="shared" si="4"/>
        <v/>
      </c>
      <c r="X10" s="29">
        <f t="shared" si="4"/>
        <v>4</v>
      </c>
      <c r="Y10" s="29">
        <f t="shared" si="4"/>
        <v>5</v>
      </c>
      <c r="Z10" s="29">
        <f t="shared" si="4"/>
        <v>6</v>
      </c>
      <c r="AA10" s="29" t="str">
        <f t="shared" si="4"/>
        <v/>
      </c>
      <c r="AC10" s="53">
        <v>4</v>
      </c>
      <c r="AD10" s="32">
        <v>4</v>
      </c>
      <c r="AE10" s="32">
        <v>5</v>
      </c>
      <c r="AF10" s="32">
        <v>6</v>
      </c>
      <c r="AI10" s="32">
        <v>4</v>
      </c>
      <c r="AJ10" s="32">
        <f t="shared" ca="1" si="14"/>
        <v>24</v>
      </c>
      <c r="AK10" s="32">
        <f t="shared" ca="1" si="10"/>
        <v>33</v>
      </c>
      <c r="AL10" s="54">
        <f t="shared" ca="1" si="11"/>
        <v>34</v>
      </c>
    </row>
    <row r="11" spans="1:42" x14ac:dyDescent="0.2">
      <c r="A11" s="4">
        <f t="shared" si="12"/>
        <v>5</v>
      </c>
      <c r="B11" s="4" t="str">
        <f t="shared" si="5"/>
        <v>0000101</v>
      </c>
      <c r="C11" s="3" t="str">
        <f t="shared" si="6"/>
        <v>0</v>
      </c>
      <c r="D11" s="3" t="str">
        <f t="shared" si="2"/>
        <v>0</v>
      </c>
      <c r="E11" s="3" t="str">
        <f t="shared" si="2"/>
        <v>0</v>
      </c>
      <c r="F11" s="3" t="str">
        <f t="shared" si="2"/>
        <v>0</v>
      </c>
      <c r="G11" s="3" t="str">
        <f t="shared" si="2"/>
        <v>1</v>
      </c>
      <c r="H11" s="3" t="str">
        <f t="shared" si="2"/>
        <v>0</v>
      </c>
      <c r="I11" s="3" t="str">
        <f t="shared" si="2"/>
        <v>1</v>
      </c>
      <c r="J11" s="4" t="str">
        <f t="shared" si="7"/>
        <v/>
      </c>
      <c r="K11" s="33">
        <v>5</v>
      </c>
      <c r="L11" s="34">
        <f t="shared" ref="L11:R11" si="15">IF($J25="Y",C25*1,"")</f>
        <v>0</v>
      </c>
      <c r="M11" s="4">
        <f t="shared" si="15"/>
        <v>0</v>
      </c>
      <c r="N11" s="4">
        <f t="shared" si="15"/>
        <v>1</v>
      </c>
      <c r="O11" s="4">
        <f t="shared" si="15"/>
        <v>0</v>
      </c>
      <c r="P11" s="4">
        <f t="shared" si="15"/>
        <v>0</v>
      </c>
      <c r="Q11" s="4">
        <f t="shared" si="15"/>
        <v>1</v>
      </c>
      <c r="R11" s="35">
        <f t="shared" si="15"/>
        <v>1</v>
      </c>
      <c r="T11" s="32">
        <v>5</v>
      </c>
      <c r="U11" s="29" t="str">
        <f t="shared" si="9"/>
        <v/>
      </c>
      <c r="V11" s="29" t="str">
        <f t="shared" si="4"/>
        <v/>
      </c>
      <c r="W11" s="29">
        <f t="shared" si="4"/>
        <v>3</v>
      </c>
      <c r="X11" s="29" t="str">
        <f t="shared" si="4"/>
        <v/>
      </c>
      <c r="Y11" s="29" t="str">
        <f t="shared" si="4"/>
        <v/>
      </c>
      <c r="Z11" s="29">
        <f t="shared" si="4"/>
        <v>6</v>
      </c>
      <c r="AA11" s="29">
        <f t="shared" si="4"/>
        <v>7</v>
      </c>
      <c r="AC11" s="53">
        <v>5</v>
      </c>
      <c r="AD11" s="32">
        <v>3</v>
      </c>
      <c r="AE11" s="32">
        <v>6</v>
      </c>
      <c r="AF11" s="32">
        <v>7</v>
      </c>
      <c r="AI11" s="32">
        <v>5</v>
      </c>
      <c r="AJ11" s="32">
        <f t="shared" ca="1" si="14"/>
        <v>15</v>
      </c>
      <c r="AK11" s="54">
        <f t="shared" ca="1" si="10"/>
        <v>34</v>
      </c>
      <c r="AL11" s="32">
        <f t="shared" ca="1" si="11"/>
        <v>44</v>
      </c>
    </row>
    <row r="12" spans="1:42" x14ac:dyDescent="0.2">
      <c r="A12" s="4">
        <f t="shared" si="12"/>
        <v>6</v>
      </c>
      <c r="B12" s="4" t="str">
        <f t="shared" si="5"/>
        <v>0000110</v>
      </c>
      <c r="C12" s="3" t="str">
        <f t="shared" si="6"/>
        <v>0</v>
      </c>
      <c r="D12" s="3" t="str">
        <f t="shared" si="2"/>
        <v>0</v>
      </c>
      <c r="E12" s="3" t="str">
        <f t="shared" si="2"/>
        <v>0</v>
      </c>
      <c r="F12" s="3" t="str">
        <f t="shared" si="2"/>
        <v>0</v>
      </c>
      <c r="G12" s="3" t="str">
        <f t="shared" si="2"/>
        <v>1</v>
      </c>
      <c r="H12" s="3" t="str">
        <f t="shared" si="2"/>
        <v>1</v>
      </c>
      <c r="I12" s="3" t="str">
        <f t="shared" si="2"/>
        <v>0</v>
      </c>
      <c r="J12" s="4" t="str">
        <f t="shared" si="7"/>
        <v/>
      </c>
      <c r="K12" s="33">
        <v>6</v>
      </c>
      <c r="L12" s="34">
        <f t="shared" ref="L12:R12" si="16">IF($J27="Y",C27*1,"")</f>
        <v>0</v>
      </c>
      <c r="M12" s="4">
        <f t="shared" si="16"/>
        <v>0</v>
      </c>
      <c r="N12" s="4">
        <f t="shared" si="16"/>
        <v>1</v>
      </c>
      <c r="O12" s="4">
        <f t="shared" si="16"/>
        <v>0</v>
      </c>
      <c r="P12" s="4">
        <f t="shared" si="16"/>
        <v>1</v>
      </c>
      <c r="Q12" s="4">
        <f t="shared" si="16"/>
        <v>0</v>
      </c>
      <c r="R12" s="35">
        <f t="shared" si="16"/>
        <v>1</v>
      </c>
      <c r="T12" s="32">
        <v>6</v>
      </c>
      <c r="U12" s="29" t="str">
        <f t="shared" si="9"/>
        <v/>
      </c>
      <c r="V12" s="29" t="str">
        <f t="shared" si="4"/>
        <v/>
      </c>
      <c r="W12" s="29">
        <f t="shared" si="4"/>
        <v>3</v>
      </c>
      <c r="X12" s="29" t="str">
        <f t="shared" si="4"/>
        <v/>
      </c>
      <c r="Y12" s="29">
        <f t="shared" si="4"/>
        <v>5</v>
      </c>
      <c r="Z12" s="29" t="str">
        <f t="shared" si="4"/>
        <v/>
      </c>
      <c r="AA12" s="29">
        <f t="shared" si="4"/>
        <v>7</v>
      </c>
      <c r="AC12" s="32">
        <v>6</v>
      </c>
      <c r="AD12" s="32">
        <v>3</v>
      </c>
      <c r="AE12" s="32">
        <v>5</v>
      </c>
      <c r="AF12" s="32">
        <v>7</v>
      </c>
      <c r="AI12" s="32">
        <v>6</v>
      </c>
      <c r="AJ12" s="32">
        <f t="shared" ca="1" si="14"/>
        <v>15</v>
      </c>
      <c r="AK12" s="32">
        <f t="shared" ca="1" si="10"/>
        <v>33</v>
      </c>
      <c r="AL12" s="32">
        <f t="shared" ca="1" si="11"/>
        <v>44</v>
      </c>
    </row>
    <row r="13" spans="1:42" x14ac:dyDescent="0.2">
      <c r="A13" s="4">
        <f>A12+1</f>
        <v>7</v>
      </c>
      <c r="B13" s="4" t="str">
        <f t="shared" si="5"/>
        <v>0000111</v>
      </c>
      <c r="C13" s="3" t="str">
        <f t="shared" si="6"/>
        <v>0</v>
      </c>
      <c r="D13" s="3" t="str">
        <f t="shared" si="2"/>
        <v>0</v>
      </c>
      <c r="E13" s="3" t="str">
        <f t="shared" si="2"/>
        <v>0</v>
      </c>
      <c r="F13" s="3" t="str">
        <f t="shared" si="2"/>
        <v>0</v>
      </c>
      <c r="G13" s="3" t="str">
        <f t="shared" si="2"/>
        <v>1</v>
      </c>
      <c r="H13" s="3" t="str">
        <f t="shared" si="2"/>
        <v>1</v>
      </c>
      <c r="I13" s="3" t="str">
        <f t="shared" si="2"/>
        <v>1</v>
      </c>
      <c r="J13" s="4" t="str">
        <f t="shared" si="7"/>
        <v>Y</v>
      </c>
      <c r="K13" s="33">
        <v>7</v>
      </c>
      <c r="L13" s="34">
        <f t="shared" ref="L13:R13" si="17">IF($J28="Y",C28*1,"")</f>
        <v>0</v>
      </c>
      <c r="M13" s="4">
        <f t="shared" si="17"/>
        <v>0</v>
      </c>
      <c r="N13" s="4">
        <f t="shared" si="17"/>
        <v>1</v>
      </c>
      <c r="O13" s="4">
        <f t="shared" si="17"/>
        <v>0</v>
      </c>
      <c r="P13" s="4">
        <f t="shared" si="17"/>
        <v>1</v>
      </c>
      <c r="Q13" s="4">
        <f t="shared" si="17"/>
        <v>1</v>
      </c>
      <c r="R13" s="35">
        <f t="shared" si="17"/>
        <v>0</v>
      </c>
      <c r="T13" s="32">
        <v>7</v>
      </c>
      <c r="U13" s="29" t="str">
        <f t="shared" si="9"/>
        <v/>
      </c>
      <c r="V13" s="29" t="str">
        <f t="shared" si="4"/>
        <v/>
      </c>
      <c r="W13" s="29">
        <f t="shared" si="4"/>
        <v>3</v>
      </c>
      <c r="X13" s="29" t="str">
        <f t="shared" si="4"/>
        <v/>
      </c>
      <c r="Y13" s="29">
        <f t="shared" si="4"/>
        <v>5</v>
      </c>
      <c r="Z13" s="29">
        <f t="shared" si="4"/>
        <v>6</v>
      </c>
      <c r="AA13" s="29" t="str">
        <f t="shared" si="4"/>
        <v/>
      </c>
      <c r="AC13" s="53">
        <v>7</v>
      </c>
      <c r="AD13" s="32">
        <v>3</v>
      </c>
      <c r="AE13" s="32">
        <v>5</v>
      </c>
      <c r="AF13" s="32">
        <v>6</v>
      </c>
      <c r="AI13" s="32">
        <v>7</v>
      </c>
      <c r="AJ13" s="32">
        <f t="shared" ca="1" si="14"/>
        <v>15</v>
      </c>
      <c r="AK13" s="32">
        <f t="shared" ca="1" si="10"/>
        <v>33</v>
      </c>
      <c r="AL13" s="54">
        <f t="shared" ca="1" si="11"/>
        <v>34</v>
      </c>
    </row>
    <row r="14" spans="1:42" x14ac:dyDescent="0.2">
      <c r="A14" s="4">
        <f t="shared" si="12"/>
        <v>8</v>
      </c>
      <c r="B14" s="4" t="str">
        <f t="shared" si="5"/>
        <v>0001000</v>
      </c>
      <c r="C14" s="3" t="str">
        <f t="shared" si="6"/>
        <v>0</v>
      </c>
      <c r="D14" s="3" t="str">
        <f t="shared" si="2"/>
        <v>0</v>
      </c>
      <c r="E14" s="3" t="str">
        <f t="shared" si="2"/>
        <v>0</v>
      </c>
      <c r="F14" s="3" t="str">
        <f t="shared" si="2"/>
        <v>1</v>
      </c>
      <c r="G14" s="3" t="str">
        <f t="shared" si="2"/>
        <v>0</v>
      </c>
      <c r="H14" s="3" t="str">
        <f t="shared" si="2"/>
        <v>0</v>
      </c>
      <c r="I14" s="3" t="str">
        <f t="shared" si="2"/>
        <v>0</v>
      </c>
      <c r="J14" s="4" t="str">
        <f t="shared" si="7"/>
        <v/>
      </c>
      <c r="K14" s="33">
        <v>8</v>
      </c>
      <c r="L14" s="34">
        <f t="shared" ref="L14:R15" si="18">IF($J31="Y",C31*1,"")</f>
        <v>0</v>
      </c>
      <c r="M14" s="4">
        <f t="shared" si="18"/>
        <v>0</v>
      </c>
      <c r="N14" s="4">
        <f t="shared" si="18"/>
        <v>1</v>
      </c>
      <c r="O14" s="4">
        <f t="shared" si="18"/>
        <v>1</v>
      </c>
      <c r="P14" s="4">
        <f t="shared" si="18"/>
        <v>0</v>
      </c>
      <c r="Q14" s="4">
        <f t="shared" si="18"/>
        <v>0</v>
      </c>
      <c r="R14" s="35">
        <f t="shared" si="18"/>
        <v>1</v>
      </c>
      <c r="T14" s="32">
        <v>8</v>
      </c>
      <c r="U14" s="29" t="str">
        <f t="shared" si="9"/>
        <v/>
      </c>
      <c r="V14" s="29" t="str">
        <f t="shared" si="4"/>
        <v/>
      </c>
      <c r="W14" s="29">
        <f t="shared" si="4"/>
        <v>3</v>
      </c>
      <c r="X14" s="29">
        <f t="shared" si="4"/>
        <v>4</v>
      </c>
      <c r="Y14" s="29" t="str">
        <f t="shared" si="4"/>
        <v/>
      </c>
      <c r="Z14" s="29" t="str">
        <f t="shared" si="4"/>
        <v/>
      </c>
      <c r="AA14" s="29">
        <f t="shared" si="4"/>
        <v>7</v>
      </c>
      <c r="AC14" s="32">
        <v>8</v>
      </c>
      <c r="AD14" s="32">
        <v>3</v>
      </c>
      <c r="AE14" s="32">
        <v>4</v>
      </c>
      <c r="AF14" s="32">
        <v>7</v>
      </c>
      <c r="AI14" s="32">
        <v>8</v>
      </c>
      <c r="AJ14" s="32">
        <f t="shared" ca="1" si="14"/>
        <v>15</v>
      </c>
      <c r="AK14" s="32">
        <f t="shared" ca="1" si="10"/>
        <v>24</v>
      </c>
      <c r="AL14" s="32">
        <f t="shared" ca="1" si="11"/>
        <v>44</v>
      </c>
    </row>
    <row r="15" spans="1:42" x14ac:dyDescent="0.2">
      <c r="A15" s="4">
        <f t="shared" si="12"/>
        <v>9</v>
      </c>
      <c r="B15" s="4" t="str">
        <f t="shared" si="5"/>
        <v>0001001</v>
      </c>
      <c r="C15" s="3" t="str">
        <f t="shared" si="6"/>
        <v>0</v>
      </c>
      <c r="D15" s="3" t="str">
        <f t="shared" si="2"/>
        <v>0</v>
      </c>
      <c r="E15" s="3" t="str">
        <f t="shared" si="2"/>
        <v>0</v>
      </c>
      <c r="F15" s="3" t="str">
        <f t="shared" si="2"/>
        <v>1</v>
      </c>
      <c r="G15" s="3" t="str">
        <f t="shared" si="2"/>
        <v>0</v>
      </c>
      <c r="H15" s="3" t="str">
        <f t="shared" si="2"/>
        <v>0</v>
      </c>
      <c r="I15" s="3" t="str">
        <f t="shared" si="2"/>
        <v>1</v>
      </c>
      <c r="J15" s="4" t="str">
        <f t="shared" si="7"/>
        <v/>
      </c>
      <c r="K15" s="33">
        <v>9</v>
      </c>
      <c r="L15" s="34">
        <f t="shared" si="18"/>
        <v>0</v>
      </c>
      <c r="M15" s="4">
        <f t="shared" si="18"/>
        <v>0</v>
      </c>
      <c r="N15" s="4">
        <f t="shared" si="18"/>
        <v>1</v>
      </c>
      <c r="O15" s="4">
        <f t="shared" si="18"/>
        <v>1</v>
      </c>
      <c r="P15" s="4">
        <f t="shared" si="18"/>
        <v>0</v>
      </c>
      <c r="Q15" s="4">
        <f t="shared" si="18"/>
        <v>1</v>
      </c>
      <c r="R15" s="35">
        <f t="shared" si="18"/>
        <v>0</v>
      </c>
      <c r="T15" s="32">
        <v>9</v>
      </c>
      <c r="U15" s="29" t="str">
        <f t="shared" si="9"/>
        <v/>
      </c>
      <c r="V15" s="29" t="str">
        <f t="shared" si="4"/>
        <v/>
      </c>
      <c r="W15" s="29">
        <f t="shared" si="4"/>
        <v>3</v>
      </c>
      <c r="X15" s="29">
        <f t="shared" si="4"/>
        <v>4</v>
      </c>
      <c r="Y15" s="29" t="str">
        <f t="shared" si="4"/>
        <v/>
      </c>
      <c r="Z15" s="29">
        <f t="shared" si="4"/>
        <v>6</v>
      </c>
      <c r="AA15" s="29" t="str">
        <f t="shared" si="4"/>
        <v/>
      </c>
      <c r="AC15" s="53">
        <v>9</v>
      </c>
      <c r="AD15" s="32">
        <v>3</v>
      </c>
      <c r="AE15" s="32">
        <v>4</v>
      </c>
      <c r="AF15" s="32">
        <v>6</v>
      </c>
      <c r="AI15" s="32">
        <v>9</v>
      </c>
      <c r="AJ15" s="32">
        <f t="shared" ca="1" si="14"/>
        <v>15</v>
      </c>
      <c r="AK15" s="32">
        <f t="shared" ca="1" si="10"/>
        <v>24</v>
      </c>
      <c r="AL15" s="54">
        <f t="shared" ca="1" si="11"/>
        <v>34</v>
      </c>
    </row>
    <row r="16" spans="1:42" x14ac:dyDescent="0.2">
      <c r="A16" s="4">
        <f t="shared" si="12"/>
        <v>10</v>
      </c>
      <c r="B16" s="4" t="str">
        <f t="shared" si="5"/>
        <v>0001010</v>
      </c>
      <c r="C16" s="3" t="str">
        <f t="shared" si="6"/>
        <v>0</v>
      </c>
      <c r="D16" s="3" t="str">
        <f t="shared" si="2"/>
        <v>0</v>
      </c>
      <c r="E16" s="3" t="str">
        <f t="shared" si="2"/>
        <v>0</v>
      </c>
      <c r="F16" s="3" t="str">
        <f t="shared" si="2"/>
        <v>1</v>
      </c>
      <c r="G16" s="3" t="str">
        <f t="shared" si="2"/>
        <v>0</v>
      </c>
      <c r="H16" s="3" t="str">
        <f t="shared" si="2"/>
        <v>1</v>
      </c>
      <c r="I16" s="3" t="str">
        <f t="shared" si="2"/>
        <v>0</v>
      </c>
      <c r="J16" s="4" t="str">
        <f t="shared" si="7"/>
        <v/>
      </c>
      <c r="K16" s="33">
        <v>10</v>
      </c>
      <c r="L16" s="34">
        <f t="shared" ref="L16:R16" si="19">IF($J34="Y",C34*1,"")</f>
        <v>0</v>
      </c>
      <c r="M16" s="4">
        <f t="shared" si="19"/>
        <v>0</v>
      </c>
      <c r="N16" s="4">
        <f t="shared" si="19"/>
        <v>1</v>
      </c>
      <c r="O16" s="4">
        <f t="shared" si="19"/>
        <v>1</v>
      </c>
      <c r="P16" s="4">
        <f t="shared" si="19"/>
        <v>1</v>
      </c>
      <c r="Q16" s="4">
        <f t="shared" si="19"/>
        <v>0</v>
      </c>
      <c r="R16" s="35">
        <f t="shared" si="19"/>
        <v>0</v>
      </c>
      <c r="T16" s="32">
        <v>10</v>
      </c>
      <c r="U16" s="29" t="str">
        <f t="shared" si="9"/>
        <v/>
      </c>
      <c r="V16" s="29" t="str">
        <f t="shared" si="4"/>
        <v/>
      </c>
      <c r="W16" s="29">
        <f t="shared" si="4"/>
        <v>3</v>
      </c>
      <c r="X16" s="29">
        <f t="shared" si="4"/>
        <v>4</v>
      </c>
      <c r="Y16" s="29">
        <f t="shared" si="4"/>
        <v>5</v>
      </c>
      <c r="Z16" s="29" t="str">
        <f t="shared" si="4"/>
        <v/>
      </c>
      <c r="AA16" s="29" t="str">
        <f t="shared" si="4"/>
        <v/>
      </c>
      <c r="AC16" s="32">
        <v>10</v>
      </c>
      <c r="AD16" s="32">
        <v>3</v>
      </c>
      <c r="AE16" s="32">
        <v>4</v>
      </c>
      <c r="AF16" s="32">
        <v>5</v>
      </c>
      <c r="AI16" s="32">
        <v>10</v>
      </c>
      <c r="AJ16" s="32">
        <f t="shared" ca="1" si="14"/>
        <v>15</v>
      </c>
      <c r="AK16" s="32">
        <f t="shared" ca="1" si="10"/>
        <v>24</v>
      </c>
      <c r="AL16" s="32">
        <f t="shared" ca="1" si="11"/>
        <v>33</v>
      </c>
    </row>
    <row r="17" spans="1:38" x14ac:dyDescent="0.2">
      <c r="A17" s="4">
        <f t="shared" si="12"/>
        <v>11</v>
      </c>
      <c r="B17" s="4" t="str">
        <f t="shared" si="5"/>
        <v>0001011</v>
      </c>
      <c r="C17" s="3" t="str">
        <f t="shared" si="6"/>
        <v>0</v>
      </c>
      <c r="D17" s="3" t="str">
        <f t="shared" si="2"/>
        <v>0</v>
      </c>
      <c r="E17" s="3" t="str">
        <f t="shared" si="2"/>
        <v>0</v>
      </c>
      <c r="F17" s="3" t="str">
        <f t="shared" si="2"/>
        <v>1</v>
      </c>
      <c r="G17" s="3" t="str">
        <f t="shared" si="2"/>
        <v>0</v>
      </c>
      <c r="H17" s="3" t="str">
        <f t="shared" si="2"/>
        <v>1</v>
      </c>
      <c r="I17" s="3" t="str">
        <f t="shared" si="2"/>
        <v>1</v>
      </c>
      <c r="J17" s="4" t="str">
        <f t="shared" si="7"/>
        <v>Y</v>
      </c>
      <c r="K17" s="33">
        <v>11</v>
      </c>
      <c r="L17" s="34">
        <f t="shared" ref="L17:R17" si="20">IF($J41="Y",C41*1,"")</f>
        <v>0</v>
      </c>
      <c r="M17" s="4">
        <f t="shared" si="20"/>
        <v>1</v>
      </c>
      <c r="N17" s="4">
        <f t="shared" si="20"/>
        <v>0</v>
      </c>
      <c r="O17" s="4">
        <f t="shared" si="20"/>
        <v>0</v>
      </c>
      <c r="P17" s="4">
        <f t="shared" si="20"/>
        <v>0</v>
      </c>
      <c r="Q17" s="4">
        <f t="shared" si="20"/>
        <v>1</v>
      </c>
      <c r="R17" s="35">
        <f t="shared" si="20"/>
        <v>1</v>
      </c>
      <c r="T17" s="32">
        <v>11</v>
      </c>
      <c r="U17" s="29" t="str">
        <f t="shared" si="9"/>
        <v/>
      </c>
      <c r="V17" s="29">
        <f t="shared" si="4"/>
        <v>2</v>
      </c>
      <c r="W17" s="29" t="str">
        <f t="shared" si="4"/>
        <v/>
      </c>
      <c r="X17" s="29" t="str">
        <f t="shared" si="4"/>
        <v/>
      </c>
      <c r="Y17" s="29" t="str">
        <f t="shared" si="4"/>
        <v/>
      </c>
      <c r="Z17" s="29">
        <f t="shared" si="4"/>
        <v>6</v>
      </c>
      <c r="AA17" s="29">
        <f t="shared" si="4"/>
        <v>7</v>
      </c>
      <c r="AC17" s="53">
        <v>11</v>
      </c>
      <c r="AD17" s="32">
        <v>2</v>
      </c>
      <c r="AE17" s="32">
        <v>6</v>
      </c>
      <c r="AF17" s="32">
        <v>7</v>
      </c>
      <c r="AI17" s="32">
        <v>11</v>
      </c>
      <c r="AJ17" s="32">
        <f t="shared" ca="1" si="14"/>
        <v>5</v>
      </c>
      <c r="AK17" s="54">
        <f t="shared" ca="1" si="10"/>
        <v>34</v>
      </c>
      <c r="AL17" s="32">
        <f t="shared" ca="1" si="11"/>
        <v>44</v>
      </c>
    </row>
    <row r="18" spans="1:38" x14ac:dyDescent="0.2">
      <c r="A18" s="4">
        <f t="shared" si="12"/>
        <v>12</v>
      </c>
      <c r="B18" s="4" t="str">
        <f t="shared" si="5"/>
        <v>0001100</v>
      </c>
      <c r="C18" s="3" t="str">
        <f t="shared" si="6"/>
        <v>0</v>
      </c>
      <c r="D18" s="3" t="str">
        <f t="shared" si="2"/>
        <v>0</v>
      </c>
      <c r="E18" s="3" t="str">
        <f t="shared" si="2"/>
        <v>0</v>
      </c>
      <c r="F18" s="3" t="str">
        <f t="shared" si="2"/>
        <v>1</v>
      </c>
      <c r="G18" s="3" t="str">
        <f t="shared" si="2"/>
        <v>1</v>
      </c>
      <c r="H18" s="3" t="str">
        <f t="shared" si="2"/>
        <v>0</v>
      </c>
      <c r="I18" s="3" t="str">
        <f t="shared" si="2"/>
        <v>0</v>
      </c>
      <c r="J18" s="4" t="str">
        <f t="shared" si="7"/>
        <v/>
      </c>
      <c r="K18" s="33">
        <v>12</v>
      </c>
      <c r="L18" s="34">
        <f t="shared" ref="L18:R19" si="21">IF($J43="Y",C43*1,"")</f>
        <v>0</v>
      </c>
      <c r="M18" s="4">
        <f t="shared" si="21"/>
        <v>1</v>
      </c>
      <c r="N18" s="4">
        <f t="shared" si="21"/>
        <v>0</v>
      </c>
      <c r="O18" s="4">
        <f t="shared" si="21"/>
        <v>0</v>
      </c>
      <c r="P18" s="4">
        <f t="shared" si="21"/>
        <v>1</v>
      </c>
      <c r="Q18" s="4">
        <f t="shared" si="21"/>
        <v>0</v>
      </c>
      <c r="R18" s="35">
        <f t="shared" si="21"/>
        <v>1</v>
      </c>
      <c r="T18" s="32">
        <v>12</v>
      </c>
      <c r="U18" s="29" t="str">
        <f t="shared" si="9"/>
        <v/>
      </c>
      <c r="V18" s="29">
        <f t="shared" si="4"/>
        <v>2</v>
      </c>
      <c r="W18" s="29" t="str">
        <f t="shared" si="4"/>
        <v/>
      </c>
      <c r="X18" s="29" t="str">
        <f t="shared" si="4"/>
        <v/>
      </c>
      <c r="Y18" s="29">
        <f t="shared" si="4"/>
        <v>5</v>
      </c>
      <c r="Z18" s="29" t="str">
        <f t="shared" si="4"/>
        <v/>
      </c>
      <c r="AA18" s="29">
        <f t="shared" si="4"/>
        <v>7</v>
      </c>
      <c r="AC18" s="32">
        <v>12</v>
      </c>
      <c r="AD18" s="32">
        <v>2</v>
      </c>
      <c r="AE18" s="32">
        <v>5</v>
      </c>
      <c r="AF18" s="32">
        <v>7</v>
      </c>
      <c r="AI18" s="32">
        <v>12</v>
      </c>
      <c r="AJ18" s="32">
        <f t="shared" ca="1" si="14"/>
        <v>5</v>
      </c>
      <c r="AK18" s="32">
        <f t="shared" ca="1" si="10"/>
        <v>33</v>
      </c>
      <c r="AL18" s="32">
        <f t="shared" ca="1" si="11"/>
        <v>44</v>
      </c>
    </row>
    <row r="19" spans="1:38" x14ac:dyDescent="0.2">
      <c r="A19" s="4">
        <f t="shared" si="12"/>
        <v>13</v>
      </c>
      <c r="B19" s="4" t="str">
        <f t="shared" si="5"/>
        <v>0001101</v>
      </c>
      <c r="C19" s="3" t="str">
        <f t="shared" si="6"/>
        <v>0</v>
      </c>
      <c r="D19" s="3" t="str">
        <f t="shared" si="2"/>
        <v>0</v>
      </c>
      <c r="E19" s="3" t="str">
        <f t="shared" si="2"/>
        <v>0</v>
      </c>
      <c r="F19" s="3" t="str">
        <f t="shared" si="2"/>
        <v>1</v>
      </c>
      <c r="G19" s="3" t="str">
        <f t="shared" si="2"/>
        <v>1</v>
      </c>
      <c r="H19" s="3" t="str">
        <f t="shared" si="2"/>
        <v>0</v>
      </c>
      <c r="I19" s="3" t="str">
        <f t="shared" si="2"/>
        <v>1</v>
      </c>
      <c r="J19" s="4" t="str">
        <f t="shared" si="7"/>
        <v>Y</v>
      </c>
      <c r="K19" s="33">
        <v>13</v>
      </c>
      <c r="L19" s="34">
        <f t="shared" si="21"/>
        <v>0</v>
      </c>
      <c r="M19" s="4">
        <f t="shared" si="21"/>
        <v>1</v>
      </c>
      <c r="N19" s="4">
        <f t="shared" si="21"/>
        <v>0</v>
      </c>
      <c r="O19" s="4">
        <f t="shared" si="21"/>
        <v>0</v>
      </c>
      <c r="P19" s="4">
        <f t="shared" si="21"/>
        <v>1</v>
      </c>
      <c r="Q19" s="4">
        <f t="shared" si="21"/>
        <v>1</v>
      </c>
      <c r="R19" s="35">
        <f t="shared" si="21"/>
        <v>0</v>
      </c>
      <c r="T19" s="32">
        <v>13</v>
      </c>
      <c r="U19" s="29" t="str">
        <f t="shared" si="9"/>
        <v/>
      </c>
      <c r="V19" s="29">
        <f t="shared" si="4"/>
        <v>2</v>
      </c>
      <c r="W19" s="29" t="str">
        <f t="shared" si="4"/>
        <v/>
      </c>
      <c r="X19" s="29" t="str">
        <f t="shared" si="4"/>
        <v/>
      </c>
      <c r="Y19" s="29">
        <f t="shared" si="4"/>
        <v>5</v>
      </c>
      <c r="Z19" s="29">
        <f t="shared" si="4"/>
        <v>6</v>
      </c>
      <c r="AA19" s="29" t="str">
        <f t="shared" si="4"/>
        <v/>
      </c>
      <c r="AC19" s="53">
        <v>13</v>
      </c>
      <c r="AD19" s="32">
        <v>2</v>
      </c>
      <c r="AE19" s="32">
        <v>5</v>
      </c>
      <c r="AF19" s="32">
        <v>6</v>
      </c>
      <c r="AI19" s="32">
        <v>13</v>
      </c>
      <c r="AJ19" s="32">
        <f t="shared" ca="1" si="14"/>
        <v>5</v>
      </c>
      <c r="AK19" s="32">
        <f t="shared" ca="1" si="10"/>
        <v>33</v>
      </c>
      <c r="AL19" s="54">
        <f t="shared" ca="1" si="11"/>
        <v>34</v>
      </c>
    </row>
    <row r="20" spans="1:38" x14ac:dyDescent="0.2">
      <c r="A20" s="4">
        <f t="shared" si="12"/>
        <v>14</v>
      </c>
      <c r="B20" s="4" t="str">
        <f t="shared" si="5"/>
        <v>0001110</v>
      </c>
      <c r="C20" s="3" t="str">
        <f t="shared" si="6"/>
        <v>0</v>
      </c>
      <c r="D20" s="3" t="str">
        <f t="shared" si="2"/>
        <v>0</v>
      </c>
      <c r="E20" s="3" t="str">
        <f t="shared" si="2"/>
        <v>0</v>
      </c>
      <c r="F20" s="3" t="str">
        <f t="shared" si="2"/>
        <v>1</v>
      </c>
      <c r="G20" s="3" t="str">
        <f t="shared" si="2"/>
        <v>1</v>
      </c>
      <c r="H20" s="3" t="str">
        <f t="shared" si="2"/>
        <v>1</v>
      </c>
      <c r="I20" s="3" t="str">
        <f t="shared" si="2"/>
        <v>0</v>
      </c>
      <c r="J20" s="4" t="str">
        <f t="shared" si="7"/>
        <v>Y</v>
      </c>
      <c r="K20" s="33">
        <v>14</v>
      </c>
      <c r="L20" s="34">
        <f t="shared" ref="L20:R21" si="22">IF($J47="Y",C47*1,"")</f>
        <v>0</v>
      </c>
      <c r="M20" s="4">
        <f t="shared" si="22"/>
        <v>1</v>
      </c>
      <c r="N20" s="4">
        <f t="shared" si="22"/>
        <v>0</v>
      </c>
      <c r="O20" s="4">
        <f t="shared" si="22"/>
        <v>1</v>
      </c>
      <c r="P20" s="4">
        <f t="shared" si="22"/>
        <v>0</v>
      </c>
      <c r="Q20" s="4">
        <f t="shared" si="22"/>
        <v>0</v>
      </c>
      <c r="R20" s="35">
        <f t="shared" si="22"/>
        <v>1</v>
      </c>
      <c r="T20" s="32">
        <v>14</v>
      </c>
      <c r="U20" s="29" t="str">
        <f t="shared" si="9"/>
        <v/>
      </c>
      <c r="V20" s="29">
        <f t="shared" si="4"/>
        <v>2</v>
      </c>
      <c r="W20" s="29" t="str">
        <f t="shared" si="4"/>
        <v/>
      </c>
      <c r="X20" s="29">
        <f t="shared" si="4"/>
        <v>4</v>
      </c>
      <c r="Y20" s="29" t="str">
        <f t="shared" si="4"/>
        <v/>
      </c>
      <c r="Z20" s="29" t="str">
        <f t="shared" si="4"/>
        <v/>
      </c>
      <c r="AA20" s="29">
        <f t="shared" si="4"/>
        <v>7</v>
      </c>
      <c r="AC20" s="32">
        <v>14</v>
      </c>
      <c r="AD20" s="32">
        <v>2</v>
      </c>
      <c r="AE20" s="32">
        <v>4</v>
      </c>
      <c r="AF20" s="32">
        <v>7</v>
      </c>
      <c r="AI20" s="32">
        <v>14</v>
      </c>
      <c r="AJ20" s="32">
        <f t="shared" ca="1" si="14"/>
        <v>5</v>
      </c>
      <c r="AK20" s="32">
        <f t="shared" ca="1" si="10"/>
        <v>24</v>
      </c>
      <c r="AL20" s="32">
        <f t="shared" ca="1" si="11"/>
        <v>44</v>
      </c>
    </row>
    <row r="21" spans="1:38" x14ac:dyDescent="0.2">
      <c r="A21" s="4">
        <f t="shared" si="12"/>
        <v>15</v>
      </c>
      <c r="B21" s="4" t="str">
        <f t="shared" si="5"/>
        <v>0001111</v>
      </c>
      <c r="C21" s="3" t="str">
        <f t="shared" si="6"/>
        <v>0</v>
      </c>
      <c r="D21" s="3" t="str">
        <f t="shared" si="2"/>
        <v>0</v>
      </c>
      <c r="E21" s="3" t="str">
        <f t="shared" si="2"/>
        <v>0</v>
      </c>
      <c r="F21" s="3" t="str">
        <f t="shared" si="2"/>
        <v>1</v>
      </c>
      <c r="G21" s="3" t="str">
        <f t="shared" si="2"/>
        <v>1</v>
      </c>
      <c r="H21" s="3" t="str">
        <f t="shared" si="2"/>
        <v>1</v>
      </c>
      <c r="I21" s="3" t="str">
        <f t="shared" si="2"/>
        <v>1</v>
      </c>
      <c r="J21" s="4" t="str">
        <f t="shared" si="7"/>
        <v/>
      </c>
      <c r="K21" s="33">
        <v>15</v>
      </c>
      <c r="L21" s="34">
        <f t="shared" si="22"/>
        <v>0</v>
      </c>
      <c r="M21" s="4">
        <f t="shared" si="22"/>
        <v>1</v>
      </c>
      <c r="N21" s="4">
        <f t="shared" si="22"/>
        <v>0</v>
      </c>
      <c r="O21" s="4">
        <f t="shared" si="22"/>
        <v>1</v>
      </c>
      <c r="P21" s="4">
        <f t="shared" si="22"/>
        <v>0</v>
      </c>
      <c r="Q21" s="4">
        <f t="shared" si="22"/>
        <v>1</v>
      </c>
      <c r="R21" s="35">
        <f t="shared" si="22"/>
        <v>0</v>
      </c>
      <c r="T21" s="32">
        <v>15</v>
      </c>
      <c r="U21" s="29" t="str">
        <f t="shared" si="9"/>
        <v/>
      </c>
      <c r="V21" s="29">
        <f t="shared" si="4"/>
        <v>2</v>
      </c>
      <c r="W21" s="29" t="str">
        <f t="shared" si="4"/>
        <v/>
      </c>
      <c r="X21" s="29">
        <f t="shared" si="4"/>
        <v>4</v>
      </c>
      <c r="Y21" s="29" t="str">
        <f t="shared" si="4"/>
        <v/>
      </c>
      <c r="Z21" s="29">
        <f t="shared" si="4"/>
        <v>6</v>
      </c>
      <c r="AA21" s="29" t="str">
        <f t="shared" si="4"/>
        <v/>
      </c>
      <c r="AC21" s="32">
        <v>15</v>
      </c>
      <c r="AD21" s="32">
        <v>2</v>
      </c>
      <c r="AE21" s="32">
        <v>4</v>
      </c>
      <c r="AF21" s="32">
        <v>6</v>
      </c>
      <c r="AI21" s="32">
        <v>15</v>
      </c>
      <c r="AJ21" s="32">
        <f t="shared" ca="1" si="14"/>
        <v>5</v>
      </c>
      <c r="AK21" s="32">
        <f t="shared" ca="1" si="10"/>
        <v>24</v>
      </c>
      <c r="AL21" s="54">
        <f t="shared" ca="1" si="11"/>
        <v>34</v>
      </c>
    </row>
    <row r="22" spans="1:38" x14ac:dyDescent="0.2">
      <c r="A22" s="4">
        <f t="shared" si="12"/>
        <v>16</v>
      </c>
      <c r="B22" s="4" t="str">
        <f t="shared" si="5"/>
        <v>0010000</v>
      </c>
      <c r="C22" s="3" t="str">
        <f t="shared" si="6"/>
        <v>0</v>
      </c>
      <c r="D22" s="3" t="str">
        <f t="shared" si="2"/>
        <v>0</v>
      </c>
      <c r="E22" s="3" t="str">
        <f t="shared" si="2"/>
        <v>1</v>
      </c>
      <c r="F22" s="3" t="str">
        <f t="shared" si="2"/>
        <v>0</v>
      </c>
      <c r="G22" s="3" t="str">
        <f t="shared" si="2"/>
        <v>0</v>
      </c>
      <c r="H22" s="3" t="str">
        <f t="shared" si="2"/>
        <v>0</v>
      </c>
      <c r="I22" s="3" t="str">
        <f t="shared" si="2"/>
        <v>0</v>
      </c>
      <c r="J22" s="4" t="str">
        <f t="shared" si="7"/>
        <v/>
      </c>
      <c r="K22" s="33">
        <v>16</v>
      </c>
      <c r="L22" s="34">
        <f t="shared" ref="L22:R22" si="23">IF($J50="Y",C50*1,"")</f>
        <v>0</v>
      </c>
      <c r="M22" s="4">
        <f t="shared" si="23"/>
        <v>1</v>
      </c>
      <c r="N22" s="4">
        <f t="shared" si="23"/>
        <v>0</v>
      </c>
      <c r="O22" s="4">
        <f t="shared" si="23"/>
        <v>1</v>
      </c>
      <c r="P22" s="4">
        <f t="shared" si="23"/>
        <v>1</v>
      </c>
      <c r="Q22" s="4">
        <f t="shared" si="23"/>
        <v>0</v>
      </c>
      <c r="R22" s="35">
        <f t="shared" si="23"/>
        <v>0</v>
      </c>
      <c r="T22" s="32">
        <v>16</v>
      </c>
      <c r="U22" s="29" t="str">
        <f t="shared" si="9"/>
        <v/>
      </c>
      <c r="V22" s="29">
        <f t="shared" si="4"/>
        <v>2</v>
      </c>
      <c r="W22" s="29" t="str">
        <f t="shared" si="4"/>
        <v/>
      </c>
      <c r="X22" s="29">
        <f t="shared" si="4"/>
        <v>4</v>
      </c>
      <c r="Y22" s="29">
        <f t="shared" si="4"/>
        <v>5</v>
      </c>
      <c r="Z22" s="29" t="str">
        <f t="shared" si="4"/>
        <v/>
      </c>
      <c r="AA22" s="29" t="str">
        <f t="shared" si="4"/>
        <v/>
      </c>
      <c r="AC22" s="53">
        <v>16</v>
      </c>
      <c r="AD22" s="32">
        <v>2</v>
      </c>
      <c r="AE22" s="32">
        <v>4</v>
      </c>
      <c r="AF22" s="32">
        <v>5</v>
      </c>
      <c r="AI22" s="32">
        <v>16</v>
      </c>
      <c r="AJ22" s="32">
        <f t="shared" ca="1" si="14"/>
        <v>5</v>
      </c>
      <c r="AK22" s="32">
        <f t="shared" ca="1" si="10"/>
        <v>24</v>
      </c>
      <c r="AL22" s="32">
        <f t="shared" ca="1" si="11"/>
        <v>33</v>
      </c>
    </row>
    <row r="23" spans="1:38" x14ac:dyDescent="0.2">
      <c r="A23" s="4">
        <f t="shared" si="12"/>
        <v>17</v>
      </c>
      <c r="B23" s="4" t="str">
        <f t="shared" si="5"/>
        <v>0010001</v>
      </c>
      <c r="C23" s="3" t="str">
        <f t="shared" si="6"/>
        <v>0</v>
      </c>
      <c r="D23" s="3" t="str">
        <f t="shared" si="6"/>
        <v>0</v>
      </c>
      <c r="E23" s="3" t="str">
        <f t="shared" si="6"/>
        <v>1</v>
      </c>
      <c r="F23" s="3" t="str">
        <f t="shared" si="6"/>
        <v>0</v>
      </c>
      <c r="G23" s="3" t="str">
        <f t="shared" si="6"/>
        <v>0</v>
      </c>
      <c r="H23" s="3" t="str">
        <f t="shared" si="6"/>
        <v>0</v>
      </c>
      <c r="I23" s="3" t="str">
        <f t="shared" si="6"/>
        <v>1</v>
      </c>
      <c r="J23" s="4" t="str">
        <f t="shared" si="7"/>
        <v/>
      </c>
      <c r="K23" s="33">
        <v>17</v>
      </c>
      <c r="L23" s="34">
        <f t="shared" ref="L23:R24" si="24">IF($J55="Y",C55*1,"")</f>
        <v>0</v>
      </c>
      <c r="M23" s="4">
        <f t="shared" si="24"/>
        <v>1</v>
      </c>
      <c r="N23" s="4">
        <f t="shared" si="24"/>
        <v>1</v>
      </c>
      <c r="O23" s="4">
        <f t="shared" si="24"/>
        <v>0</v>
      </c>
      <c r="P23" s="4">
        <f t="shared" si="24"/>
        <v>0</v>
      </c>
      <c r="Q23" s="4">
        <f t="shared" si="24"/>
        <v>0</v>
      </c>
      <c r="R23" s="35">
        <f t="shared" si="24"/>
        <v>1</v>
      </c>
      <c r="T23" s="32">
        <v>17</v>
      </c>
      <c r="U23" s="29" t="str">
        <f t="shared" si="9"/>
        <v/>
      </c>
      <c r="V23" s="29">
        <f t="shared" si="9"/>
        <v>2</v>
      </c>
      <c r="W23" s="29">
        <f t="shared" si="9"/>
        <v>3</v>
      </c>
      <c r="X23" s="29" t="str">
        <f t="shared" si="9"/>
        <v/>
      </c>
      <c r="Y23" s="29" t="str">
        <f t="shared" si="9"/>
        <v/>
      </c>
      <c r="Z23" s="29" t="str">
        <f t="shared" si="9"/>
        <v/>
      </c>
      <c r="AA23" s="29">
        <f t="shared" si="9"/>
        <v>7</v>
      </c>
      <c r="AC23" s="32">
        <v>17</v>
      </c>
      <c r="AD23" s="32">
        <v>2</v>
      </c>
      <c r="AE23" s="32">
        <v>3</v>
      </c>
      <c r="AF23" s="32">
        <v>7</v>
      </c>
      <c r="AI23" s="32">
        <v>17</v>
      </c>
      <c r="AJ23" s="32">
        <f t="shared" ca="1" si="14"/>
        <v>5</v>
      </c>
      <c r="AK23" s="32">
        <f t="shared" ca="1" si="10"/>
        <v>15</v>
      </c>
      <c r="AL23" s="32">
        <f t="shared" ca="1" si="11"/>
        <v>44</v>
      </c>
    </row>
    <row r="24" spans="1:38" x14ac:dyDescent="0.2">
      <c r="A24" s="4">
        <f t="shared" si="12"/>
        <v>18</v>
      </c>
      <c r="B24" s="4" t="str">
        <f t="shared" si="5"/>
        <v>0010010</v>
      </c>
      <c r="C24" s="3" t="str">
        <f t="shared" si="6"/>
        <v>0</v>
      </c>
      <c r="D24" s="3" t="str">
        <f t="shared" si="6"/>
        <v>0</v>
      </c>
      <c r="E24" s="3" t="str">
        <f t="shared" si="6"/>
        <v>1</v>
      </c>
      <c r="F24" s="3" t="str">
        <f t="shared" si="6"/>
        <v>0</v>
      </c>
      <c r="G24" s="3" t="str">
        <f t="shared" si="6"/>
        <v>0</v>
      </c>
      <c r="H24" s="3" t="str">
        <f t="shared" si="6"/>
        <v>1</v>
      </c>
      <c r="I24" s="3" t="str">
        <f t="shared" si="6"/>
        <v>0</v>
      </c>
      <c r="J24" s="4" t="str">
        <f t="shared" si="7"/>
        <v/>
      </c>
      <c r="K24" s="33">
        <v>18</v>
      </c>
      <c r="L24" s="34">
        <f t="shared" si="24"/>
        <v>0</v>
      </c>
      <c r="M24" s="4">
        <f t="shared" si="24"/>
        <v>1</v>
      </c>
      <c r="N24" s="4">
        <f t="shared" si="24"/>
        <v>1</v>
      </c>
      <c r="O24" s="4">
        <f t="shared" si="24"/>
        <v>0</v>
      </c>
      <c r="P24" s="4">
        <f t="shared" si="24"/>
        <v>0</v>
      </c>
      <c r="Q24" s="4">
        <f t="shared" si="24"/>
        <v>1</v>
      </c>
      <c r="R24" s="35">
        <f t="shared" si="24"/>
        <v>0</v>
      </c>
      <c r="T24" s="32">
        <v>18</v>
      </c>
      <c r="U24" s="29" t="str">
        <f t="shared" si="9"/>
        <v/>
      </c>
      <c r="V24" s="29">
        <f t="shared" si="9"/>
        <v>2</v>
      </c>
      <c r="W24" s="29">
        <f t="shared" si="9"/>
        <v>3</v>
      </c>
      <c r="X24" s="29" t="str">
        <f t="shared" si="9"/>
        <v/>
      </c>
      <c r="Y24" s="29" t="str">
        <f t="shared" si="9"/>
        <v/>
      </c>
      <c r="Z24" s="29">
        <f t="shared" si="9"/>
        <v>6</v>
      </c>
      <c r="AA24" s="29" t="str">
        <f t="shared" si="9"/>
        <v/>
      </c>
      <c r="AC24" s="53">
        <v>18</v>
      </c>
      <c r="AD24" s="32">
        <v>2</v>
      </c>
      <c r="AE24" s="32">
        <v>3</v>
      </c>
      <c r="AF24" s="32">
        <v>6</v>
      </c>
      <c r="AI24" s="32">
        <v>18</v>
      </c>
      <c r="AJ24" s="32">
        <f t="shared" ca="1" si="14"/>
        <v>5</v>
      </c>
      <c r="AK24" s="32">
        <f t="shared" ca="1" si="10"/>
        <v>15</v>
      </c>
      <c r="AL24" s="54">
        <f t="shared" ca="1" si="11"/>
        <v>34</v>
      </c>
    </row>
    <row r="25" spans="1:38" x14ac:dyDescent="0.2">
      <c r="A25" s="4">
        <f t="shared" si="12"/>
        <v>19</v>
      </c>
      <c r="B25" s="4" t="str">
        <f t="shared" si="5"/>
        <v>0010011</v>
      </c>
      <c r="C25" s="3" t="str">
        <f t="shared" si="6"/>
        <v>0</v>
      </c>
      <c r="D25" s="3" t="str">
        <f t="shared" si="6"/>
        <v>0</v>
      </c>
      <c r="E25" s="3" t="str">
        <f t="shared" si="6"/>
        <v>1</v>
      </c>
      <c r="F25" s="3" t="str">
        <f t="shared" si="6"/>
        <v>0</v>
      </c>
      <c r="G25" s="3" t="str">
        <f t="shared" si="6"/>
        <v>0</v>
      </c>
      <c r="H25" s="3" t="str">
        <f t="shared" si="6"/>
        <v>1</v>
      </c>
      <c r="I25" s="3" t="str">
        <f t="shared" si="6"/>
        <v>1</v>
      </c>
      <c r="J25" s="4" t="str">
        <f t="shared" si="7"/>
        <v>Y</v>
      </c>
      <c r="K25" s="33">
        <v>19</v>
      </c>
      <c r="L25" s="34">
        <f t="shared" ref="L25:R25" si="25">IF($J58="Y",C58*1,"")</f>
        <v>0</v>
      </c>
      <c r="M25" s="4">
        <f t="shared" si="25"/>
        <v>1</v>
      </c>
      <c r="N25" s="4">
        <f t="shared" si="25"/>
        <v>1</v>
      </c>
      <c r="O25" s="4">
        <f t="shared" si="25"/>
        <v>0</v>
      </c>
      <c r="P25" s="4">
        <f t="shared" si="25"/>
        <v>1</v>
      </c>
      <c r="Q25" s="4">
        <f t="shared" si="25"/>
        <v>0</v>
      </c>
      <c r="R25" s="35">
        <f t="shared" si="25"/>
        <v>0</v>
      </c>
      <c r="T25" s="32">
        <v>19</v>
      </c>
      <c r="U25" s="29" t="str">
        <f t="shared" si="9"/>
        <v/>
      </c>
      <c r="V25" s="29">
        <f t="shared" si="9"/>
        <v>2</v>
      </c>
      <c r="W25" s="29">
        <f t="shared" si="9"/>
        <v>3</v>
      </c>
      <c r="X25" s="29" t="str">
        <f t="shared" si="9"/>
        <v/>
      </c>
      <c r="Y25" s="29">
        <f t="shared" si="9"/>
        <v>5</v>
      </c>
      <c r="Z25" s="29" t="str">
        <f t="shared" si="9"/>
        <v/>
      </c>
      <c r="AA25" s="29" t="str">
        <f t="shared" si="9"/>
        <v/>
      </c>
      <c r="AC25" s="32">
        <v>19</v>
      </c>
      <c r="AD25" s="32">
        <v>2</v>
      </c>
      <c r="AE25" s="32">
        <v>3</v>
      </c>
      <c r="AF25" s="32">
        <v>5</v>
      </c>
      <c r="AI25" s="32">
        <v>19</v>
      </c>
      <c r="AJ25" s="32">
        <f t="shared" ca="1" si="14"/>
        <v>5</v>
      </c>
      <c r="AK25" s="32">
        <f t="shared" ca="1" si="10"/>
        <v>15</v>
      </c>
      <c r="AL25" s="32">
        <f t="shared" ca="1" si="11"/>
        <v>33</v>
      </c>
    </row>
    <row r="26" spans="1:38" x14ac:dyDescent="0.2">
      <c r="A26" s="4">
        <f t="shared" si="12"/>
        <v>20</v>
      </c>
      <c r="B26" s="4" t="str">
        <f t="shared" si="5"/>
        <v>0010100</v>
      </c>
      <c r="C26" s="3" t="str">
        <f t="shared" si="6"/>
        <v>0</v>
      </c>
      <c r="D26" s="3" t="str">
        <f t="shared" si="6"/>
        <v>0</v>
      </c>
      <c r="E26" s="3" t="str">
        <f t="shared" si="6"/>
        <v>1</v>
      </c>
      <c r="F26" s="3" t="str">
        <f t="shared" si="6"/>
        <v>0</v>
      </c>
      <c r="G26" s="3" t="str">
        <f t="shared" si="6"/>
        <v>1</v>
      </c>
      <c r="H26" s="3" t="str">
        <f t="shared" si="6"/>
        <v>0</v>
      </c>
      <c r="I26" s="3" t="str">
        <f t="shared" si="6"/>
        <v>0</v>
      </c>
      <c r="J26" s="4" t="str">
        <f t="shared" si="7"/>
        <v/>
      </c>
      <c r="K26" s="33">
        <v>20</v>
      </c>
      <c r="L26" s="34">
        <f t="shared" ref="L26:R26" si="26">IF($J62="Y",C62*1,"")</f>
        <v>0</v>
      </c>
      <c r="M26" s="4">
        <f t="shared" si="26"/>
        <v>1</v>
      </c>
      <c r="N26" s="4">
        <f t="shared" si="26"/>
        <v>1</v>
      </c>
      <c r="O26" s="4">
        <f t="shared" si="26"/>
        <v>1</v>
      </c>
      <c r="P26" s="4">
        <f t="shared" si="26"/>
        <v>0</v>
      </c>
      <c r="Q26" s="4">
        <f t="shared" si="26"/>
        <v>0</v>
      </c>
      <c r="R26" s="35">
        <f t="shared" si="26"/>
        <v>0</v>
      </c>
      <c r="T26" s="32">
        <v>20</v>
      </c>
      <c r="U26" s="29" t="str">
        <f t="shared" si="9"/>
        <v/>
      </c>
      <c r="V26" s="29">
        <f t="shared" si="9"/>
        <v>2</v>
      </c>
      <c r="W26" s="29">
        <f t="shared" si="9"/>
        <v>3</v>
      </c>
      <c r="X26" s="29">
        <f t="shared" si="9"/>
        <v>4</v>
      </c>
      <c r="Y26" s="29" t="str">
        <f t="shared" si="9"/>
        <v/>
      </c>
      <c r="Z26" s="29" t="str">
        <f t="shared" si="9"/>
        <v/>
      </c>
      <c r="AA26" s="29" t="str">
        <f t="shared" si="9"/>
        <v/>
      </c>
      <c r="AC26" s="32">
        <v>20</v>
      </c>
      <c r="AD26" s="32">
        <v>2</v>
      </c>
      <c r="AE26" s="32">
        <v>3</v>
      </c>
      <c r="AF26" s="32">
        <v>4</v>
      </c>
      <c r="AI26" s="32">
        <v>20</v>
      </c>
      <c r="AJ26" s="32">
        <f t="shared" ca="1" si="14"/>
        <v>5</v>
      </c>
      <c r="AK26" s="32">
        <f t="shared" ca="1" si="10"/>
        <v>15</v>
      </c>
      <c r="AL26" s="32">
        <f t="shared" ca="1" si="11"/>
        <v>24</v>
      </c>
    </row>
    <row r="27" spans="1:38" x14ac:dyDescent="0.2">
      <c r="A27" s="4">
        <f t="shared" si="12"/>
        <v>21</v>
      </c>
      <c r="B27" s="4" t="str">
        <f t="shared" si="5"/>
        <v>0010101</v>
      </c>
      <c r="C27" s="3" t="str">
        <f t="shared" si="6"/>
        <v>0</v>
      </c>
      <c r="D27" s="3" t="str">
        <f t="shared" si="6"/>
        <v>0</v>
      </c>
      <c r="E27" s="3" t="str">
        <f t="shared" si="6"/>
        <v>1</v>
      </c>
      <c r="F27" s="3" t="str">
        <f t="shared" si="6"/>
        <v>0</v>
      </c>
      <c r="G27" s="3" t="str">
        <f t="shared" si="6"/>
        <v>1</v>
      </c>
      <c r="H27" s="3" t="str">
        <f t="shared" si="6"/>
        <v>0</v>
      </c>
      <c r="I27" s="3" t="str">
        <f t="shared" si="6"/>
        <v>1</v>
      </c>
      <c r="J27" s="4" t="str">
        <f t="shared" si="7"/>
        <v>Y</v>
      </c>
      <c r="K27" s="33">
        <v>21</v>
      </c>
      <c r="L27" s="34">
        <f t="shared" ref="L27:R27" si="27">IF($J73="Y",C73*1,"")</f>
        <v>1</v>
      </c>
      <c r="M27" s="4">
        <f t="shared" si="27"/>
        <v>0</v>
      </c>
      <c r="N27" s="4">
        <f t="shared" si="27"/>
        <v>0</v>
      </c>
      <c r="O27" s="4">
        <f t="shared" si="27"/>
        <v>0</v>
      </c>
      <c r="P27" s="4">
        <f t="shared" si="27"/>
        <v>0</v>
      </c>
      <c r="Q27" s="4">
        <f t="shared" si="27"/>
        <v>1</v>
      </c>
      <c r="R27" s="35">
        <f t="shared" si="27"/>
        <v>1</v>
      </c>
      <c r="T27" s="32">
        <v>21</v>
      </c>
      <c r="U27" s="29">
        <f t="shared" si="9"/>
        <v>1</v>
      </c>
      <c r="V27" s="29" t="str">
        <f t="shared" si="9"/>
        <v/>
      </c>
      <c r="W27" s="29" t="str">
        <f t="shared" si="9"/>
        <v/>
      </c>
      <c r="X27" s="29" t="str">
        <f t="shared" si="9"/>
        <v/>
      </c>
      <c r="Y27" s="29" t="str">
        <f t="shared" si="9"/>
        <v/>
      </c>
      <c r="Z27" s="29">
        <f t="shared" si="9"/>
        <v>6</v>
      </c>
      <c r="AA27" s="29">
        <f t="shared" si="9"/>
        <v>7</v>
      </c>
      <c r="AC27" s="53">
        <v>21</v>
      </c>
      <c r="AD27" s="32">
        <v>1</v>
      </c>
      <c r="AE27" s="32">
        <v>6</v>
      </c>
      <c r="AF27" s="32">
        <v>7</v>
      </c>
      <c r="AI27" s="32">
        <v>21</v>
      </c>
      <c r="AJ27" s="32">
        <f t="shared" ca="1" si="14"/>
        <v>4</v>
      </c>
      <c r="AK27" s="54">
        <f t="shared" ca="1" si="10"/>
        <v>34</v>
      </c>
      <c r="AL27" s="32">
        <f t="shared" ca="1" si="11"/>
        <v>44</v>
      </c>
    </row>
    <row r="28" spans="1:38" x14ac:dyDescent="0.2">
      <c r="A28" s="4">
        <f t="shared" si="12"/>
        <v>22</v>
      </c>
      <c r="B28" s="4" t="str">
        <f t="shared" si="5"/>
        <v>0010110</v>
      </c>
      <c r="C28" s="3" t="str">
        <f t="shared" si="6"/>
        <v>0</v>
      </c>
      <c r="D28" s="3" t="str">
        <f t="shared" si="6"/>
        <v>0</v>
      </c>
      <c r="E28" s="3" t="str">
        <f t="shared" si="6"/>
        <v>1</v>
      </c>
      <c r="F28" s="3" t="str">
        <f t="shared" si="6"/>
        <v>0</v>
      </c>
      <c r="G28" s="3" t="str">
        <f t="shared" si="6"/>
        <v>1</v>
      </c>
      <c r="H28" s="3" t="str">
        <f t="shared" si="6"/>
        <v>1</v>
      </c>
      <c r="I28" s="3" t="str">
        <f t="shared" si="6"/>
        <v>0</v>
      </c>
      <c r="J28" s="4" t="str">
        <f t="shared" si="7"/>
        <v>Y</v>
      </c>
      <c r="K28" s="33">
        <v>22</v>
      </c>
      <c r="L28" s="34">
        <f t="shared" ref="L28:R29" si="28">IF($J75="Y",C75*1,"")</f>
        <v>1</v>
      </c>
      <c r="M28" s="4">
        <f t="shared" si="28"/>
        <v>0</v>
      </c>
      <c r="N28" s="4">
        <f t="shared" si="28"/>
        <v>0</v>
      </c>
      <c r="O28" s="4">
        <f t="shared" si="28"/>
        <v>0</v>
      </c>
      <c r="P28" s="4">
        <f t="shared" si="28"/>
        <v>1</v>
      </c>
      <c r="Q28" s="4">
        <f t="shared" si="28"/>
        <v>0</v>
      </c>
      <c r="R28" s="35">
        <f t="shared" si="28"/>
        <v>1</v>
      </c>
      <c r="T28" s="32">
        <v>22</v>
      </c>
      <c r="U28" s="29">
        <f t="shared" si="9"/>
        <v>1</v>
      </c>
      <c r="V28" s="29" t="str">
        <f t="shared" si="9"/>
        <v/>
      </c>
      <c r="W28" s="29" t="str">
        <f t="shared" si="9"/>
        <v/>
      </c>
      <c r="X28" s="29" t="str">
        <f t="shared" si="9"/>
        <v/>
      </c>
      <c r="Y28" s="29">
        <f t="shared" si="9"/>
        <v>5</v>
      </c>
      <c r="Z28" s="29" t="str">
        <f t="shared" si="9"/>
        <v/>
      </c>
      <c r="AA28" s="29">
        <f t="shared" si="9"/>
        <v>7</v>
      </c>
      <c r="AC28" s="32">
        <v>22</v>
      </c>
      <c r="AD28" s="32">
        <v>1</v>
      </c>
      <c r="AE28" s="32">
        <v>5</v>
      </c>
      <c r="AF28" s="32">
        <v>7</v>
      </c>
      <c r="AI28" s="32">
        <v>22</v>
      </c>
      <c r="AJ28" s="32">
        <f t="shared" ca="1" si="14"/>
        <v>4</v>
      </c>
      <c r="AK28" s="32">
        <f t="shared" ca="1" si="10"/>
        <v>33</v>
      </c>
      <c r="AL28" s="32">
        <f t="shared" ca="1" si="11"/>
        <v>44</v>
      </c>
    </row>
    <row r="29" spans="1:38" x14ac:dyDescent="0.2">
      <c r="A29" s="4">
        <f t="shared" si="12"/>
        <v>23</v>
      </c>
      <c r="B29" s="4" t="str">
        <f t="shared" si="5"/>
        <v>0010111</v>
      </c>
      <c r="C29" s="3" t="str">
        <f t="shared" si="6"/>
        <v>0</v>
      </c>
      <c r="D29" s="3" t="str">
        <f t="shared" si="6"/>
        <v>0</v>
      </c>
      <c r="E29" s="3" t="str">
        <f t="shared" si="6"/>
        <v>1</v>
      </c>
      <c r="F29" s="3" t="str">
        <f t="shared" si="6"/>
        <v>0</v>
      </c>
      <c r="G29" s="3" t="str">
        <f t="shared" si="6"/>
        <v>1</v>
      </c>
      <c r="H29" s="3" t="str">
        <f t="shared" si="6"/>
        <v>1</v>
      </c>
      <c r="I29" s="3" t="str">
        <f t="shared" si="6"/>
        <v>1</v>
      </c>
      <c r="J29" s="4" t="str">
        <f t="shared" si="7"/>
        <v/>
      </c>
      <c r="K29" s="33">
        <v>23</v>
      </c>
      <c r="L29" s="34">
        <f t="shared" si="28"/>
        <v>1</v>
      </c>
      <c r="M29" s="4">
        <f t="shared" si="28"/>
        <v>0</v>
      </c>
      <c r="N29" s="4">
        <f t="shared" si="28"/>
        <v>0</v>
      </c>
      <c r="O29" s="4">
        <f t="shared" si="28"/>
        <v>0</v>
      </c>
      <c r="P29" s="4">
        <f t="shared" si="28"/>
        <v>1</v>
      </c>
      <c r="Q29" s="4">
        <f t="shared" si="28"/>
        <v>1</v>
      </c>
      <c r="R29" s="35">
        <f t="shared" si="28"/>
        <v>0</v>
      </c>
      <c r="T29" s="32">
        <v>23</v>
      </c>
      <c r="U29" s="29">
        <f t="shared" si="9"/>
        <v>1</v>
      </c>
      <c r="V29" s="29" t="str">
        <f t="shared" si="9"/>
        <v/>
      </c>
      <c r="W29" s="29" t="str">
        <f t="shared" si="9"/>
        <v/>
      </c>
      <c r="X29" s="29" t="str">
        <f t="shared" si="9"/>
        <v/>
      </c>
      <c r="Y29" s="29">
        <f t="shared" si="9"/>
        <v>5</v>
      </c>
      <c r="Z29" s="29">
        <f t="shared" si="9"/>
        <v>6</v>
      </c>
      <c r="AA29" s="29" t="str">
        <f t="shared" si="9"/>
        <v/>
      </c>
      <c r="AC29" s="53">
        <v>23</v>
      </c>
      <c r="AD29" s="32">
        <v>1</v>
      </c>
      <c r="AE29" s="32">
        <v>5</v>
      </c>
      <c r="AF29" s="32">
        <v>6</v>
      </c>
      <c r="AI29" s="32">
        <v>23</v>
      </c>
      <c r="AJ29" s="32">
        <f t="shared" ca="1" si="14"/>
        <v>4</v>
      </c>
      <c r="AK29" s="32">
        <f t="shared" ca="1" si="10"/>
        <v>33</v>
      </c>
      <c r="AL29" s="54">
        <f t="shared" ca="1" si="11"/>
        <v>34</v>
      </c>
    </row>
    <row r="30" spans="1:38" x14ac:dyDescent="0.2">
      <c r="A30" s="4">
        <f t="shared" si="12"/>
        <v>24</v>
      </c>
      <c r="B30" s="4" t="str">
        <f t="shared" si="5"/>
        <v>0011000</v>
      </c>
      <c r="C30" s="3" t="str">
        <f t="shared" si="6"/>
        <v>0</v>
      </c>
      <c r="D30" s="3" t="str">
        <f t="shared" si="6"/>
        <v>0</v>
      </c>
      <c r="E30" s="3" t="str">
        <f t="shared" si="6"/>
        <v>1</v>
      </c>
      <c r="F30" s="3" t="str">
        <f t="shared" si="6"/>
        <v>1</v>
      </c>
      <c r="G30" s="3" t="str">
        <f t="shared" si="6"/>
        <v>0</v>
      </c>
      <c r="H30" s="3" t="str">
        <f t="shared" si="6"/>
        <v>0</v>
      </c>
      <c r="I30" s="3" t="str">
        <f t="shared" si="6"/>
        <v>0</v>
      </c>
      <c r="J30" s="4" t="str">
        <f t="shared" si="7"/>
        <v/>
      </c>
      <c r="K30" s="33">
        <v>24</v>
      </c>
      <c r="L30" s="34">
        <f t="shared" ref="L30:R31" si="29">IF($J79="Y",C79*1,"")</f>
        <v>1</v>
      </c>
      <c r="M30" s="4">
        <f t="shared" si="29"/>
        <v>0</v>
      </c>
      <c r="N30" s="4">
        <f t="shared" si="29"/>
        <v>0</v>
      </c>
      <c r="O30" s="4">
        <f t="shared" si="29"/>
        <v>1</v>
      </c>
      <c r="P30" s="4">
        <f t="shared" si="29"/>
        <v>0</v>
      </c>
      <c r="Q30" s="4">
        <f t="shared" si="29"/>
        <v>0</v>
      </c>
      <c r="R30" s="35">
        <f t="shared" si="29"/>
        <v>1</v>
      </c>
      <c r="T30" s="32">
        <v>24</v>
      </c>
      <c r="U30" s="29">
        <f t="shared" si="9"/>
        <v>1</v>
      </c>
      <c r="V30" s="29" t="str">
        <f t="shared" si="9"/>
        <v/>
      </c>
      <c r="W30" s="29" t="str">
        <f t="shared" si="9"/>
        <v/>
      </c>
      <c r="X30" s="29">
        <f t="shared" si="9"/>
        <v>4</v>
      </c>
      <c r="Y30" s="29" t="str">
        <f t="shared" si="9"/>
        <v/>
      </c>
      <c r="Z30" s="29" t="str">
        <f t="shared" si="9"/>
        <v/>
      </c>
      <c r="AA30" s="29">
        <f t="shared" si="9"/>
        <v>7</v>
      </c>
      <c r="AC30" s="32">
        <v>24</v>
      </c>
      <c r="AD30" s="32">
        <v>1</v>
      </c>
      <c r="AE30" s="32">
        <v>4</v>
      </c>
      <c r="AF30" s="32">
        <v>7</v>
      </c>
      <c r="AI30" s="32">
        <v>24</v>
      </c>
      <c r="AJ30" s="32">
        <f t="shared" ca="1" si="14"/>
        <v>4</v>
      </c>
      <c r="AK30" s="32">
        <f t="shared" ca="1" si="10"/>
        <v>24</v>
      </c>
      <c r="AL30" s="32">
        <f t="shared" ca="1" si="11"/>
        <v>44</v>
      </c>
    </row>
    <row r="31" spans="1:38" x14ac:dyDescent="0.2">
      <c r="A31" s="4">
        <f t="shared" si="12"/>
        <v>25</v>
      </c>
      <c r="B31" s="4" t="str">
        <f t="shared" si="5"/>
        <v>0011001</v>
      </c>
      <c r="C31" s="3" t="str">
        <f t="shared" si="6"/>
        <v>0</v>
      </c>
      <c r="D31" s="3" t="str">
        <f t="shared" si="6"/>
        <v>0</v>
      </c>
      <c r="E31" s="3" t="str">
        <f t="shared" si="6"/>
        <v>1</v>
      </c>
      <c r="F31" s="3" t="str">
        <f t="shared" si="6"/>
        <v>1</v>
      </c>
      <c r="G31" s="3" t="str">
        <f t="shared" si="6"/>
        <v>0</v>
      </c>
      <c r="H31" s="3" t="str">
        <f t="shared" si="6"/>
        <v>0</v>
      </c>
      <c r="I31" s="3" t="str">
        <f t="shared" si="6"/>
        <v>1</v>
      </c>
      <c r="J31" s="4" t="str">
        <f t="shared" si="7"/>
        <v>Y</v>
      </c>
      <c r="K31" s="33">
        <v>25</v>
      </c>
      <c r="L31" s="34">
        <f t="shared" si="29"/>
        <v>1</v>
      </c>
      <c r="M31" s="4">
        <f t="shared" si="29"/>
        <v>0</v>
      </c>
      <c r="N31" s="4">
        <f t="shared" si="29"/>
        <v>0</v>
      </c>
      <c r="O31" s="4">
        <f t="shared" si="29"/>
        <v>1</v>
      </c>
      <c r="P31" s="4">
        <f t="shared" si="29"/>
        <v>0</v>
      </c>
      <c r="Q31" s="4">
        <f t="shared" si="29"/>
        <v>1</v>
      </c>
      <c r="R31" s="35">
        <f t="shared" si="29"/>
        <v>0</v>
      </c>
      <c r="T31" s="32">
        <v>25</v>
      </c>
      <c r="U31" s="29">
        <f t="shared" si="9"/>
        <v>1</v>
      </c>
      <c r="V31" s="29" t="str">
        <f t="shared" si="9"/>
        <v/>
      </c>
      <c r="W31" s="29" t="str">
        <f t="shared" si="9"/>
        <v/>
      </c>
      <c r="X31" s="29">
        <f t="shared" si="9"/>
        <v>4</v>
      </c>
      <c r="Y31" s="29" t="str">
        <f t="shared" si="9"/>
        <v/>
      </c>
      <c r="Z31" s="29">
        <f t="shared" si="9"/>
        <v>6</v>
      </c>
      <c r="AA31" s="29" t="str">
        <f t="shared" si="9"/>
        <v/>
      </c>
      <c r="AC31" s="53">
        <v>25</v>
      </c>
      <c r="AD31" s="32">
        <v>1</v>
      </c>
      <c r="AE31" s="32">
        <v>4</v>
      </c>
      <c r="AF31" s="32">
        <v>6</v>
      </c>
      <c r="AI31" s="32">
        <v>25</v>
      </c>
      <c r="AJ31" s="32">
        <f t="shared" ca="1" si="14"/>
        <v>4</v>
      </c>
      <c r="AK31" s="32">
        <f t="shared" ca="1" si="10"/>
        <v>24</v>
      </c>
      <c r="AL31" s="54">
        <f t="shared" ca="1" si="11"/>
        <v>34</v>
      </c>
    </row>
    <row r="32" spans="1:38" x14ac:dyDescent="0.2">
      <c r="A32" s="4">
        <f t="shared" si="12"/>
        <v>26</v>
      </c>
      <c r="B32" s="4" t="str">
        <f t="shared" si="5"/>
        <v>0011010</v>
      </c>
      <c r="C32" s="3" t="str">
        <f t="shared" si="6"/>
        <v>0</v>
      </c>
      <c r="D32" s="3" t="str">
        <f t="shared" si="6"/>
        <v>0</v>
      </c>
      <c r="E32" s="3" t="str">
        <f t="shared" si="6"/>
        <v>1</v>
      </c>
      <c r="F32" s="3" t="str">
        <f t="shared" si="6"/>
        <v>1</v>
      </c>
      <c r="G32" s="3" t="str">
        <f t="shared" si="6"/>
        <v>0</v>
      </c>
      <c r="H32" s="3" t="str">
        <f t="shared" si="6"/>
        <v>1</v>
      </c>
      <c r="I32" s="3" t="str">
        <f t="shared" si="6"/>
        <v>0</v>
      </c>
      <c r="J32" s="4" t="str">
        <f t="shared" si="7"/>
        <v>Y</v>
      </c>
      <c r="K32" s="33">
        <v>26</v>
      </c>
      <c r="L32" s="34">
        <f t="shared" ref="L32:R32" si="30">IF($J82="Y",C82*1,"")</f>
        <v>1</v>
      </c>
      <c r="M32" s="4">
        <f t="shared" si="30"/>
        <v>0</v>
      </c>
      <c r="N32" s="4">
        <f t="shared" si="30"/>
        <v>0</v>
      </c>
      <c r="O32" s="4">
        <f t="shared" si="30"/>
        <v>1</v>
      </c>
      <c r="P32" s="4">
        <f t="shared" si="30"/>
        <v>1</v>
      </c>
      <c r="Q32" s="4">
        <f t="shared" si="30"/>
        <v>0</v>
      </c>
      <c r="R32" s="35">
        <f t="shared" si="30"/>
        <v>0</v>
      </c>
      <c r="T32" s="32">
        <v>26</v>
      </c>
      <c r="U32" s="29">
        <f t="shared" si="9"/>
        <v>1</v>
      </c>
      <c r="V32" s="29" t="str">
        <f t="shared" si="9"/>
        <v/>
      </c>
      <c r="W32" s="29" t="str">
        <f t="shared" si="9"/>
        <v/>
      </c>
      <c r="X32" s="29">
        <f t="shared" si="9"/>
        <v>4</v>
      </c>
      <c r="Y32" s="29">
        <f t="shared" si="9"/>
        <v>5</v>
      </c>
      <c r="Z32" s="29" t="str">
        <f t="shared" si="9"/>
        <v/>
      </c>
      <c r="AA32" s="29" t="str">
        <f t="shared" si="9"/>
        <v/>
      </c>
      <c r="AC32" s="32">
        <v>26</v>
      </c>
      <c r="AD32" s="32">
        <v>1</v>
      </c>
      <c r="AE32" s="32">
        <v>4</v>
      </c>
      <c r="AF32" s="32">
        <v>5</v>
      </c>
      <c r="AI32" s="32">
        <v>26</v>
      </c>
      <c r="AJ32" s="32">
        <f t="shared" ca="1" si="14"/>
        <v>4</v>
      </c>
      <c r="AK32" s="32">
        <f t="shared" ca="1" si="10"/>
        <v>24</v>
      </c>
      <c r="AL32" s="32">
        <f t="shared" ca="1" si="11"/>
        <v>33</v>
      </c>
    </row>
    <row r="33" spans="1:38" x14ac:dyDescent="0.2">
      <c r="A33" s="4">
        <f t="shared" si="12"/>
        <v>27</v>
      </c>
      <c r="B33" s="4" t="str">
        <f t="shared" si="5"/>
        <v>0011011</v>
      </c>
      <c r="C33" s="3" t="str">
        <f t="shared" si="6"/>
        <v>0</v>
      </c>
      <c r="D33" s="3" t="str">
        <f t="shared" si="6"/>
        <v>0</v>
      </c>
      <c r="E33" s="3" t="str">
        <f t="shared" si="6"/>
        <v>1</v>
      </c>
      <c r="F33" s="3" t="str">
        <f t="shared" si="6"/>
        <v>1</v>
      </c>
      <c r="G33" s="3" t="str">
        <f t="shared" si="6"/>
        <v>0</v>
      </c>
      <c r="H33" s="3" t="str">
        <f t="shared" si="6"/>
        <v>1</v>
      </c>
      <c r="I33" s="3" t="str">
        <f t="shared" si="6"/>
        <v>1</v>
      </c>
      <c r="J33" s="4" t="str">
        <f t="shared" si="7"/>
        <v/>
      </c>
      <c r="K33" s="33">
        <v>27</v>
      </c>
      <c r="L33" s="34">
        <f t="shared" ref="L33:R34" si="31">IF($J87="Y",C87*1,"")</f>
        <v>1</v>
      </c>
      <c r="M33" s="4">
        <f t="shared" si="31"/>
        <v>0</v>
      </c>
      <c r="N33" s="4">
        <f t="shared" si="31"/>
        <v>1</v>
      </c>
      <c r="O33" s="4">
        <f t="shared" si="31"/>
        <v>0</v>
      </c>
      <c r="P33" s="4">
        <f t="shared" si="31"/>
        <v>0</v>
      </c>
      <c r="Q33" s="4">
        <f t="shared" si="31"/>
        <v>0</v>
      </c>
      <c r="R33" s="35">
        <f t="shared" si="31"/>
        <v>1</v>
      </c>
      <c r="T33" s="32">
        <v>27</v>
      </c>
      <c r="U33" s="29">
        <f t="shared" si="9"/>
        <v>1</v>
      </c>
      <c r="V33" s="29" t="str">
        <f t="shared" si="9"/>
        <v/>
      </c>
      <c r="W33" s="29">
        <f t="shared" si="9"/>
        <v>3</v>
      </c>
      <c r="X33" s="29" t="str">
        <f t="shared" si="9"/>
        <v/>
      </c>
      <c r="Y33" s="29" t="str">
        <f t="shared" si="9"/>
        <v/>
      </c>
      <c r="Z33" s="29" t="str">
        <f t="shared" si="9"/>
        <v/>
      </c>
      <c r="AA33" s="29">
        <f t="shared" si="9"/>
        <v>7</v>
      </c>
      <c r="AC33" s="32">
        <v>27</v>
      </c>
      <c r="AD33" s="32">
        <v>1</v>
      </c>
      <c r="AE33" s="32">
        <v>3</v>
      </c>
      <c r="AF33" s="32">
        <v>7</v>
      </c>
      <c r="AI33" s="32">
        <v>27</v>
      </c>
      <c r="AJ33" s="32">
        <f t="shared" ca="1" si="14"/>
        <v>4</v>
      </c>
      <c r="AK33" s="32">
        <f t="shared" ca="1" si="10"/>
        <v>15</v>
      </c>
      <c r="AL33" s="32">
        <f t="shared" ca="1" si="11"/>
        <v>44</v>
      </c>
    </row>
    <row r="34" spans="1:38" x14ac:dyDescent="0.2">
      <c r="A34" s="4">
        <f t="shared" si="12"/>
        <v>28</v>
      </c>
      <c r="B34" s="4" t="str">
        <f t="shared" si="5"/>
        <v>0011100</v>
      </c>
      <c r="C34" s="3" t="str">
        <f t="shared" si="6"/>
        <v>0</v>
      </c>
      <c r="D34" s="3" t="str">
        <f t="shared" si="6"/>
        <v>0</v>
      </c>
      <c r="E34" s="3" t="str">
        <f t="shared" si="6"/>
        <v>1</v>
      </c>
      <c r="F34" s="3" t="str">
        <f t="shared" si="6"/>
        <v>1</v>
      </c>
      <c r="G34" s="3" t="str">
        <f t="shared" si="6"/>
        <v>1</v>
      </c>
      <c r="H34" s="3" t="str">
        <f t="shared" si="6"/>
        <v>0</v>
      </c>
      <c r="I34" s="3" t="str">
        <f t="shared" si="6"/>
        <v>0</v>
      </c>
      <c r="J34" s="4" t="str">
        <f t="shared" si="7"/>
        <v>Y</v>
      </c>
      <c r="K34" s="33">
        <v>28</v>
      </c>
      <c r="L34" s="34">
        <f t="shared" si="31"/>
        <v>1</v>
      </c>
      <c r="M34" s="4">
        <f t="shared" si="31"/>
        <v>0</v>
      </c>
      <c r="N34" s="4">
        <f t="shared" si="31"/>
        <v>1</v>
      </c>
      <c r="O34" s="4">
        <f t="shared" si="31"/>
        <v>0</v>
      </c>
      <c r="P34" s="4">
        <f t="shared" si="31"/>
        <v>0</v>
      </c>
      <c r="Q34" s="4">
        <f t="shared" si="31"/>
        <v>1</v>
      </c>
      <c r="R34" s="35">
        <f t="shared" si="31"/>
        <v>0</v>
      </c>
      <c r="T34" s="32">
        <v>28</v>
      </c>
      <c r="U34" s="29">
        <f t="shared" si="9"/>
        <v>1</v>
      </c>
      <c r="V34" s="29" t="str">
        <f t="shared" si="9"/>
        <v/>
      </c>
      <c r="W34" s="29">
        <f t="shared" si="9"/>
        <v>3</v>
      </c>
      <c r="X34" s="29" t="str">
        <f t="shared" si="9"/>
        <v/>
      </c>
      <c r="Y34" s="29" t="str">
        <f t="shared" si="9"/>
        <v/>
      </c>
      <c r="Z34" s="29">
        <f t="shared" si="9"/>
        <v>6</v>
      </c>
      <c r="AA34" s="29" t="str">
        <f t="shared" si="9"/>
        <v/>
      </c>
      <c r="AC34" s="53">
        <v>28</v>
      </c>
      <c r="AD34" s="32">
        <v>1</v>
      </c>
      <c r="AE34" s="32">
        <v>3</v>
      </c>
      <c r="AF34" s="32">
        <v>6</v>
      </c>
      <c r="AI34" s="32">
        <v>28</v>
      </c>
      <c r="AJ34" s="32">
        <f t="shared" ca="1" si="14"/>
        <v>4</v>
      </c>
      <c r="AK34" s="32">
        <f t="shared" ca="1" si="10"/>
        <v>15</v>
      </c>
      <c r="AL34" s="54">
        <f t="shared" ca="1" si="11"/>
        <v>34</v>
      </c>
    </row>
    <row r="35" spans="1:38" x14ac:dyDescent="0.2">
      <c r="A35" s="4">
        <f t="shared" si="12"/>
        <v>29</v>
      </c>
      <c r="B35" s="4" t="str">
        <f t="shared" si="5"/>
        <v>0011101</v>
      </c>
      <c r="C35" s="3" t="str">
        <f t="shared" si="6"/>
        <v>0</v>
      </c>
      <c r="D35" s="3" t="str">
        <f t="shared" si="6"/>
        <v>0</v>
      </c>
      <c r="E35" s="3" t="str">
        <f t="shared" si="6"/>
        <v>1</v>
      </c>
      <c r="F35" s="3" t="str">
        <f t="shared" si="6"/>
        <v>1</v>
      </c>
      <c r="G35" s="3" t="str">
        <f t="shared" si="6"/>
        <v>1</v>
      </c>
      <c r="H35" s="3" t="str">
        <f t="shared" si="6"/>
        <v>0</v>
      </c>
      <c r="I35" s="3" t="str">
        <f t="shared" si="6"/>
        <v>1</v>
      </c>
      <c r="J35" s="4" t="str">
        <f t="shared" si="7"/>
        <v/>
      </c>
      <c r="K35" s="33">
        <v>29</v>
      </c>
      <c r="L35" s="34">
        <f t="shared" ref="L35:R35" si="32">IF($J90="Y",C90*1,"")</f>
        <v>1</v>
      </c>
      <c r="M35" s="4">
        <f t="shared" si="32"/>
        <v>0</v>
      </c>
      <c r="N35" s="4">
        <f t="shared" si="32"/>
        <v>1</v>
      </c>
      <c r="O35" s="4">
        <f t="shared" si="32"/>
        <v>0</v>
      </c>
      <c r="P35" s="4">
        <f t="shared" si="32"/>
        <v>1</v>
      </c>
      <c r="Q35" s="4">
        <f t="shared" si="32"/>
        <v>0</v>
      </c>
      <c r="R35" s="35">
        <f t="shared" si="32"/>
        <v>0</v>
      </c>
      <c r="T35" s="32">
        <v>29</v>
      </c>
      <c r="U35" s="29">
        <f t="shared" si="9"/>
        <v>1</v>
      </c>
      <c r="V35" s="29" t="str">
        <f t="shared" si="9"/>
        <v/>
      </c>
      <c r="W35" s="29">
        <f t="shared" si="9"/>
        <v>3</v>
      </c>
      <c r="X35" s="29" t="str">
        <f t="shared" si="9"/>
        <v/>
      </c>
      <c r="Y35" s="29">
        <f t="shared" si="9"/>
        <v>5</v>
      </c>
      <c r="Z35" s="29" t="str">
        <f t="shared" si="9"/>
        <v/>
      </c>
      <c r="AA35" s="29" t="str">
        <f t="shared" si="9"/>
        <v/>
      </c>
      <c r="AC35" s="32">
        <v>29</v>
      </c>
      <c r="AD35" s="32">
        <v>1</v>
      </c>
      <c r="AE35" s="32">
        <v>3</v>
      </c>
      <c r="AF35" s="32">
        <v>5</v>
      </c>
      <c r="AI35" s="32">
        <v>29</v>
      </c>
      <c r="AJ35" s="32">
        <f t="shared" ca="1" si="14"/>
        <v>4</v>
      </c>
      <c r="AK35" s="32">
        <f t="shared" ca="1" si="10"/>
        <v>15</v>
      </c>
      <c r="AL35" s="32">
        <f t="shared" ca="1" si="11"/>
        <v>33</v>
      </c>
    </row>
    <row r="36" spans="1:38" x14ac:dyDescent="0.2">
      <c r="A36" s="4">
        <f t="shared" si="12"/>
        <v>30</v>
      </c>
      <c r="B36" s="4" t="str">
        <f t="shared" si="5"/>
        <v>0011110</v>
      </c>
      <c r="C36" s="3" t="str">
        <f t="shared" si="6"/>
        <v>0</v>
      </c>
      <c r="D36" s="3" t="str">
        <f t="shared" si="6"/>
        <v>0</v>
      </c>
      <c r="E36" s="3" t="str">
        <f t="shared" si="6"/>
        <v>1</v>
      </c>
      <c r="F36" s="3" t="str">
        <f t="shared" si="6"/>
        <v>1</v>
      </c>
      <c r="G36" s="3" t="str">
        <f t="shared" si="6"/>
        <v>1</v>
      </c>
      <c r="H36" s="3" t="str">
        <f t="shared" si="6"/>
        <v>1</v>
      </c>
      <c r="I36" s="3" t="str">
        <f t="shared" si="6"/>
        <v>0</v>
      </c>
      <c r="J36" s="4" t="str">
        <f t="shared" si="7"/>
        <v/>
      </c>
      <c r="K36" s="33">
        <v>30</v>
      </c>
      <c r="L36" s="34">
        <f t="shared" ref="L36:R36" si="33">IF($J94="Y",C94*1,"")</f>
        <v>1</v>
      </c>
      <c r="M36" s="4">
        <f t="shared" si="33"/>
        <v>0</v>
      </c>
      <c r="N36" s="4">
        <f t="shared" si="33"/>
        <v>1</v>
      </c>
      <c r="O36" s="4">
        <f t="shared" si="33"/>
        <v>1</v>
      </c>
      <c r="P36" s="4">
        <f t="shared" si="33"/>
        <v>0</v>
      </c>
      <c r="Q36" s="4">
        <f t="shared" si="33"/>
        <v>0</v>
      </c>
      <c r="R36" s="35">
        <f t="shared" si="33"/>
        <v>0</v>
      </c>
      <c r="T36" s="32">
        <v>30</v>
      </c>
      <c r="U36" s="29">
        <f t="shared" si="9"/>
        <v>1</v>
      </c>
      <c r="V36" s="29" t="str">
        <f t="shared" si="9"/>
        <v/>
      </c>
      <c r="W36" s="29">
        <f t="shared" si="9"/>
        <v>3</v>
      </c>
      <c r="X36" s="29">
        <f t="shared" si="9"/>
        <v>4</v>
      </c>
      <c r="Y36" s="29" t="str">
        <f t="shared" si="9"/>
        <v/>
      </c>
      <c r="Z36" s="29" t="str">
        <f t="shared" si="9"/>
        <v/>
      </c>
      <c r="AA36" s="29" t="str">
        <f t="shared" si="9"/>
        <v/>
      </c>
      <c r="AC36" s="32">
        <v>30</v>
      </c>
      <c r="AD36" s="32">
        <v>1</v>
      </c>
      <c r="AE36" s="32">
        <v>3</v>
      </c>
      <c r="AF36" s="32">
        <v>4</v>
      </c>
      <c r="AI36" s="32">
        <v>30</v>
      </c>
      <c r="AJ36" s="32">
        <f t="shared" ca="1" si="14"/>
        <v>4</v>
      </c>
      <c r="AK36" s="32">
        <f t="shared" ca="1" si="10"/>
        <v>15</v>
      </c>
      <c r="AL36" s="32">
        <f t="shared" ca="1" si="11"/>
        <v>24</v>
      </c>
    </row>
    <row r="37" spans="1:38" x14ac:dyDescent="0.2">
      <c r="A37" s="4">
        <f t="shared" si="12"/>
        <v>31</v>
      </c>
      <c r="B37" s="4" t="str">
        <f t="shared" si="5"/>
        <v>0011111</v>
      </c>
      <c r="C37" s="3" t="str">
        <f t="shared" si="6"/>
        <v>0</v>
      </c>
      <c r="D37" s="3" t="str">
        <f t="shared" si="6"/>
        <v>0</v>
      </c>
      <c r="E37" s="3" t="str">
        <f t="shared" si="6"/>
        <v>1</v>
      </c>
      <c r="F37" s="3" t="str">
        <f t="shared" si="6"/>
        <v>1</v>
      </c>
      <c r="G37" s="3" t="str">
        <f t="shared" si="6"/>
        <v>1</v>
      </c>
      <c r="H37" s="3" t="str">
        <f t="shared" si="6"/>
        <v>1</v>
      </c>
      <c r="I37" s="3" t="str">
        <f t="shared" si="6"/>
        <v>1</v>
      </c>
      <c r="J37" s="4" t="str">
        <f t="shared" si="7"/>
        <v/>
      </c>
      <c r="K37" s="33">
        <v>31</v>
      </c>
      <c r="L37" s="34">
        <f t="shared" ref="L37:R38" si="34">IF($J103="Y",C103*1,"")</f>
        <v>1</v>
      </c>
      <c r="M37" s="4">
        <f t="shared" si="34"/>
        <v>1</v>
      </c>
      <c r="N37" s="4">
        <f t="shared" si="34"/>
        <v>0</v>
      </c>
      <c r="O37" s="4">
        <f t="shared" si="34"/>
        <v>0</v>
      </c>
      <c r="P37" s="4">
        <f t="shared" si="34"/>
        <v>0</v>
      </c>
      <c r="Q37" s="4">
        <f t="shared" si="34"/>
        <v>0</v>
      </c>
      <c r="R37" s="35">
        <f t="shared" si="34"/>
        <v>1</v>
      </c>
      <c r="T37" s="32">
        <v>31</v>
      </c>
      <c r="U37" s="29">
        <f t="shared" si="9"/>
        <v>1</v>
      </c>
      <c r="V37" s="29">
        <f t="shared" si="9"/>
        <v>2</v>
      </c>
      <c r="W37" s="29" t="str">
        <f t="shared" si="9"/>
        <v/>
      </c>
      <c r="X37" s="29" t="str">
        <f t="shared" si="9"/>
        <v/>
      </c>
      <c r="Y37" s="29" t="str">
        <f t="shared" si="9"/>
        <v/>
      </c>
      <c r="Z37" s="29" t="str">
        <f t="shared" si="9"/>
        <v/>
      </c>
      <c r="AA37" s="29">
        <f t="shared" si="9"/>
        <v>7</v>
      </c>
      <c r="AC37" s="32">
        <v>31</v>
      </c>
      <c r="AD37" s="32">
        <v>1</v>
      </c>
      <c r="AE37" s="32">
        <v>2</v>
      </c>
      <c r="AF37" s="32">
        <v>7</v>
      </c>
      <c r="AI37" s="32">
        <v>31</v>
      </c>
      <c r="AJ37" s="32">
        <f t="shared" ca="1" si="14"/>
        <v>4</v>
      </c>
      <c r="AK37" s="32">
        <f t="shared" ca="1" si="10"/>
        <v>5</v>
      </c>
      <c r="AL37" s="32">
        <f t="shared" ca="1" si="11"/>
        <v>44</v>
      </c>
    </row>
    <row r="38" spans="1:38" x14ac:dyDescent="0.2">
      <c r="A38" s="4">
        <f t="shared" si="12"/>
        <v>32</v>
      </c>
      <c r="B38" s="4" t="str">
        <f t="shared" si="5"/>
        <v>0100000</v>
      </c>
      <c r="C38" s="3" t="str">
        <f t="shared" si="6"/>
        <v>0</v>
      </c>
      <c r="D38" s="3" t="str">
        <f t="shared" si="6"/>
        <v>1</v>
      </c>
      <c r="E38" s="3" t="str">
        <f t="shared" si="6"/>
        <v>0</v>
      </c>
      <c r="F38" s="3" t="str">
        <f t="shared" si="6"/>
        <v>0</v>
      </c>
      <c r="G38" s="3" t="str">
        <f t="shared" si="6"/>
        <v>0</v>
      </c>
      <c r="H38" s="3" t="str">
        <f t="shared" si="6"/>
        <v>0</v>
      </c>
      <c r="I38" s="3" t="str">
        <f t="shared" si="6"/>
        <v>0</v>
      </c>
      <c r="J38" s="4" t="str">
        <f t="shared" si="7"/>
        <v/>
      </c>
      <c r="K38" s="33">
        <v>32</v>
      </c>
      <c r="L38" s="34">
        <f t="shared" si="34"/>
        <v>1</v>
      </c>
      <c r="M38" s="4">
        <f t="shared" si="34"/>
        <v>1</v>
      </c>
      <c r="N38" s="4">
        <f t="shared" si="34"/>
        <v>0</v>
      </c>
      <c r="O38" s="4">
        <f t="shared" si="34"/>
        <v>0</v>
      </c>
      <c r="P38" s="4">
        <f t="shared" si="34"/>
        <v>0</v>
      </c>
      <c r="Q38" s="4">
        <f t="shared" si="34"/>
        <v>1</v>
      </c>
      <c r="R38" s="35">
        <f t="shared" si="34"/>
        <v>0</v>
      </c>
      <c r="T38" s="32">
        <v>32</v>
      </c>
      <c r="U38" s="29">
        <f t="shared" si="9"/>
        <v>1</v>
      </c>
      <c r="V38" s="29">
        <f t="shared" si="9"/>
        <v>2</v>
      </c>
      <c r="W38" s="29" t="str">
        <f t="shared" si="9"/>
        <v/>
      </c>
      <c r="X38" s="29" t="str">
        <f t="shared" si="9"/>
        <v/>
      </c>
      <c r="Y38" s="29" t="str">
        <f t="shared" si="9"/>
        <v/>
      </c>
      <c r="Z38" s="29">
        <f t="shared" si="9"/>
        <v>6</v>
      </c>
      <c r="AA38" s="29" t="str">
        <f t="shared" si="9"/>
        <v/>
      </c>
      <c r="AC38" s="53">
        <v>32</v>
      </c>
      <c r="AD38" s="32">
        <v>1</v>
      </c>
      <c r="AE38" s="32">
        <v>2</v>
      </c>
      <c r="AF38" s="32">
        <v>6</v>
      </c>
      <c r="AI38" s="32">
        <v>32</v>
      </c>
      <c r="AJ38" s="32">
        <f t="shared" ca="1" si="14"/>
        <v>4</v>
      </c>
      <c r="AK38" s="32">
        <f t="shared" ca="1" si="10"/>
        <v>5</v>
      </c>
      <c r="AL38" s="54">
        <f t="shared" ca="1" si="11"/>
        <v>34</v>
      </c>
    </row>
    <row r="39" spans="1:38" x14ac:dyDescent="0.2">
      <c r="A39" s="4">
        <f t="shared" si="12"/>
        <v>33</v>
      </c>
      <c r="B39" s="4" t="str">
        <f t="shared" si="5"/>
        <v>0100001</v>
      </c>
      <c r="C39" s="3" t="str">
        <f t="shared" si="6"/>
        <v>0</v>
      </c>
      <c r="D39" s="3" t="str">
        <f t="shared" si="6"/>
        <v>1</v>
      </c>
      <c r="E39" s="3" t="str">
        <f t="shared" si="6"/>
        <v>0</v>
      </c>
      <c r="F39" s="3" t="str">
        <f t="shared" si="6"/>
        <v>0</v>
      </c>
      <c r="G39" s="3" t="str">
        <f t="shared" si="6"/>
        <v>0</v>
      </c>
      <c r="H39" s="3" t="str">
        <f t="shared" si="6"/>
        <v>0</v>
      </c>
      <c r="I39" s="3" t="str">
        <f t="shared" si="6"/>
        <v>1</v>
      </c>
      <c r="J39" s="4" t="str">
        <f t="shared" si="7"/>
        <v/>
      </c>
      <c r="K39" s="33">
        <v>33</v>
      </c>
      <c r="L39" s="34">
        <f t="shared" ref="L39:R39" si="35">IF($J106="Y",C106*1,"")</f>
        <v>1</v>
      </c>
      <c r="M39" s="4">
        <f t="shared" si="35"/>
        <v>1</v>
      </c>
      <c r="N39" s="4">
        <f t="shared" si="35"/>
        <v>0</v>
      </c>
      <c r="O39" s="4">
        <f t="shared" si="35"/>
        <v>0</v>
      </c>
      <c r="P39" s="4">
        <f t="shared" si="35"/>
        <v>1</v>
      </c>
      <c r="Q39" s="4">
        <f t="shared" si="35"/>
        <v>0</v>
      </c>
      <c r="R39" s="35">
        <f t="shared" si="35"/>
        <v>0</v>
      </c>
      <c r="T39" s="32">
        <v>33</v>
      </c>
      <c r="U39" s="29">
        <f t="shared" si="9"/>
        <v>1</v>
      </c>
      <c r="V39" s="29">
        <f t="shared" si="9"/>
        <v>2</v>
      </c>
      <c r="W39" s="29" t="str">
        <f t="shared" si="9"/>
        <v/>
      </c>
      <c r="X39" s="29" t="str">
        <f t="shared" si="9"/>
        <v/>
      </c>
      <c r="Y39" s="29">
        <f t="shared" si="9"/>
        <v>5</v>
      </c>
      <c r="Z39" s="29" t="str">
        <f t="shared" si="9"/>
        <v/>
      </c>
      <c r="AA39" s="29" t="str">
        <f t="shared" si="9"/>
        <v/>
      </c>
      <c r="AC39" s="32">
        <v>33</v>
      </c>
      <c r="AD39" s="32">
        <v>1</v>
      </c>
      <c r="AE39" s="32">
        <v>2</v>
      </c>
      <c r="AF39" s="32">
        <v>5</v>
      </c>
      <c r="AI39" s="32">
        <v>33</v>
      </c>
      <c r="AJ39" s="32">
        <f t="shared" ca="1" si="14"/>
        <v>4</v>
      </c>
      <c r="AK39" s="32">
        <f t="shared" ca="1" si="10"/>
        <v>5</v>
      </c>
      <c r="AL39" s="32">
        <f t="shared" ca="1" si="11"/>
        <v>33</v>
      </c>
    </row>
    <row r="40" spans="1:38" x14ac:dyDescent="0.2">
      <c r="A40" s="4">
        <f t="shared" si="12"/>
        <v>34</v>
      </c>
      <c r="B40" s="4" t="str">
        <f t="shared" si="5"/>
        <v>0100010</v>
      </c>
      <c r="C40" s="3" t="str">
        <f t="shared" ref="C40:I71" si="36">MID($B40,COLUMN()-(COLUMN($C40)-1),1)</f>
        <v>0</v>
      </c>
      <c r="D40" s="3" t="str">
        <f t="shared" si="36"/>
        <v>1</v>
      </c>
      <c r="E40" s="3" t="str">
        <f t="shared" si="36"/>
        <v>0</v>
      </c>
      <c r="F40" s="3" t="str">
        <f t="shared" si="36"/>
        <v>0</v>
      </c>
      <c r="G40" s="3" t="str">
        <f t="shared" si="36"/>
        <v>0</v>
      </c>
      <c r="H40" s="3" t="str">
        <f t="shared" si="36"/>
        <v>1</v>
      </c>
      <c r="I40" s="3" t="str">
        <f t="shared" si="36"/>
        <v>0</v>
      </c>
      <c r="J40" s="4" t="str">
        <f t="shared" si="7"/>
        <v/>
      </c>
      <c r="K40" s="33">
        <v>34</v>
      </c>
      <c r="L40" s="34">
        <f t="shared" ref="L40:R40" si="37">IF($J110="Y",C110*1,"")</f>
        <v>1</v>
      </c>
      <c r="M40" s="4">
        <f t="shared" si="37"/>
        <v>1</v>
      </c>
      <c r="N40" s="4">
        <f t="shared" si="37"/>
        <v>0</v>
      </c>
      <c r="O40" s="4">
        <f t="shared" si="37"/>
        <v>1</v>
      </c>
      <c r="P40" s="4">
        <f t="shared" si="37"/>
        <v>0</v>
      </c>
      <c r="Q40" s="4">
        <f t="shared" si="37"/>
        <v>0</v>
      </c>
      <c r="R40" s="35">
        <f t="shared" si="37"/>
        <v>0</v>
      </c>
      <c r="T40" s="32">
        <v>34</v>
      </c>
      <c r="U40" s="29">
        <f t="shared" si="9"/>
        <v>1</v>
      </c>
      <c r="V40" s="29">
        <f t="shared" si="9"/>
        <v>2</v>
      </c>
      <c r="W40" s="29" t="str">
        <f t="shared" si="9"/>
        <v/>
      </c>
      <c r="X40" s="29">
        <f t="shared" si="9"/>
        <v>4</v>
      </c>
      <c r="Y40" s="29" t="str">
        <f t="shared" si="9"/>
        <v/>
      </c>
      <c r="Z40" s="29" t="str">
        <f t="shared" si="9"/>
        <v/>
      </c>
      <c r="AA40" s="29" t="str">
        <f t="shared" si="9"/>
        <v/>
      </c>
      <c r="AC40" s="32">
        <v>34</v>
      </c>
      <c r="AD40" s="32">
        <v>1</v>
      </c>
      <c r="AE40" s="32">
        <v>2</v>
      </c>
      <c r="AF40" s="32">
        <v>4</v>
      </c>
      <c r="AI40" s="32">
        <v>34</v>
      </c>
      <c r="AJ40" s="32">
        <f t="shared" ca="1" si="14"/>
        <v>4</v>
      </c>
      <c r="AK40" s="32">
        <f t="shared" ca="1" si="10"/>
        <v>5</v>
      </c>
      <c r="AL40" s="32">
        <f t="shared" ca="1" si="11"/>
        <v>24</v>
      </c>
    </row>
    <row r="41" spans="1:38" x14ac:dyDescent="0.2">
      <c r="A41" s="4">
        <f t="shared" si="12"/>
        <v>35</v>
      </c>
      <c r="B41" s="4" t="str">
        <f t="shared" si="5"/>
        <v>0100011</v>
      </c>
      <c r="C41" s="3" t="str">
        <f t="shared" si="36"/>
        <v>0</v>
      </c>
      <c r="D41" s="3" t="str">
        <f t="shared" si="36"/>
        <v>1</v>
      </c>
      <c r="E41" s="3" t="str">
        <f t="shared" si="36"/>
        <v>0</v>
      </c>
      <c r="F41" s="3" t="str">
        <f t="shared" si="36"/>
        <v>0</v>
      </c>
      <c r="G41" s="3" t="str">
        <f t="shared" si="36"/>
        <v>0</v>
      </c>
      <c r="H41" s="3" t="str">
        <f t="shared" si="36"/>
        <v>1</v>
      </c>
      <c r="I41" s="3" t="str">
        <f t="shared" si="36"/>
        <v>1</v>
      </c>
      <c r="J41" s="4" t="str">
        <f t="shared" si="7"/>
        <v>Y</v>
      </c>
      <c r="K41" s="36">
        <v>35</v>
      </c>
      <c r="L41" s="37">
        <f t="shared" ref="L41:R41" si="38">IF($J118="Y",C118*1,"")</f>
        <v>1</v>
      </c>
      <c r="M41" s="38">
        <f t="shared" si="38"/>
        <v>1</v>
      </c>
      <c r="N41" s="38">
        <f t="shared" si="38"/>
        <v>1</v>
      </c>
      <c r="O41" s="38">
        <f t="shared" si="38"/>
        <v>0</v>
      </c>
      <c r="P41" s="38">
        <f t="shared" si="38"/>
        <v>0</v>
      </c>
      <c r="Q41" s="38">
        <f t="shared" si="38"/>
        <v>0</v>
      </c>
      <c r="R41" s="39">
        <f t="shared" si="38"/>
        <v>0</v>
      </c>
      <c r="T41" s="32">
        <v>35</v>
      </c>
      <c r="U41" s="29">
        <f t="shared" si="9"/>
        <v>1</v>
      </c>
      <c r="V41" s="29">
        <f t="shared" si="9"/>
        <v>2</v>
      </c>
      <c r="W41" s="29">
        <f t="shared" si="9"/>
        <v>3</v>
      </c>
      <c r="X41" s="29" t="str">
        <f t="shared" si="9"/>
        <v/>
      </c>
      <c r="Y41" s="29" t="str">
        <f t="shared" si="9"/>
        <v/>
      </c>
      <c r="Z41" s="29" t="str">
        <f t="shared" si="9"/>
        <v/>
      </c>
      <c r="AA41" s="29" t="str">
        <f t="shared" si="9"/>
        <v/>
      </c>
      <c r="AC41" s="32">
        <v>35</v>
      </c>
      <c r="AD41" s="32">
        <v>1</v>
      </c>
      <c r="AE41" s="32">
        <v>2</v>
      </c>
      <c r="AF41" s="32">
        <v>3</v>
      </c>
      <c r="AI41" s="32">
        <v>35</v>
      </c>
      <c r="AJ41" s="32">
        <f t="shared" ca="1" si="14"/>
        <v>4</v>
      </c>
      <c r="AK41" s="32">
        <f t="shared" ca="1" si="10"/>
        <v>5</v>
      </c>
      <c r="AL41" s="32">
        <f t="shared" ca="1" si="11"/>
        <v>15</v>
      </c>
    </row>
    <row r="42" spans="1:38" x14ac:dyDescent="0.2">
      <c r="A42" s="4">
        <f t="shared" si="12"/>
        <v>36</v>
      </c>
      <c r="B42" s="4" t="str">
        <f t="shared" si="5"/>
        <v>0100100</v>
      </c>
      <c r="C42" s="3" t="str">
        <f t="shared" si="36"/>
        <v>0</v>
      </c>
      <c r="D42" s="3" t="str">
        <f t="shared" si="36"/>
        <v>1</v>
      </c>
      <c r="E42" s="3" t="str">
        <f t="shared" si="36"/>
        <v>0</v>
      </c>
      <c r="F42" s="3" t="str">
        <f t="shared" si="36"/>
        <v>0</v>
      </c>
      <c r="G42" s="3" t="str">
        <f t="shared" si="36"/>
        <v>1</v>
      </c>
      <c r="H42" s="3" t="str">
        <f t="shared" si="36"/>
        <v>0</v>
      </c>
      <c r="I42" s="3" t="str">
        <f t="shared" si="36"/>
        <v>0</v>
      </c>
      <c r="J42" s="4" t="str">
        <f t="shared" si="7"/>
        <v/>
      </c>
      <c r="L42" t="str">
        <f t="shared" ref="L42:R43" si="39">IF($J108="Y",C108*1,"")</f>
        <v/>
      </c>
      <c r="M42" t="str">
        <f t="shared" si="39"/>
        <v/>
      </c>
      <c r="N42" t="str">
        <f t="shared" si="39"/>
        <v/>
      </c>
      <c r="O42" t="str">
        <f t="shared" si="39"/>
        <v/>
      </c>
      <c r="P42" t="str">
        <f t="shared" si="39"/>
        <v/>
      </c>
      <c r="Q42" t="str">
        <f t="shared" si="39"/>
        <v/>
      </c>
      <c r="R42" t="str">
        <f t="shared" si="39"/>
        <v/>
      </c>
    </row>
    <row r="43" spans="1:38" x14ac:dyDescent="0.2">
      <c r="A43" s="4">
        <f t="shared" si="12"/>
        <v>37</v>
      </c>
      <c r="B43" s="4" t="str">
        <f t="shared" si="5"/>
        <v>0100101</v>
      </c>
      <c r="C43" s="3" t="str">
        <f t="shared" si="36"/>
        <v>0</v>
      </c>
      <c r="D43" s="3" t="str">
        <f t="shared" si="36"/>
        <v>1</v>
      </c>
      <c r="E43" s="3" t="str">
        <f t="shared" si="36"/>
        <v>0</v>
      </c>
      <c r="F43" s="3" t="str">
        <f t="shared" si="36"/>
        <v>0</v>
      </c>
      <c r="G43" s="3" t="str">
        <f t="shared" si="36"/>
        <v>1</v>
      </c>
      <c r="H43" s="3" t="str">
        <f t="shared" si="36"/>
        <v>0</v>
      </c>
      <c r="I43" s="3" t="str">
        <f t="shared" si="36"/>
        <v>1</v>
      </c>
      <c r="J43" s="4" t="str">
        <f t="shared" si="7"/>
        <v>Y</v>
      </c>
      <c r="L43" t="str">
        <f t="shared" si="39"/>
        <v/>
      </c>
      <c r="M43" t="str">
        <f t="shared" si="39"/>
        <v/>
      </c>
      <c r="N43" t="str">
        <f t="shared" si="39"/>
        <v/>
      </c>
      <c r="O43" t="str">
        <f t="shared" si="39"/>
        <v/>
      </c>
      <c r="P43" t="str">
        <f t="shared" si="39"/>
        <v/>
      </c>
      <c r="Q43" t="str">
        <f t="shared" si="39"/>
        <v/>
      </c>
      <c r="R43" t="str">
        <f t="shared" si="39"/>
        <v/>
      </c>
    </row>
    <row r="44" spans="1:38" x14ac:dyDescent="0.2">
      <c r="A44" s="4">
        <f t="shared" si="12"/>
        <v>38</v>
      </c>
      <c r="B44" s="4" t="str">
        <f t="shared" si="5"/>
        <v>0100110</v>
      </c>
      <c r="C44" s="3" t="str">
        <f t="shared" si="36"/>
        <v>0</v>
      </c>
      <c r="D44" s="3" t="str">
        <f t="shared" si="36"/>
        <v>1</v>
      </c>
      <c r="E44" s="3" t="str">
        <f t="shared" si="36"/>
        <v>0</v>
      </c>
      <c r="F44" s="3" t="str">
        <f t="shared" si="36"/>
        <v>0</v>
      </c>
      <c r="G44" s="3" t="str">
        <f t="shared" si="36"/>
        <v>1</v>
      </c>
      <c r="H44" s="3" t="str">
        <f t="shared" si="36"/>
        <v>1</v>
      </c>
      <c r="I44" s="3" t="str">
        <f t="shared" si="36"/>
        <v>0</v>
      </c>
      <c r="J44" s="4" t="str">
        <f t="shared" si="7"/>
        <v>Y</v>
      </c>
    </row>
    <row r="45" spans="1:38" x14ac:dyDescent="0.2">
      <c r="A45" s="4">
        <f t="shared" si="12"/>
        <v>39</v>
      </c>
      <c r="B45" s="4" t="str">
        <f t="shared" si="5"/>
        <v>0100111</v>
      </c>
      <c r="C45" s="3" t="str">
        <f t="shared" si="36"/>
        <v>0</v>
      </c>
      <c r="D45" s="3" t="str">
        <f t="shared" si="36"/>
        <v>1</v>
      </c>
      <c r="E45" s="3" t="str">
        <f t="shared" si="36"/>
        <v>0</v>
      </c>
      <c r="F45" s="3" t="str">
        <f t="shared" si="36"/>
        <v>0</v>
      </c>
      <c r="G45" s="3" t="str">
        <f t="shared" si="36"/>
        <v>1</v>
      </c>
      <c r="H45" s="3" t="str">
        <f t="shared" si="36"/>
        <v>1</v>
      </c>
      <c r="I45" s="3" t="str">
        <f t="shared" si="36"/>
        <v>1</v>
      </c>
      <c r="J45" s="4" t="str">
        <f t="shared" si="7"/>
        <v/>
      </c>
      <c r="L45" t="str">
        <f t="shared" ref="L45:R51" si="40">IF($J111="Y",C111*1,"")</f>
        <v/>
      </c>
      <c r="M45" t="str">
        <f t="shared" si="40"/>
        <v/>
      </c>
      <c r="N45" t="str">
        <f t="shared" si="40"/>
        <v/>
      </c>
      <c r="O45" t="str">
        <f t="shared" si="40"/>
        <v/>
      </c>
      <c r="P45" t="str">
        <f t="shared" si="40"/>
        <v/>
      </c>
      <c r="Q45" t="str">
        <f t="shared" si="40"/>
        <v/>
      </c>
      <c r="R45" t="str">
        <f t="shared" si="40"/>
        <v/>
      </c>
    </row>
    <row r="46" spans="1:38" x14ac:dyDescent="0.2">
      <c r="A46" s="4">
        <f t="shared" si="12"/>
        <v>40</v>
      </c>
      <c r="B46" s="4" t="str">
        <f t="shared" si="5"/>
        <v>0101000</v>
      </c>
      <c r="C46" s="3" t="str">
        <f t="shared" si="36"/>
        <v>0</v>
      </c>
      <c r="D46" s="3" t="str">
        <f t="shared" si="36"/>
        <v>1</v>
      </c>
      <c r="E46" s="3" t="str">
        <f t="shared" si="36"/>
        <v>0</v>
      </c>
      <c r="F46" s="3" t="str">
        <f t="shared" si="36"/>
        <v>1</v>
      </c>
      <c r="G46" s="3" t="str">
        <f t="shared" si="36"/>
        <v>0</v>
      </c>
      <c r="H46" s="3" t="str">
        <f t="shared" si="36"/>
        <v>0</v>
      </c>
      <c r="I46" s="3" t="str">
        <f t="shared" si="36"/>
        <v>0</v>
      </c>
      <c r="J46" s="4" t="str">
        <f t="shared" si="7"/>
        <v/>
      </c>
      <c r="L46" t="str">
        <f t="shared" si="40"/>
        <v/>
      </c>
      <c r="M46" t="str">
        <f t="shared" si="40"/>
        <v/>
      </c>
      <c r="N46" t="str">
        <f t="shared" si="40"/>
        <v/>
      </c>
      <c r="O46" t="str">
        <f t="shared" si="40"/>
        <v/>
      </c>
      <c r="P46" t="str">
        <f t="shared" si="40"/>
        <v/>
      </c>
      <c r="Q46" t="str">
        <f t="shared" si="40"/>
        <v/>
      </c>
      <c r="R46" t="str">
        <f t="shared" si="40"/>
        <v/>
      </c>
    </row>
    <row r="47" spans="1:38" x14ac:dyDescent="0.2">
      <c r="A47" s="4">
        <f t="shared" si="12"/>
        <v>41</v>
      </c>
      <c r="B47" s="4" t="str">
        <f t="shared" si="5"/>
        <v>0101001</v>
      </c>
      <c r="C47" s="3" t="str">
        <f t="shared" si="36"/>
        <v>0</v>
      </c>
      <c r="D47" s="3" t="str">
        <f t="shared" si="36"/>
        <v>1</v>
      </c>
      <c r="E47" s="3" t="str">
        <f t="shared" si="36"/>
        <v>0</v>
      </c>
      <c r="F47" s="3" t="str">
        <f t="shared" si="36"/>
        <v>1</v>
      </c>
      <c r="G47" s="3" t="str">
        <f t="shared" si="36"/>
        <v>0</v>
      </c>
      <c r="H47" s="3" t="str">
        <f t="shared" si="36"/>
        <v>0</v>
      </c>
      <c r="I47" s="3" t="str">
        <f t="shared" si="36"/>
        <v>1</v>
      </c>
      <c r="J47" s="4" t="str">
        <f t="shared" si="7"/>
        <v>Y</v>
      </c>
      <c r="L47" t="str">
        <f t="shared" si="40"/>
        <v/>
      </c>
      <c r="M47" t="str">
        <f t="shared" si="40"/>
        <v/>
      </c>
      <c r="N47" t="str">
        <f t="shared" si="40"/>
        <v/>
      </c>
      <c r="O47" t="str">
        <f t="shared" si="40"/>
        <v/>
      </c>
      <c r="P47" t="str">
        <f t="shared" si="40"/>
        <v/>
      </c>
      <c r="Q47" t="str">
        <f t="shared" si="40"/>
        <v/>
      </c>
      <c r="R47" t="str">
        <f t="shared" si="40"/>
        <v/>
      </c>
    </row>
    <row r="48" spans="1:38" x14ac:dyDescent="0.2">
      <c r="A48" s="4">
        <f t="shared" si="12"/>
        <v>42</v>
      </c>
      <c r="B48" s="4" t="str">
        <f t="shared" si="5"/>
        <v>0101010</v>
      </c>
      <c r="C48" s="3" t="str">
        <f t="shared" si="36"/>
        <v>0</v>
      </c>
      <c r="D48" s="3" t="str">
        <f t="shared" si="36"/>
        <v>1</v>
      </c>
      <c r="E48" s="3" t="str">
        <f t="shared" si="36"/>
        <v>0</v>
      </c>
      <c r="F48" s="3" t="str">
        <f t="shared" si="36"/>
        <v>1</v>
      </c>
      <c r="G48" s="3" t="str">
        <f t="shared" si="36"/>
        <v>0</v>
      </c>
      <c r="H48" s="3" t="str">
        <f t="shared" si="36"/>
        <v>1</v>
      </c>
      <c r="I48" s="3" t="str">
        <f t="shared" si="36"/>
        <v>0</v>
      </c>
      <c r="J48" s="4" t="str">
        <f t="shared" si="7"/>
        <v>Y</v>
      </c>
      <c r="L48" t="str">
        <f t="shared" si="40"/>
        <v/>
      </c>
      <c r="M48" t="str">
        <f t="shared" si="40"/>
        <v/>
      </c>
      <c r="N48" t="str">
        <f t="shared" si="40"/>
        <v/>
      </c>
      <c r="O48" t="str">
        <f t="shared" si="40"/>
        <v/>
      </c>
      <c r="P48" t="str">
        <f t="shared" si="40"/>
        <v/>
      </c>
      <c r="Q48" t="str">
        <f t="shared" si="40"/>
        <v/>
      </c>
      <c r="R48" t="str">
        <f t="shared" si="40"/>
        <v/>
      </c>
    </row>
    <row r="49" spans="1:18" x14ac:dyDescent="0.2">
      <c r="A49" s="4">
        <f t="shared" si="12"/>
        <v>43</v>
      </c>
      <c r="B49" s="4" t="str">
        <f t="shared" si="5"/>
        <v>0101011</v>
      </c>
      <c r="C49" s="3" t="str">
        <f t="shared" si="36"/>
        <v>0</v>
      </c>
      <c r="D49" s="3" t="str">
        <f t="shared" si="36"/>
        <v>1</v>
      </c>
      <c r="E49" s="3" t="str">
        <f t="shared" si="36"/>
        <v>0</v>
      </c>
      <c r="F49" s="3" t="str">
        <f t="shared" si="36"/>
        <v>1</v>
      </c>
      <c r="G49" s="3" t="str">
        <f t="shared" si="36"/>
        <v>0</v>
      </c>
      <c r="H49" s="3" t="str">
        <f t="shared" si="36"/>
        <v>1</v>
      </c>
      <c r="I49" s="3" t="str">
        <f t="shared" si="36"/>
        <v>1</v>
      </c>
      <c r="J49" s="4" t="str">
        <f t="shared" si="7"/>
        <v/>
      </c>
      <c r="L49" t="str">
        <f t="shared" si="40"/>
        <v/>
      </c>
      <c r="M49" t="str">
        <f t="shared" si="40"/>
        <v/>
      </c>
      <c r="N49" t="str">
        <f t="shared" si="40"/>
        <v/>
      </c>
      <c r="O49" t="str">
        <f t="shared" si="40"/>
        <v/>
      </c>
      <c r="P49" t="str">
        <f t="shared" si="40"/>
        <v/>
      </c>
      <c r="Q49" t="str">
        <f t="shared" si="40"/>
        <v/>
      </c>
      <c r="R49" t="str">
        <f t="shared" si="40"/>
        <v/>
      </c>
    </row>
    <row r="50" spans="1:18" x14ac:dyDescent="0.2">
      <c r="A50" s="4">
        <f t="shared" si="12"/>
        <v>44</v>
      </c>
      <c r="B50" s="4" t="str">
        <f t="shared" si="5"/>
        <v>0101100</v>
      </c>
      <c r="C50" s="3" t="str">
        <f t="shared" si="36"/>
        <v>0</v>
      </c>
      <c r="D50" s="3" t="str">
        <f t="shared" si="36"/>
        <v>1</v>
      </c>
      <c r="E50" s="3" t="str">
        <f t="shared" si="36"/>
        <v>0</v>
      </c>
      <c r="F50" s="3" t="str">
        <f t="shared" si="36"/>
        <v>1</v>
      </c>
      <c r="G50" s="3" t="str">
        <f t="shared" si="36"/>
        <v>1</v>
      </c>
      <c r="H50" s="3" t="str">
        <f t="shared" si="36"/>
        <v>0</v>
      </c>
      <c r="I50" s="3" t="str">
        <f t="shared" si="36"/>
        <v>0</v>
      </c>
      <c r="J50" s="4" t="str">
        <f t="shared" si="7"/>
        <v>Y</v>
      </c>
      <c r="L50" t="str">
        <f t="shared" si="40"/>
        <v/>
      </c>
      <c r="M50" t="str">
        <f t="shared" si="40"/>
        <v/>
      </c>
      <c r="N50" t="str">
        <f t="shared" si="40"/>
        <v/>
      </c>
      <c r="O50" t="str">
        <f t="shared" si="40"/>
        <v/>
      </c>
      <c r="P50" t="str">
        <f t="shared" si="40"/>
        <v/>
      </c>
      <c r="Q50" t="str">
        <f t="shared" si="40"/>
        <v/>
      </c>
      <c r="R50" t="str">
        <f t="shared" si="40"/>
        <v/>
      </c>
    </row>
    <row r="51" spans="1:18" x14ac:dyDescent="0.2">
      <c r="A51" s="4">
        <f t="shared" si="12"/>
        <v>45</v>
      </c>
      <c r="B51" s="4" t="str">
        <f t="shared" si="5"/>
        <v>0101101</v>
      </c>
      <c r="C51" s="3" t="str">
        <f t="shared" si="36"/>
        <v>0</v>
      </c>
      <c r="D51" s="3" t="str">
        <f t="shared" si="36"/>
        <v>1</v>
      </c>
      <c r="E51" s="3" t="str">
        <f t="shared" si="36"/>
        <v>0</v>
      </c>
      <c r="F51" s="3" t="str">
        <f t="shared" si="36"/>
        <v>1</v>
      </c>
      <c r="G51" s="3" t="str">
        <f t="shared" si="36"/>
        <v>1</v>
      </c>
      <c r="H51" s="3" t="str">
        <f t="shared" si="36"/>
        <v>0</v>
      </c>
      <c r="I51" s="3" t="str">
        <f t="shared" si="36"/>
        <v>1</v>
      </c>
      <c r="J51" s="4" t="str">
        <f t="shared" si="7"/>
        <v/>
      </c>
      <c r="L51" t="str">
        <f t="shared" si="40"/>
        <v/>
      </c>
      <c r="M51" t="str">
        <f t="shared" si="40"/>
        <v/>
      </c>
      <c r="N51" t="str">
        <f t="shared" si="40"/>
        <v/>
      </c>
      <c r="O51" t="str">
        <f t="shared" si="40"/>
        <v/>
      </c>
      <c r="P51" t="str">
        <f t="shared" si="40"/>
        <v/>
      </c>
      <c r="Q51" t="str">
        <f t="shared" si="40"/>
        <v/>
      </c>
      <c r="R51" t="str">
        <f t="shared" si="40"/>
        <v/>
      </c>
    </row>
    <row r="52" spans="1:18" x14ac:dyDescent="0.2">
      <c r="A52" s="4">
        <f t="shared" si="12"/>
        <v>46</v>
      </c>
      <c r="B52" s="4" t="str">
        <f t="shared" si="5"/>
        <v>0101110</v>
      </c>
      <c r="C52" s="3" t="str">
        <f t="shared" si="36"/>
        <v>0</v>
      </c>
      <c r="D52" s="3" t="str">
        <f t="shared" si="36"/>
        <v>1</v>
      </c>
      <c r="E52" s="3" t="str">
        <f t="shared" si="36"/>
        <v>0</v>
      </c>
      <c r="F52" s="3" t="str">
        <f t="shared" si="36"/>
        <v>1</v>
      </c>
      <c r="G52" s="3" t="str">
        <f t="shared" si="36"/>
        <v>1</v>
      </c>
      <c r="H52" s="3" t="str">
        <f t="shared" si="36"/>
        <v>1</v>
      </c>
      <c r="I52" s="3" t="str">
        <f t="shared" si="36"/>
        <v>0</v>
      </c>
      <c r="J52" s="4" t="str">
        <f t="shared" si="7"/>
        <v/>
      </c>
    </row>
    <row r="53" spans="1:18" x14ac:dyDescent="0.2">
      <c r="A53" s="4">
        <f t="shared" si="12"/>
        <v>47</v>
      </c>
      <c r="B53" s="4" t="str">
        <f t="shared" si="5"/>
        <v>0101111</v>
      </c>
      <c r="C53" s="3" t="str">
        <f t="shared" si="36"/>
        <v>0</v>
      </c>
      <c r="D53" s="3" t="str">
        <f t="shared" si="36"/>
        <v>1</v>
      </c>
      <c r="E53" s="3" t="str">
        <f t="shared" si="36"/>
        <v>0</v>
      </c>
      <c r="F53" s="3" t="str">
        <f t="shared" si="36"/>
        <v>1</v>
      </c>
      <c r="G53" s="3" t="str">
        <f t="shared" si="36"/>
        <v>1</v>
      </c>
      <c r="H53" s="3" t="str">
        <f t="shared" si="36"/>
        <v>1</v>
      </c>
      <c r="I53" s="3" t="str">
        <f t="shared" si="36"/>
        <v>1</v>
      </c>
      <c r="J53" s="4" t="str">
        <f t="shared" si="7"/>
        <v/>
      </c>
      <c r="L53" t="str">
        <f t="shared" ref="L53:R77" si="41">IF($J53="Y",C53*1,"")</f>
        <v/>
      </c>
      <c r="M53" t="str">
        <f t="shared" si="41"/>
        <v/>
      </c>
      <c r="N53" t="str">
        <f t="shared" si="41"/>
        <v/>
      </c>
      <c r="O53" t="str">
        <f t="shared" si="41"/>
        <v/>
      </c>
      <c r="P53" t="str">
        <f t="shared" si="41"/>
        <v/>
      </c>
      <c r="Q53" t="str">
        <f t="shared" si="41"/>
        <v/>
      </c>
      <c r="R53" t="str">
        <f t="shared" si="41"/>
        <v/>
      </c>
    </row>
    <row r="54" spans="1:18" x14ac:dyDescent="0.2">
      <c r="A54" s="4">
        <f t="shared" si="12"/>
        <v>48</v>
      </c>
      <c r="B54" s="4" t="str">
        <f t="shared" si="5"/>
        <v>0110000</v>
      </c>
      <c r="C54" s="3" t="str">
        <f t="shared" si="36"/>
        <v>0</v>
      </c>
      <c r="D54" s="3" t="str">
        <f t="shared" si="36"/>
        <v>1</v>
      </c>
      <c r="E54" s="3" t="str">
        <f t="shared" si="36"/>
        <v>1</v>
      </c>
      <c r="F54" s="3" t="str">
        <f t="shared" si="36"/>
        <v>0</v>
      </c>
      <c r="G54" s="3" t="str">
        <f t="shared" si="36"/>
        <v>0</v>
      </c>
      <c r="H54" s="3" t="str">
        <f t="shared" si="36"/>
        <v>0</v>
      </c>
      <c r="I54" s="3" t="str">
        <f t="shared" si="36"/>
        <v>0</v>
      </c>
      <c r="J54" s="4" t="str">
        <f t="shared" si="7"/>
        <v/>
      </c>
      <c r="L54" t="str">
        <f t="shared" si="41"/>
        <v/>
      </c>
      <c r="M54" t="str">
        <f t="shared" si="41"/>
        <v/>
      </c>
      <c r="N54" t="str">
        <f t="shared" si="41"/>
        <v/>
      </c>
      <c r="O54" t="str">
        <f t="shared" si="41"/>
        <v/>
      </c>
      <c r="P54" t="str">
        <f t="shared" si="41"/>
        <v/>
      </c>
      <c r="Q54" t="str">
        <f t="shared" si="41"/>
        <v/>
      </c>
      <c r="R54" t="str">
        <f t="shared" si="41"/>
        <v/>
      </c>
    </row>
    <row r="55" spans="1:18" x14ac:dyDescent="0.2">
      <c r="A55" s="4">
        <f t="shared" si="12"/>
        <v>49</v>
      </c>
      <c r="B55" s="4" t="str">
        <f t="shared" si="5"/>
        <v>0110001</v>
      </c>
      <c r="C55" s="3" t="str">
        <f t="shared" si="36"/>
        <v>0</v>
      </c>
      <c r="D55" s="3" t="str">
        <f t="shared" si="36"/>
        <v>1</v>
      </c>
      <c r="E55" s="3" t="str">
        <f t="shared" si="36"/>
        <v>1</v>
      </c>
      <c r="F55" s="3" t="str">
        <f t="shared" si="36"/>
        <v>0</v>
      </c>
      <c r="G55" s="3" t="str">
        <f t="shared" si="36"/>
        <v>0</v>
      </c>
      <c r="H55" s="3" t="str">
        <f t="shared" si="36"/>
        <v>0</v>
      </c>
      <c r="I55" s="3" t="str">
        <f t="shared" si="36"/>
        <v>1</v>
      </c>
      <c r="J55" s="4" t="str">
        <f t="shared" si="7"/>
        <v>Y</v>
      </c>
    </row>
    <row r="56" spans="1:18" x14ac:dyDescent="0.2">
      <c r="A56" s="4">
        <f t="shared" si="12"/>
        <v>50</v>
      </c>
      <c r="B56" s="4" t="str">
        <f t="shared" si="5"/>
        <v>0110010</v>
      </c>
      <c r="C56" s="3" t="str">
        <f t="shared" si="36"/>
        <v>0</v>
      </c>
      <c r="D56" s="3" t="str">
        <f t="shared" si="36"/>
        <v>1</v>
      </c>
      <c r="E56" s="3" t="str">
        <f t="shared" si="36"/>
        <v>1</v>
      </c>
      <c r="F56" s="3" t="str">
        <f t="shared" si="36"/>
        <v>0</v>
      </c>
      <c r="G56" s="3" t="str">
        <f t="shared" si="36"/>
        <v>0</v>
      </c>
      <c r="H56" s="3" t="str">
        <f t="shared" si="36"/>
        <v>1</v>
      </c>
      <c r="I56" s="3" t="str">
        <f t="shared" si="36"/>
        <v>0</v>
      </c>
      <c r="J56" s="4" t="str">
        <f t="shared" si="7"/>
        <v>Y</v>
      </c>
    </row>
    <row r="57" spans="1:18" x14ac:dyDescent="0.2">
      <c r="A57" s="4">
        <f t="shared" si="12"/>
        <v>51</v>
      </c>
      <c r="B57" s="4" t="str">
        <f t="shared" si="5"/>
        <v>0110011</v>
      </c>
      <c r="C57" s="3" t="str">
        <f t="shared" si="36"/>
        <v>0</v>
      </c>
      <c r="D57" s="3" t="str">
        <f t="shared" si="36"/>
        <v>1</v>
      </c>
      <c r="E57" s="3" t="str">
        <f t="shared" si="36"/>
        <v>1</v>
      </c>
      <c r="F57" s="3" t="str">
        <f t="shared" si="36"/>
        <v>0</v>
      </c>
      <c r="G57" s="3" t="str">
        <f t="shared" si="36"/>
        <v>0</v>
      </c>
      <c r="H57" s="3" t="str">
        <f t="shared" si="36"/>
        <v>1</v>
      </c>
      <c r="I57" s="3" t="str">
        <f t="shared" si="36"/>
        <v>1</v>
      </c>
      <c r="J57" s="4" t="str">
        <f t="shared" si="7"/>
        <v/>
      </c>
      <c r="L57" t="str">
        <f t="shared" si="41"/>
        <v/>
      </c>
      <c r="M57" t="str">
        <f t="shared" si="41"/>
        <v/>
      </c>
      <c r="N57" t="str">
        <f t="shared" si="41"/>
        <v/>
      </c>
      <c r="O57" t="str">
        <f t="shared" si="41"/>
        <v/>
      </c>
      <c r="P57" t="str">
        <f t="shared" si="41"/>
        <v/>
      </c>
      <c r="Q57" t="str">
        <f t="shared" si="41"/>
        <v/>
      </c>
      <c r="R57" t="str">
        <f t="shared" si="41"/>
        <v/>
      </c>
    </row>
    <row r="58" spans="1:18" x14ac:dyDescent="0.2">
      <c r="A58" s="4">
        <f t="shared" si="12"/>
        <v>52</v>
      </c>
      <c r="B58" s="4" t="str">
        <f t="shared" si="5"/>
        <v>0110100</v>
      </c>
      <c r="C58" s="3" t="str">
        <f t="shared" si="36"/>
        <v>0</v>
      </c>
      <c r="D58" s="3" t="str">
        <f t="shared" si="36"/>
        <v>1</v>
      </c>
      <c r="E58" s="3" t="str">
        <f t="shared" si="36"/>
        <v>1</v>
      </c>
      <c r="F58" s="3" t="str">
        <f t="shared" si="36"/>
        <v>0</v>
      </c>
      <c r="G58" s="3" t="str">
        <f t="shared" si="36"/>
        <v>1</v>
      </c>
      <c r="H58" s="3" t="str">
        <f t="shared" si="36"/>
        <v>0</v>
      </c>
      <c r="I58" s="3" t="str">
        <f t="shared" si="36"/>
        <v>0</v>
      </c>
      <c r="J58" s="4" t="str">
        <f t="shared" si="7"/>
        <v>Y</v>
      </c>
    </row>
    <row r="59" spans="1:18" x14ac:dyDescent="0.2">
      <c r="A59" s="4">
        <f t="shared" si="12"/>
        <v>53</v>
      </c>
      <c r="B59" s="4" t="str">
        <f t="shared" si="5"/>
        <v>0110101</v>
      </c>
      <c r="C59" s="3" t="str">
        <f t="shared" si="36"/>
        <v>0</v>
      </c>
      <c r="D59" s="3" t="str">
        <f t="shared" si="36"/>
        <v>1</v>
      </c>
      <c r="E59" s="3" t="str">
        <f t="shared" si="36"/>
        <v>1</v>
      </c>
      <c r="F59" s="3" t="str">
        <f t="shared" si="36"/>
        <v>0</v>
      </c>
      <c r="G59" s="3" t="str">
        <f t="shared" si="36"/>
        <v>1</v>
      </c>
      <c r="H59" s="3" t="str">
        <f t="shared" si="36"/>
        <v>0</v>
      </c>
      <c r="I59" s="3" t="str">
        <f t="shared" si="36"/>
        <v>1</v>
      </c>
      <c r="J59" s="4" t="str">
        <f t="shared" si="7"/>
        <v/>
      </c>
      <c r="L59" t="str">
        <f t="shared" si="41"/>
        <v/>
      </c>
      <c r="M59" t="str">
        <f t="shared" si="41"/>
        <v/>
      </c>
      <c r="N59" t="str">
        <f t="shared" si="41"/>
        <v/>
      </c>
      <c r="O59" t="str">
        <f t="shared" si="41"/>
        <v/>
      </c>
      <c r="P59" t="str">
        <f t="shared" si="41"/>
        <v/>
      </c>
      <c r="Q59" t="str">
        <f t="shared" si="41"/>
        <v/>
      </c>
      <c r="R59" t="str">
        <f t="shared" si="41"/>
        <v/>
      </c>
    </row>
    <row r="60" spans="1:18" x14ac:dyDescent="0.2">
      <c r="A60" s="4">
        <f t="shared" si="12"/>
        <v>54</v>
      </c>
      <c r="B60" s="4" t="str">
        <f t="shared" si="5"/>
        <v>0110110</v>
      </c>
      <c r="C60" s="3" t="str">
        <f t="shared" si="36"/>
        <v>0</v>
      </c>
      <c r="D60" s="3" t="str">
        <f t="shared" si="36"/>
        <v>1</v>
      </c>
      <c r="E60" s="3" t="str">
        <f t="shared" si="36"/>
        <v>1</v>
      </c>
      <c r="F60" s="3" t="str">
        <f t="shared" si="36"/>
        <v>0</v>
      </c>
      <c r="G60" s="3" t="str">
        <f t="shared" si="36"/>
        <v>1</v>
      </c>
      <c r="H60" s="3" t="str">
        <f t="shared" si="36"/>
        <v>1</v>
      </c>
      <c r="I60" s="3" t="str">
        <f t="shared" si="36"/>
        <v>0</v>
      </c>
      <c r="J60" s="4" t="str">
        <f t="shared" si="7"/>
        <v/>
      </c>
      <c r="L60" t="str">
        <f t="shared" si="41"/>
        <v/>
      </c>
      <c r="M60" t="str">
        <f t="shared" si="41"/>
        <v/>
      </c>
      <c r="N60" t="str">
        <f t="shared" si="41"/>
        <v/>
      </c>
      <c r="O60" t="str">
        <f t="shared" si="41"/>
        <v/>
      </c>
      <c r="P60" t="str">
        <f t="shared" si="41"/>
        <v/>
      </c>
      <c r="Q60" t="str">
        <f t="shared" si="41"/>
        <v/>
      </c>
      <c r="R60" t="str">
        <f t="shared" si="41"/>
        <v/>
      </c>
    </row>
    <row r="61" spans="1:18" x14ac:dyDescent="0.2">
      <c r="A61" s="4">
        <f t="shared" si="12"/>
        <v>55</v>
      </c>
      <c r="B61" s="4" t="str">
        <f t="shared" si="5"/>
        <v>0110111</v>
      </c>
      <c r="C61" s="3" t="str">
        <f t="shared" si="36"/>
        <v>0</v>
      </c>
      <c r="D61" s="3" t="str">
        <f t="shared" si="36"/>
        <v>1</v>
      </c>
      <c r="E61" s="3" t="str">
        <f t="shared" si="36"/>
        <v>1</v>
      </c>
      <c r="F61" s="3" t="str">
        <f t="shared" si="36"/>
        <v>0</v>
      </c>
      <c r="G61" s="3" t="str">
        <f t="shared" si="36"/>
        <v>1</v>
      </c>
      <c r="H61" s="3" t="str">
        <f t="shared" si="36"/>
        <v>1</v>
      </c>
      <c r="I61" s="3" t="str">
        <f t="shared" si="36"/>
        <v>1</v>
      </c>
      <c r="J61" s="4" t="str">
        <f t="shared" si="7"/>
        <v/>
      </c>
      <c r="L61" t="str">
        <f t="shared" si="41"/>
        <v/>
      </c>
      <c r="M61" t="str">
        <f t="shared" si="41"/>
        <v/>
      </c>
      <c r="N61" t="str">
        <f t="shared" si="41"/>
        <v/>
      </c>
      <c r="O61" t="str">
        <f t="shared" si="41"/>
        <v/>
      </c>
      <c r="P61" t="str">
        <f t="shared" si="41"/>
        <v/>
      </c>
      <c r="Q61" t="str">
        <f t="shared" si="41"/>
        <v/>
      </c>
      <c r="R61" t="str">
        <f t="shared" si="41"/>
        <v/>
      </c>
    </row>
    <row r="62" spans="1:18" x14ac:dyDescent="0.2">
      <c r="A62" s="4">
        <f t="shared" si="12"/>
        <v>56</v>
      </c>
      <c r="B62" s="4" t="str">
        <f t="shared" si="5"/>
        <v>0111000</v>
      </c>
      <c r="C62" s="3" t="str">
        <f t="shared" si="36"/>
        <v>0</v>
      </c>
      <c r="D62" s="3" t="str">
        <f t="shared" si="36"/>
        <v>1</v>
      </c>
      <c r="E62" s="3" t="str">
        <f t="shared" si="36"/>
        <v>1</v>
      </c>
      <c r="F62" s="3" t="str">
        <f t="shared" si="36"/>
        <v>1</v>
      </c>
      <c r="G62" s="3" t="str">
        <f t="shared" si="36"/>
        <v>0</v>
      </c>
      <c r="H62" s="3" t="str">
        <f t="shared" si="36"/>
        <v>0</v>
      </c>
      <c r="I62" s="3" t="str">
        <f t="shared" si="36"/>
        <v>0</v>
      </c>
      <c r="J62" s="4" t="str">
        <f t="shared" si="7"/>
        <v>Y</v>
      </c>
    </row>
    <row r="63" spans="1:18" x14ac:dyDescent="0.2">
      <c r="A63" s="4">
        <f t="shared" si="12"/>
        <v>57</v>
      </c>
      <c r="B63" s="4" t="str">
        <f t="shared" si="5"/>
        <v>0111001</v>
      </c>
      <c r="C63" s="3" t="str">
        <f t="shared" si="36"/>
        <v>0</v>
      </c>
      <c r="D63" s="3" t="str">
        <f t="shared" si="36"/>
        <v>1</v>
      </c>
      <c r="E63" s="3" t="str">
        <f t="shared" si="36"/>
        <v>1</v>
      </c>
      <c r="F63" s="3" t="str">
        <f t="shared" si="36"/>
        <v>1</v>
      </c>
      <c r="G63" s="3" t="str">
        <f t="shared" si="36"/>
        <v>0</v>
      </c>
      <c r="H63" s="3" t="str">
        <f t="shared" si="36"/>
        <v>0</v>
      </c>
      <c r="I63" s="3" t="str">
        <f t="shared" si="36"/>
        <v>1</v>
      </c>
      <c r="J63" s="4" t="str">
        <f t="shared" si="7"/>
        <v/>
      </c>
      <c r="L63" t="str">
        <f t="shared" si="41"/>
        <v/>
      </c>
      <c r="M63" t="str">
        <f t="shared" si="41"/>
        <v/>
      </c>
      <c r="N63" t="str">
        <f t="shared" si="41"/>
        <v/>
      </c>
      <c r="O63" t="str">
        <f t="shared" si="41"/>
        <v/>
      </c>
      <c r="P63" t="str">
        <f t="shared" si="41"/>
        <v/>
      </c>
      <c r="Q63" t="str">
        <f t="shared" si="41"/>
        <v/>
      </c>
      <c r="R63" t="str">
        <f t="shared" si="41"/>
        <v/>
      </c>
    </row>
    <row r="64" spans="1:18" x14ac:dyDescent="0.2">
      <c r="A64" s="4">
        <f t="shared" si="12"/>
        <v>58</v>
      </c>
      <c r="B64" s="4" t="str">
        <f t="shared" si="5"/>
        <v>0111010</v>
      </c>
      <c r="C64" s="3" t="str">
        <f t="shared" si="36"/>
        <v>0</v>
      </c>
      <c r="D64" s="3" t="str">
        <f t="shared" si="36"/>
        <v>1</v>
      </c>
      <c r="E64" s="3" t="str">
        <f t="shared" si="36"/>
        <v>1</v>
      </c>
      <c r="F64" s="3" t="str">
        <f t="shared" si="36"/>
        <v>1</v>
      </c>
      <c r="G64" s="3" t="str">
        <f t="shared" si="36"/>
        <v>0</v>
      </c>
      <c r="H64" s="3" t="str">
        <f t="shared" si="36"/>
        <v>1</v>
      </c>
      <c r="I64" s="3" t="str">
        <f t="shared" si="36"/>
        <v>0</v>
      </c>
      <c r="J64" s="4" t="str">
        <f t="shared" si="7"/>
        <v/>
      </c>
      <c r="L64" t="str">
        <f t="shared" si="41"/>
        <v/>
      </c>
      <c r="M64" t="str">
        <f t="shared" si="41"/>
        <v/>
      </c>
      <c r="N64" t="str">
        <f t="shared" si="41"/>
        <v/>
      </c>
      <c r="O64" t="str">
        <f t="shared" si="41"/>
        <v/>
      </c>
      <c r="P64" t="str">
        <f t="shared" si="41"/>
        <v/>
      </c>
      <c r="Q64" t="str">
        <f t="shared" si="41"/>
        <v/>
      </c>
      <c r="R64" t="str">
        <f t="shared" si="41"/>
        <v/>
      </c>
    </row>
    <row r="65" spans="1:18" x14ac:dyDescent="0.2">
      <c r="A65" s="4">
        <f t="shared" si="12"/>
        <v>59</v>
      </c>
      <c r="B65" s="4" t="str">
        <f t="shared" si="5"/>
        <v>0111011</v>
      </c>
      <c r="C65" s="3" t="str">
        <f t="shared" si="36"/>
        <v>0</v>
      </c>
      <c r="D65" s="3" t="str">
        <f t="shared" si="36"/>
        <v>1</v>
      </c>
      <c r="E65" s="3" t="str">
        <f t="shared" si="36"/>
        <v>1</v>
      </c>
      <c r="F65" s="3" t="str">
        <f t="shared" si="36"/>
        <v>1</v>
      </c>
      <c r="G65" s="3" t="str">
        <f t="shared" si="36"/>
        <v>0</v>
      </c>
      <c r="H65" s="3" t="str">
        <f t="shared" si="36"/>
        <v>1</v>
      </c>
      <c r="I65" s="3" t="str">
        <f t="shared" si="36"/>
        <v>1</v>
      </c>
      <c r="J65" s="4" t="str">
        <f t="shared" si="7"/>
        <v/>
      </c>
      <c r="L65" t="str">
        <f t="shared" si="41"/>
        <v/>
      </c>
      <c r="M65" t="str">
        <f t="shared" si="41"/>
        <v/>
      </c>
      <c r="N65" t="str">
        <f t="shared" si="41"/>
        <v/>
      </c>
      <c r="O65" t="str">
        <f t="shared" si="41"/>
        <v/>
      </c>
      <c r="P65" t="str">
        <f t="shared" si="41"/>
        <v/>
      </c>
      <c r="Q65" t="str">
        <f t="shared" si="41"/>
        <v/>
      </c>
      <c r="R65" t="str">
        <f t="shared" si="41"/>
        <v/>
      </c>
    </row>
    <row r="66" spans="1:18" x14ac:dyDescent="0.2">
      <c r="A66" s="4">
        <f t="shared" si="12"/>
        <v>60</v>
      </c>
      <c r="B66" s="4" t="str">
        <f t="shared" si="5"/>
        <v>0111100</v>
      </c>
      <c r="C66" s="3" t="str">
        <f t="shared" si="36"/>
        <v>0</v>
      </c>
      <c r="D66" s="3" t="str">
        <f t="shared" si="36"/>
        <v>1</v>
      </c>
      <c r="E66" s="3" t="str">
        <f t="shared" si="36"/>
        <v>1</v>
      </c>
      <c r="F66" s="3" t="str">
        <f t="shared" si="36"/>
        <v>1</v>
      </c>
      <c r="G66" s="3" t="str">
        <f t="shared" si="36"/>
        <v>1</v>
      </c>
      <c r="H66" s="3" t="str">
        <f t="shared" si="36"/>
        <v>0</v>
      </c>
      <c r="I66" s="3" t="str">
        <f t="shared" si="36"/>
        <v>0</v>
      </c>
      <c r="J66" s="4" t="str">
        <f t="shared" si="7"/>
        <v/>
      </c>
      <c r="L66" t="str">
        <f t="shared" si="41"/>
        <v/>
      </c>
      <c r="M66" t="str">
        <f t="shared" si="41"/>
        <v/>
      </c>
      <c r="N66" t="str">
        <f t="shared" si="41"/>
        <v/>
      </c>
      <c r="O66" t="str">
        <f t="shared" si="41"/>
        <v/>
      </c>
      <c r="P66" t="str">
        <f t="shared" si="41"/>
        <v/>
      </c>
      <c r="Q66" t="str">
        <f t="shared" si="41"/>
        <v/>
      </c>
      <c r="R66" t="str">
        <f t="shared" si="41"/>
        <v/>
      </c>
    </row>
    <row r="67" spans="1:18" x14ac:dyDescent="0.2">
      <c r="A67" s="4">
        <f t="shared" si="12"/>
        <v>61</v>
      </c>
      <c r="B67" s="4" t="str">
        <f t="shared" si="5"/>
        <v>0111101</v>
      </c>
      <c r="C67" s="3" t="str">
        <f t="shared" si="36"/>
        <v>0</v>
      </c>
      <c r="D67" s="3" t="str">
        <f t="shared" si="36"/>
        <v>1</v>
      </c>
      <c r="E67" s="3" t="str">
        <f t="shared" si="36"/>
        <v>1</v>
      </c>
      <c r="F67" s="3" t="str">
        <f t="shared" si="36"/>
        <v>1</v>
      </c>
      <c r="G67" s="3" t="str">
        <f t="shared" si="36"/>
        <v>1</v>
      </c>
      <c r="H67" s="3" t="str">
        <f t="shared" si="36"/>
        <v>0</v>
      </c>
      <c r="I67" s="3" t="str">
        <f t="shared" si="36"/>
        <v>1</v>
      </c>
      <c r="J67" s="4" t="str">
        <f t="shared" si="7"/>
        <v/>
      </c>
      <c r="L67" t="str">
        <f t="shared" si="41"/>
        <v/>
      </c>
      <c r="M67" t="str">
        <f t="shared" si="41"/>
        <v/>
      </c>
      <c r="N67" t="str">
        <f t="shared" si="41"/>
        <v/>
      </c>
      <c r="O67" t="str">
        <f t="shared" si="41"/>
        <v/>
      </c>
      <c r="P67" t="str">
        <f t="shared" si="41"/>
        <v/>
      </c>
      <c r="Q67" t="str">
        <f t="shared" si="41"/>
        <v/>
      </c>
      <c r="R67" t="str">
        <f t="shared" si="41"/>
        <v/>
      </c>
    </row>
    <row r="68" spans="1:18" x14ac:dyDescent="0.2">
      <c r="A68" s="4">
        <f t="shared" si="12"/>
        <v>62</v>
      </c>
      <c r="B68" s="4" t="str">
        <f t="shared" si="5"/>
        <v>0111110</v>
      </c>
      <c r="C68" s="3" t="str">
        <f t="shared" si="36"/>
        <v>0</v>
      </c>
      <c r="D68" s="3" t="str">
        <f t="shared" si="36"/>
        <v>1</v>
      </c>
      <c r="E68" s="3" t="str">
        <f t="shared" si="36"/>
        <v>1</v>
      </c>
      <c r="F68" s="3" t="str">
        <f t="shared" si="36"/>
        <v>1</v>
      </c>
      <c r="G68" s="3" t="str">
        <f t="shared" si="36"/>
        <v>1</v>
      </c>
      <c r="H68" s="3" t="str">
        <f t="shared" si="36"/>
        <v>1</v>
      </c>
      <c r="I68" s="3" t="str">
        <f t="shared" si="36"/>
        <v>0</v>
      </c>
      <c r="J68" s="4" t="str">
        <f t="shared" si="7"/>
        <v/>
      </c>
      <c r="L68" t="str">
        <f t="shared" si="41"/>
        <v/>
      </c>
      <c r="M68" t="str">
        <f t="shared" si="41"/>
        <v/>
      </c>
      <c r="N68" t="str">
        <f t="shared" si="41"/>
        <v/>
      </c>
      <c r="O68" t="str">
        <f t="shared" si="41"/>
        <v/>
      </c>
      <c r="P68" t="str">
        <f t="shared" si="41"/>
        <v/>
      </c>
      <c r="Q68" t="str">
        <f t="shared" si="41"/>
        <v/>
      </c>
      <c r="R68" t="str">
        <f t="shared" si="41"/>
        <v/>
      </c>
    </row>
    <row r="69" spans="1:18" x14ac:dyDescent="0.2">
      <c r="A69" s="4">
        <f t="shared" si="12"/>
        <v>63</v>
      </c>
      <c r="B69" s="4" t="str">
        <f t="shared" si="5"/>
        <v>0111111</v>
      </c>
      <c r="C69" s="3" t="str">
        <f t="shared" si="36"/>
        <v>0</v>
      </c>
      <c r="D69" s="3" t="str">
        <f t="shared" si="36"/>
        <v>1</v>
      </c>
      <c r="E69" s="3" t="str">
        <f t="shared" si="36"/>
        <v>1</v>
      </c>
      <c r="F69" s="3" t="str">
        <f t="shared" si="36"/>
        <v>1</v>
      </c>
      <c r="G69" s="3" t="str">
        <f t="shared" si="36"/>
        <v>1</v>
      </c>
      <c r="H69" s="3" t="str">
        <f t="shared" si="36"/>
        <v>1</v>
      </c>
      <c r="I69" s="3" t="str">
        <f t="shared" si="36"/>
        <v>1</v>
      </c>
      <c r="J69" s="4" t="str">
        <f t="shared" si="7"/>
        <v/>
      </c>
      <c r="L69" t="str">
        <f t="shared" si="41"/>
        <v/>
      </c>
      <c r="M69" t="str">
        <f t="shared" si="41"/>
        <v/>
      </c>
      <c r="N69" t="str">
        <f t="shared" si="41"/>
        <v/>
      </c>
      <c r="O69" t="str">
        <f t="shared" si="41"/>
        <v/>
      </c>
      <c r="P69" t="str">
        <f t="shared" si="41"/>
        <v/>
      </c>
      <c r="Q69" t="str">
        <f t="shared" si="41"/>
        <v/>
      </c>
      <c r="R69" t="str">
        <f t="shared" si="41"/>
        <v/>
      </c>
    </row>
    <row r="70" spans="1:18" x14ac:dyDescent="0.2">
      <c r="A70" s="4">
        <f t="shared" si="12"/>
        <v>64</v>
      </c>
      <c r="B70" s="4" t="str">
        <f t="shared" si="5"/>
        <v>1000000</v>
      </c>
      <c r="C70" s="3" t="str">
        <f t="shared" si="36"/>
        <v>1</v>
      </c>
      <c r="D70" s="3" t="str">
        <f t="shared" si="36"/>
        <v>0</v>
      </c>
      <c r="E70" s="3" t="str">
        <f t="shared" si="36"/>
        <v>0</v>
      </c>
      <c r="F70" s="3" t="str">
        <f t="shared" si="36"/>
        <v>0</v>
      </c>
      <c r="G70" s="3" t="str">
        <f t="shared" si="36"/>
        <v>0</v>
      </c>
      <c r="H70" s="3" t="str">
        <f t="shared" si="36"/>
        <v>0</v>
      </c>
      <c r="I70" s="3" t="str">
        <f t="shared" si="36"/>
        <v>0</v>
      </c>
      <c r="J70" s="4" t="str">
        <f t="shared" si="7"/>
        <v/>
      </c>
      <c r="L70" t="str">
        <f t="shared" si="41"/>
        <v/>
      </c>
      <c r="M70" t="str">
        <f t="shared" si="41"/>
        <v/>
      </c>
      <c r="N70" t="str">
        <f t="shared" si="41"/>
        <v/>
      </c>
      <c r="O70" t="str">
        <f t="shared" si="41"/>
        <v/>
      </c>
      <c r="P70" t="str">
        <f t="shared" si="41"/>
        <v/>
      </c>
      <c r="Q70" t="str">
        <f t="shared" si="41"/>
        <v/>
      </c>
      <c r="R70" t="str">
        <f t="shared" si="41"/>
        <v/>
      </c>
    </row>
    <row r="71" spans="1:18" x14ac:dyDescent="0.2">
      <c r="A71" s="4">
        <f t="shared" si="12"/>
        <v>65</v>
      </c>
      <c r="B71" s="4" t="str">
        <f t="shared" si="5"/>
        <v>1000001</v>
      </c>
      <c r="C71" s="3" t="str">
        <f t="shared" si="36"/>
        <v>1</v>
      </c>
      <c r="D71" s="3" t="str">
        <f t="shared" si="36"/>
        <v>0</v>
      </c>
      <c r="E71" s="3" t="str">
        <f t="shared" si="36"/>
        <v>0</v>
      </c>
      <c r="F71" s="3" t="str">
        <f t="shared" si="36"/>
        <v>0</v>
      </c>
      <c r="G71" s="3" t="str">
        <f t="shared" si="36"/>
        <v>0</v>
      </c>
      <c r="H71" s="3" t="str">
        <f t="shared" si="36"/>
        <v>0</v>
      </c>
      <c r="I71" s="3" t="str">
        <f t="shared" si="36"/>
        <v>1</v>
      </c>
      <c r="J71" s="4" t="str">
        <f t="shared" si="7"/>
        <v/>
      </c>
      <c r="L71" t="str">
        <f t="shared" si="41"/>
        <v/>
      </c>
      <c r="M71" t="str">
        <f t="shared" si="41"/>
        <v/>
      </c>
      <c r="N71" t="str">
        <f t="shared" si="41"/>
        <v/>
      </c>
      <c r="O71" t="str">
        <f t="shared" si="41"/>
        <v/>
      </c>
      <c r="P71" t="str">
        <f t="shared" si="41"/>
        <v/>
      </c>
      <c r="Q71" t="str">
        <f t="shared" si="41"/>
        <v/>
      </c>
      <c r="R71" t="str">
        <f t="shared" si="41"/>
        <v/>
      </c>
    </row>
    <row r="72" spans="1:18" x14ac:dyDescent="0.2">
      <c r="A72" s="4">
        <f t="shared" si="12"/>
        <v>66</v>
      </c>
      <c r="B72" s="4" t="str">
        <f t="shared" ref="B72:B133" si="42">DEC2BIN(A72,7)</f>
        <v>1000010</v>
      </c>
      <c r="C72" s="3" t="str">
        <f t="shared" ref="C72:I103" si="43">MID($B72,COLUMN()-(COLUMN($C72)-1),1)</f>
        <v>1</v>
      </c>
      <c r="D72" s="3" t="str">
        <f t="shared" si="43"/>
        <v>0</v>
      </c>
      <c r="E72" s="3" t="str">
        <f t="shared" si="43"/>
        <v>0</v>
      </c>
      <c r="F72" s="3" t="str">
        <f t="shared" si="43"/>
        <v>0</v>
      </c>
      <c r="G72" s="3" t="str">
        <f t="shared" si="43"/>
        <v>0</v>
      </c>
      <c r="H72" s="3" t="str">
        <f t="shared" si="43"/>
        <v>1</v>
      </c>
      <c r="I72" s="3" t="str">
        <f t="shared" si="43"/>
        <v>0</v>
      </c>
      <c r="J72" s="4" t="str">
        <f t="shared" ref="J72:J133" si="44">IF(C72+D72+E72+F72+G72+H72+I72=3,"Y","")</f>
        <v/>
      </c>
      <c r="L72" t="str">
        <f t="shared" si="41"/>
        <v/>
      </c>
      <c r="M72" t="str">
        <f t="shared" si="41"/>
        <v/>
      </c>
      <c r="N72" t="str">
        <f t="shared" si="41"/>
        <v/>
      </c>
      <c r="O72" t="str">
        <f t="shared" si="41"/>
        <v/>
      </c>
      <c r="P72" t="str">
        <f t="shared" si="41"/>
        <v/>
      </c>
      <c r="Q72" t="str">
        <f t="shared" si="41"/>
        <v/>
      </c>
      <c r="R72" t="str">
        <f t="shared" si="41"/>
        <v/>
      </c>
    </row>
    <row r="73" spans="1:18" x14ac:dyDescent="0.2">
      <c r="A73" s="4">
        <f t="shared" ref="A73:A133" si="45">A72+1</f>
        <v>67</v>
      </c>
      <c r="B73" s="4" t="str">
        <f t="shared" si="42"/>
        <v>1000011</v>
      </c>
      <c r="C73" s="3" t="str">
        <f t="shared" si="43"/>
        <v>1</v>
      </c>
      <c r="D73" s="3" t="str">
        <f t="shared" si="43"/>
        <v>0</v>
      </c>
      <c r="E73" s="3" t="str">
        <f t="shared" si="43"/>
        <v>0</v>
      </c>
      <c r="F73" s="3" t="str">
        <f t="shared" si="43"/>
        <v>0</v>
      </c>
      <c r="G73" s="3" t="str">
        <f t="shared" si="43"/>
        <v>0</v>
      </c>
      <c r="H73" s="3" t="str">
        <f t="shared" si="43"/>
        <v>1</v>
      </c>
      <c r="I73" s="3" t="str">
        <f t="shared" si="43"/>
        <v>1</v>
      </c>
      <c r="J73" s="4" t="str">
        <f t="shared" si="44"/>
        <v>Y</v>
      </c>
    </row>
    <row r="74" spans="1:18" x14ac:dyDescent="0.2">
      <c r="A74" s="4">
        <f t="shared" si="45"/>
        <v>68</v>
      </c>
      <c r="B74" s="4" t="str">
        <f t="shared" si="42"/>
        <v>1000100</v>
      </c>
      <c r="C74" s="3" t="str">
        <f t="shared" si="43"/>
        <v>1</v>
      </c>
      <c r="D74" s="3" t="str">
        <f t="shared" si="43"/>
        <v>0</v>
      </c>
      <c r="E74" s="3" t="str">
        <f t="shared" si="43"/>
        <v>0</v>
      </c>
      <c r="F74" s="3" t="str">
        <f t="shared" si="43"/>
        <v>0</v>
      </c>
      <c r="G74" s="3" t="str">
        <f t="shared" si="43"/>
        <v>1</v>
      </c>
      <c r="H74" s="3" t="str">
        <f t="shared" si="43"/>
        <v>0</v>
      </c>
      <c r="I74" s="3" t="str">
        <f t="shared" si="43"/>
        <v>0</v>
      </c>
      <c r="J74" s="4" t="str">
        <f t="shared" si="44"/>
        <v/>
      </c>
      <c r="L74" t="str">
        <f t="shared" si="41"/>
        <v/>
      </c>
      <c r="M74" t="str">
        <f t="shared" si="41"/>
        <v/>
      </c>
      <c r="N74" t="str">
        <f t="shared" si="41"/>
        <v/>
      </c>
      <c r="O74" t="str">
        <f t="shared" si="41"/>
        <v/>
      </c>
      <c r="P74" t="str">
        <f t="shared" si="41"/>
        <v/>
      </c>
      <c r="Q74" t="str">
        <f t="shared" si="41"/>
        <v/>
      </c>
      <c r="R74" t="str">
        <f t="shared" si="41"/>
        <v/>
      </c>
    </row>
    <row r="75" spans="1:18" x14ac:dyDescent="0.2">
      <c r="A75" s="4">
        <f t="shared" si="45"/>
        <v>69</v>
      </c>
      <c r="B75" s="4" t="str">
        <f t="shared" si="42"/>
        <v>1000101</v>
      </c>
      <c r="C75" s="3" t="str">
        <f t="shared" si="43"/>
        <v>1</v>
      </c>
      <c r="D75" s="3" t="str">
        <f t="shared" si="43"/>
        <v>0</v>
      </c>
      <c r="E75" s="3" t="str">
        <f t="shared" si="43"/>
        <v>0</v>
      </c>
      <c r="F75" s="3" t="str">
        <f t="shared" si="43"/>
        <v>0</v>
      </c>
      <c r="G75" s="3" t="str">
        <f t="shared" si="43"/>
        <v>1</v>
      </c>
      <c r="H75" s="3" t="str">
        <f t="shared" si="43"/>
        <v>0</v>
      </c>
      <c r="I75" s="3" t="str">
        <f t="shared" si="43"/>
        <v>1</v>
      </c>
      <c r="J75" s="4" t="str">
        <f t="shared" si="44"/>
        <v>Y</v>
      </c>
    </row>
    <row r="76" spans="1:18" x14ac:dyDescent="0.2">
      <c r="A76" s="4">
        <f t="shared" si="45"/>
        <v>70</v>
      </c>
      <c r="B76" s="4" t="str">
        <f t="shared" si="42"/>
        <v>1000110</v>
      </c>
      <c r="C76" s="3" t="str">
        <f t="shared" si="43"/>
        <v>1</v>
      </c>
      <c r="D76" s="3" t="str">
        <f t="shared" si="43"/>
        <v>0</v>
      </c>
      <c r="E76" s="3" t="str">
        <f t="shared" si="43"/>
        <v>0</v>
      </c>
      <c r="F76" s="3" t="str">
        <f t="shared" si="43"/>
        <v>0</v>
      </c>
      <c r="G76" s="3" t="str">
        <f t="shared" si="43"/>
        <v>1</v>
      </c>
      <c r="H76" s="3" t="str">
        <f t="shared" si="43"/>
        <v>1</v>
      </c>
      <c r="I76" s="3" t="str">
        <f t="shared" si="43"/>
        <v>0</v>
      </c>
      <c r="J76" s="4" t="str">
        <f t="shared" si="44"/>
        <v>Y</v>
      </c>
    </row>
    <row r="77" spans="1:18" x14ac:dyDescent="0.2">
      <c r="A77" s="4">
        <f t="shared" si="45"/>
        <v>71</v>
      </c>
      <c r="B77" s="4" t="str">
        <f t="shared" si="42"/>
        <v>1000111</v>
      </c>
      <c r="C77" s="3" t="str">
        <f t="shared" si="43"/>
        <v>1</v>
      </c>
      <c r="D77" s="3" t="str">
        <f t="shared" si="43"/>
        <v>0</v>
      </c>
      <c r="E77" s="3" t="str">
        <f t="shared" si="43"/>
        <v>0</v>
      </c>
      <c r="F77" s="3" t="str">
        <f t="shared" si="43"/>
        <v>0</v>
      </c>
      <c r="G77" s="3" t="str">
        <f t="shared" si="43"/>
        <v>1</v>
      </c>
      <c r="H77" s="3" t="str">
        <f t="shared" si="43"/>
        <v>1</v>
      </c>
      <c r="I77" s="3" t="str">
        <f t="shared" si="43"/>
        <v>1</v>
      </c>
      <c r="J77" s="4" t="str">
        <f t="shared" si="44"/>
        <v/>
      </c>
      <c r="L77" t="str">
        <f t="shared" si="41"/>
        <v/>
      </c>
      <c r="M77" t="str">
        <f t="shared" si="41"/>
        <v/>
      </c>
      <c r="N77" t="str">
        <f t="shared" si="41"/>
        <v/>
      </c>
      <c r="O77" t="str">
        <f t="shared" si="41"/>
        <v/>
      </c>
      <c r="P77" t="str">
        <f t="shared" si="41"/>
        <v/>
      </c>
      <c r="Q77" t="str">
        <f t="shared" si="41"/>
        <v/>
      </c>
      <c r="R77" t="str">
        <f t="shared" si="41"/>
        <v/>
      </c>
    </row>
    <row r="78" spans="1:18" x14ac:dyDescent="0.2">
      <c r="A78" s="4">
        <f t="shared" si="45"/>
        <v>72</v>
      </c>
      <c r="B78" s="4" t="str">
        <f t="shared" si="42"/>
        <v>1001000</v>
      </c>
      <c r="C78" s="3" t="str">
        <f t="shared" si="43"/>
        <v>1</v>
      </c>
      <c r="D78" s="3" t="str">
        <f t="shared" si="43"/>
        <v>0</v>
      </c>
      <c r="E78" s="3" t="str">
        <f t="shared" si="43"/>
        <v>0</v>
      </c>
      <c r="F78" s="3" t="str">
        <f t="shared" si="43"/>
        <v>1</v>
      </c>
      <c r="G78" s="3" t="str">
        <f t="shared" si="43"/>
        <v>0</v>
      </c>
      <c r="H78" s="3" t="str">
        <f t="shared" si="43"/>
        <v>0</v>
      </c>
      <c r="I78" s="3" t="str">
        <f t="shared" si="43"/>
        <v>0</v>
      </c>
      <c r="J78" s="4" t="str">
        <f t="shared" si="44"/>
        <v/>
      </c>
      <c r="L78" t="str">
        <f t="shared" ref="L78:R78" si="46">IF($J78="Y",C78*1,"")</f>
        <v/>
      </c>
      <c r="M78" t="str">
        <f t="shared" si="46"/>
        <v/>
      </c>
      <c r="N78" t="str">
        <f t="shared" si="46"/>
        <v/>
      </c>
      <c r="O78" t="str">
        <f t="shared" si="46"/>
        <v/>
      </c>
      <c r="P78" t="str">
        <f t="shared" si="46"/>
        <v/>
      </c>
      <c r="Q78" t="str">
        <f t="shared" si="46"/>
        <v/>
      </c>
      <c r="R78" t="str">
        <f t="shared" si="46"/>
        <v/>
      </c>
    </row>
    <row r="79" spans="1:18" x14ac:dyDescent="0.2">
      <c r="A79" s="4">
        <f t="shared" si="45"/>
        <v>73</v>
      </c>
      <c r="B79" s="4" t="str">
        <f t="shared" si="42"/>
        <v>1001001</v>
      </c>
      <c r="C79" s="3" t="str">
        <f t="shared" si="43"/>
        <v>1</v>
      </c>
      <c r="D79" s="3" t="str">
        <f t="shared" si="43"/>
        <v>0</v>
      </c>
      <c r="E79" s="3" t="str">
        <f t="shared" si="43"/>
        <v>0</v>
      </c>
      <c r="F79" s="3" t="str">
        <f t="shared" si="43"/>
        <v>1</v>
      </c>
      <c r="G79" s="3" t="str">
        <f t="shared" si="43"/>
        <v>0</v>
      </c>
      <c r="H79" s="3" t="str">
        <f t="shared" si="43"/>
        <v>0</v>
      </c>
      <c r="I79" s="3" t="str">
        <f t="shared" si="43"/>
        <v>1</v>
      </c>
      <c r="J79" s="4" t="str">
        <f t="shared" si="44"/>
        <v>Y</v>
      </c>
    </row>
    <row r="80" spans="1:18" x14ac:dyDescent="0.2">
      <c r="A80" s="4">
        <f t="shared" si="45"/>
        <v>74</v>
      </c>
      <c r="B80" s="4" t="str">
        <f t="shared" si="42"/>
        <v>1001010</v>
      </c>
      <c r="C80" s="3" t="str">
        <f t="shared" si="43"/>
        <v>1</v>
      </c>
      <c r="D80" s="3" t="str">
        <f t="shared" si="43"/>
        <v>0</v>
      </c>
      <c r="E80" s="3" t="str">
        <f t="shared" si="43"/>
        <v>0</v>
      </c>
      <c r="F80" s="3" t="str">
        <f t="shared" si="43"/>
        <v>1</v>
      </c>
      <c r="G80" s="3" t="str">
        <f t="shared" si="43"/>
        <v>0</v>
      </c>
      <c r="H80" s="3" t="str">
        <f t="shared" si="43"/>
        <v>1</v>
      </c>
      <c r="I80" s="3" t="str">
        <f t="shared" si="43"/>
        <v>0</v>
      </c>
      <c r="J80" s="4" t="str">
        <f t="shared" si="44"/>
        <v>Y</v>
      </c>
    </row>
    <row r="81" spans="1:18" x14ac:dyDescent="0.2">
      <c r="A81" s="4">
        <f t="shared" si="45"/>
        <v>75</v>
      </c>
      <c r="B81" s="4" t="str">
        <f t="shared" si="42"/>
        <v>1001011</v>
      </c>
      <c r="C81" s="3" t="str">
        <f t="shared" si="43"/>
        <v>1</v>
      </c>
      <c r="D81" s="3" t="str">
        <f t="shared" si="43"/>
        <v>0</v>
      </c>
      <c r="E81" s="3" t="str">
        <f t="shared" si="43"/>
        <v>0</v>
      </c>
      <c r="F81" s="3" t="str">
        <f t="shared" si="43"/>
        <v>1</v>
      </c>
      <c r="G81" s="3" t="str">
        <f t="shared" si="43"/>
        <v>0</v>
      </c>
      <c r="H81" s="3" t="str">
        <f t="shared" si="43"/>
        <v>1</v>
      </c>
      <c r="I81" s="3" t="str">
        <f t="shared" si="43"/>
        <v>1</v>
      </c>
      <c r="J81" s="4" t="str">
        <f t="shared" si="44"/>
        <v/>
      </c>
    </row>
    <row r="82" spans="1:18" x14ac:dyDescent="0.2">
      <c r="A82" s="4">
        <f t="shared" si="45"/>
        <v>76</v>
      </c>
      <c r="B82" s="4" t="str">
        <f t="shared" si="42"/>
        <v>1001100</v>
      </c>
      <c r="C82" s="3" t="str">
        <f t="shared" si="43"/>
        <v>1</v>
      </c>
      <c r="D82" s="3" t="str">
        <f t="shared" si="43"/>
        <v>0</v>
      </c>
      <c r="E82" s="3" t="str">
        <f t="shared" si="43"/>
        <v>0</v>
      </c>
      <c r="F82" s="3" t="str">
        <f t="shared" si="43"/>
        <v>1</v>
      </c>
      <c r="G82" s="3" t="str">
        <f t="shared" si="43"/>
        <v>1</v>
      </c>
      <c r="H82" s="3" t="str">
        <f t="shared" si="43"/>
        <v>0</v>
      </c>
      <c r="I82" s="3" t="str">
        <f t="shared" si="43"/>
        <v>0</v>
      </c>
      <c r="J82" s="4" t="str">
        <f t="shared" si="44"/>
        <v>Y</v>
      </c>
    </row>
    <row r="83" spans="1:18" x14ac:dyDescent="0.2">
      <c r="A83" s="4">
        <f t="shared" si="45"/>
        <v>77</v>
      </c>
      <c r="B83" s="4" t="str">
        <f t="shared" si="42"/>
        <v>1001101</v>
      </c>
      <c r="C83" s="3" t="str">
        <f t="shared" si="43"/>
        <v>1</v>
      </c>
      <c r="D83" s="3" t="str">
        <f t="shared" si="43"/>
        <v>0</v>
      </c>
      <c r="E83" s="3" t="str">
        <f t="shared" si="43"/>
        <v>0</v>
      </c>
      <c r="F83" s="3" t="str">
        <f t="shared" si="43"/>
        <v>1</v>
      </c>
      <c r="G83" s="3" t="str">
        <f t="shared" si="43"/>
        <v>1</v>
      </c>
      <c r="H83" s="3" t="str">
        <f t="shared" si="43"/>
        <v>0</v>
      </c>
      <c r="I83" s="3" t="str">
        <f t="shared" si="43"/>
        <v>1</v>
      </c>
      <c r="J83" s="4" t="str">
        <f t="shared" si="44"/>
        <v/>
      </c>
    </row>
    <row r="84" spans="1:18" x14ac:dyDescent="0.2">
      <c r="A84" s="4">
        <f t="shared" si="45"/>
        <v>78</v>
      </c>
      <c r="B84" s="4" t="str">
        <f t="shared" si="42"/>
        <v>1001110</v>
      </c>
      <c r="C84" s="3" t="str">
        <f t="shared" si="43"/>
        <v>1</v>
      </c>
      <c r="D84" s="3" t="str">
        <f t="shared" si="43"/>
        <v>0</v>
      </c>
      <c r="E84" s="3" t="str">
        <f t="shared" si="43"/>
        <v>0</v>
      </c>
      <c r="F84" s="3" t="str">
        <f t="shared" si="43"/>
        <v>1</v>
      </c>
      <c r="G84" s="3" t="str">
        <f t="shared" si="43"/>
        <v>1</v>
      </c>
      <c r="H84" s="3" t="str">
        <f t="shared" si="43"/>
        <v>1</v>
      </c>
      <c r="I84" s="3" t="str">
        <f t="shared" si="43"/>
        <v>0</v>
      </c>
      <c r="J84" s="4" t="str">
        <f t="shared" si="44"/>
        <v/>
      </c>
    </row>
    <row r="85" spans="1:18" x14ac:dyDescent="0.2">
      <c r="A85" s="4">
        <f t="shared" si="45"/>
        <v>79</v>
      </c>
      <c r="B85" s="4" t="str">
        <f t="shared" si="42"/>
        <v>1001111</v>
      </c>
      <c r="C85" s="3" t="str">
        <f t="shared" si="43"/>
        <v>1</v>
      </c>
      <c r="D85" s="3" t="str">
        <f t="shared" si="43"/>
        <v>0</v>
      </c>
      <c r="E85" s="3" t="str">
        <f t="shared" si="43"/>
        <v>0</v>
      </c>
      <c r="F85" s="3" t="str">
        <f t="shared" si="43"/>
        <v>1</v>
      </c>
      <c r="G85" s="3" t="str">
        <f t="shared" si="43"/>
        <v>1</v>
      </c>
      <c r="H85" s="3" t="str">
        <f t="shared" si="43"/>
        <v>1</v>
      </c>
      <c r="I85" s="3" t="str">
        <f t="shared" si="43"/>
        <v>1</v>
      </c>
      <c r="J85" s="4" t="str">
        <f t="shared" si="44"/>
        <v/>
      </c>
    </row>
    <row r="86" spans="1:18" x14ac:dyDescent="0.2">
      <c r="A86" s="4">
        <f t="shared" si="45"/>
        <v>80</v>
      </c>
      <c r="B86" s="4" t="str">
        <f t="shared" si="42"/>
        <v>1010000</v>
      </c>
      <c r="C86" s="3" t="str">
        <f t="shared" si="43"/>
        <v>1</v>
      </c>
      <c r="D86" s="3" t="str">
        <f t="shared" si="43"/>
        <v>0</v>
      </c>
      <c r="E86" s="3" t="str">
        <f t="shared" si="43"/>
        <v>1</v>
      </c>
      <c r="F86" s="3" t="str">
        <f t="shared" si="43"/>
        <v>0</v>
      </c>
      <c r="G86" s="3" t="str">
        <f t="shared" si="43"/>
        <v>0</v>
      </c>
      <c r="H86" s="3" t="str">
        <f t="shared" si="43"/>
        <v>0</v>
      </c>
      <c r="I86" s="3" t="str">
        <f t="shared" si="43"/>
        <v>0</v>
      </c>
      <c r="J86" s="4" t="str">
        <f t="shared" si="44"/>
        <v/>
      </c>
    </row>
    <row r="87" spans="1:18" x14ac:dyDescent="0.2">
      <c r="A87" s="4">
        <f t="shared" si="45"/>
        <v>81</v>
      </c>
      <c r="B87" s="4" t="str">
        <f t="shared" si="42"/>
        <v>1010001</v>
      </c>
      <c r="C87" s="3" t="str">
        <f t="shared" si="43"/>
        <v>1</v>
      </c>
      <c r="D87" s="3" t="str">
        <f t="shared" si="43"/>
        <v>0</v>
      </c>
      <c r="E87" s="3" t="str">
        <f t="shared" si="43"/>
        <v>1</v>
      </c>
      <c r="F87" s="3" t="str">
        <f t="shared" si="43"/>
        <v>0</v>
      </c>
      <c r="G87" s="3" t="str">
        <f t="shared" si="43"/>
        <v>0</v>
      </c>
      <c r="H87" s="3" t="str">
        <f t="shared" si="43"/>
        <v>0</v>
      </c>
      <c r="I87" s="3" t="str">
        <f t="shared" si="43"/>
        <v>1</v>
      </c>
      <c r="J87" s="4" t="str">
        <f t="shared" si="44"/>
        <v>Y</v>
      </c>
    </row>
    <row r="88" spans="1:18" x14ac:dyDescent="0.2">
      <c r="A88" s="4">
        <f t="shared" si="45"/>
        <v>82</v>
      </c>
      <c r="B88" s="4" t="str">
        <f t="shared" si="42"/>
        <v>1010010</v>
      </c>
      <c r="C88" s="3" t="str">
        <f t="shared" si="43"/>
        <v>1</v>
      </c>
      <c r="D88" s="3" t="str">
        <f t="shared" si="43"/>
        <v>0</v>
      </c>
      <c r="E88" s="3" t="str">
        <f t="shared" si="43"/>
        <v>1</v>
      </c>
      <c r="F88" s="3" t="str">
        <f t="shared" si="43"/>
        <v>0</v>
      </c>
      <c r="G88" s="3" t="str">
        <f t="shared" si="43"/>
        <v>0</v>
      </c>
      <c r="H88" s="3" t="str">
        <f t="shared" si="43"/>
        <v>1</v>
      </c>
      <c r="I88" s="3" t="str">
        <f t="shared" si="43"/>
        <v>0</v>
      </c>
      <c r="J88" s="4" t="str">
        <f t="shared" si="44"/>
        <v>Y</v>
      </c>
    </row>
    <row r="89" spans="1:18" x14ac:dyDescent="0.2">
      <c r="A89" s="4">
        <f t="shared" si="45"/>
        <v>83</v>
      </c>
      <c r="B89" s="4" t="str">
        <f t="shared" si="42"/>
        <v>1010011</v>
      </c>
      <c r="C89" s="3" t="str">
        <f t="shared" si="43"/>
        <v>1</v>
      </c>
      <c r="D89" s="3" t="str">
        <f t="shared" si="43"/>
        <v>0</v>
      </c>
      <c r="E89" s="3" t="str">
        <f t="shared" si="43"/>
        <v>1</v>
      </c>
      <c r="F89" s="3" t="str">
        <f t="shared" si="43"/>
        <v>0</v>
      </c>
      <c r="G89" s="3" t="str">
        <f t="shared" si="43"/>
        <v>0</v>
      </c>
      <c r="H89" s="3" t="str">
        <f t="shared" si="43"/>
        <v>1</v>
      </c>
      <c r="I89" s="3" t="str">
        <f t="shared" si="43"/>
        <v>1</v>
      </c>
      <c r="J89" s="4" t="str">
        <f t="shared" si="44"/>
        <v/>
      </c>
    </row>
    <row r="90" spans="1:18" x14ac:dyDescent="0.2">
      <c r="A90" s="4">
        <f t="shared" si="45"/>
        <v>84</v>
      </c>
      <c r="B90" s="4" t="str">
        <f t="shared" si="42"/>
        <v>1010100</v>
      </c>
      <c r="C90" s="3" t="str">
        <f t="shared" si="43"/>
        <v>1</v>
      </c>
      <c r="D90" s="3" t="str">
        <f t="shared" si="43"/>
        <v>0</v>
      </c>
      <c r="E90" s="3" t="str">
        <f t="shared" si="43"/>
        <v>1</v>
      </c>
      <c r="F90" s="3" t="str">
        <f t="shared" si="43"/>
        <v>0</v>
      </c>
      <c r="G90" s="3" t="str">
        <f t="shared" si="43"/>
        <v>1</v>
      </c>
      <c r="H90" s="3" t="str">
        <f t="shared" si="43"/>
        <v>0</v>
      </c>
      <c r="I90" s="3" t="str">
        <f t="shared" si="43"/>
        <v>0</v>
      </c>
      <c r="J90" s="4" t="str">
        <f t="shared" si="44"/>
        <v>Y</v>
      </c>
    </row>
    <row r="91" spans="1:18" x14ac:dyDescent="0.2">
      <c r="A91" s="4">
        <f t="shared" si="45"/>
        <v>85</v>
      </c>
      <c r="B91" s="4" t="str">
        <f t="shared" si="42"/>
        <v>1010101</v>
      </c>
      <c r="C91" s="3" t="str">
        <f t="shared" si="43"/>
        <v>1</v>
      </c>
      <c r="D91" s="3" t="str">
        <f t="shared" si="43"/>
        <v>0</v>
      </c>
      <c r="E91" s="3" t="str">
        <f t="shared" si="43"/>
        <v>1</v>
      </c>
      <c r="F91" s="3" t="str">
        <f t="shared" si="43"/>
        <v>0</v>
      </c>
      <c r="G91" s="3" t="str">
        <f t="shared" si="43"/>
        <v>1</v>
      </c>
      <c r="H91" s="3" t="str">
        <f t="shared" si="43"/>
        <v>0</v>
      </c>
      <c r="I91" s="3" t="str">
        <f t="shared" si="43"/>
        <v>1</v>
      </c>
      <c r="J91" s="4" t="str">
        <f t="shared" si="44"/>
        <v/>
      </c>
    </row>
    <row r="92" spans="1:18" x14ac:dyDescent="0.2">
      <c r="A92" s="4">
        <f t="shared" si="45"/>
        <v>86</v>
      </c>
      <c r="B92" s="4" t="str">
        <f t="shared" si="42"/>
        <v>1010110</v>
      </c>
      <c r="C92" s="3" t="str">
        <f t="shared" si="43"/>
        <v>1</v>
      </c>
      <c r="D92" s="3" t="str">
        <f t="shared" si="43"/>
        <v>0</v>
      </c>
      <c r="E92" s="3" t="str">
        <f t="shared" si="43"/>
        <v>1</v>
      </c>
      <c r="F92" s="3" t="str">
        <f t="shared" si="43"/>
        <v>0</v>
      </c>
      <c r="G92" s="3" t="str">
        <f t="shared" si="43"/>
        <v>1</v>
      </c>
      <c r="H92" s="3" t="str">
        <f t="shared" si="43"/>
        <v>1</v>
      </c>
      <c r="I92" s="3" t="str">
        <f t="shared" si="43"/>
        <v>0</v>
      </c>
      <c r="J92" s="4" t="str">
        <f t="shared" si="44"/>
        <v/>
      </c>
    </row>
    <row r="93" spans="1:18" x14ac:dyDescent="0.2">
      <c r="A93" s="4">
        <f t="shared" si="45"/>
        <v>87</v>
      </c>
      <c r="B93" s="4" t="str">
        <f t="shared" si="42"/>
        <v>1010111</v>
      </c>
      <c r="C93" s="3" t="str">
        <f t="shared" si="43"/>
        <v>1</v>
      </c>
      <c r="D93" s="3" t="str">
        <f t="shared" si="43"/>
        <v>0</v>
      </c>
      <c r="E93" s="3" t="str">
        <f t="shared" si="43"/>
        <v>1</v>
      </c>
      <c r="F93" s="3" t="str">
        <f t="shared" si="43"/>
        <v>0</v>
      </c>
      <c r="G93" s="3" t="str">
        <f t="shared" si="43"/>
        <v>1</v>
      </c>
      <c r="H93" s="3" t="str">
        <f t="shared" si="43"/>
        <v>1</v>
      </c>
      <c r="I93" s="3" t="str">
        <f t="shared" si="43"/>
        <v>1</v>
      </c>
      <c r="J93" s="4" t="str">
        <f t="shared" si="44"/>
        <v/>
      </c>
    </row>
    <row r="94" spans="1:18" x14ac:dyDescent="0.2">
      <c r="A94" s="4">
        <f t="shared" si="45"/>
        <v>88</v>
      </c>
      <c r="B94" s="4" t="str">
        <f t="shared" si="42"/>
        <v>1011000</v>
      </c>
      <c r="C94" s="3" t="str">
        <f t="shared" si="43"/>
        <v>1</v>
      </c>
      <c r="D94" s="3" t="str">
        <f t="shared" si="43"/>
        <v>0</v>
      </c>
      <c r="E94" s="3" t="str">
        <f t="shared" si="43"/>
        <v>1</v>
      </c>
      <c r="F94" s="3" t="str">
        <f t="shared" si="43"/>
        <v>1</v>
      </c>
      <c r="G94" s="3" t="str">
        <f t="shared" si="43"/>
        <v>0</v>
      </c>
      <c r="H94" s="3" t="str">
        <f t="shared" si="43"/>
        <v>0</v>
      </c>
      <c r="I94" s="3" t="str">
        <f t="shared" si="43"/>
        <v>0</v>
      </c>
      <c r="J94" s="4" t="str">
        <f t="shared" si="44"/>
        <v>Y</v>
      </c>
    </row>
    <row r="95" spans="1:18" x14ac:dyDescent="0.2">
      <c r="A95" s="4">
        <f t="shared" si="45"/>
        <v>89</v>
      </c>
      <c r="B95" s="4" t="str">
        <f t="shared" si="42"/>
        <v>1011001</v>
      </c>
      <c r="C95" s="3" t="str">
        <f t="shared" si="43"/>
        <v>1</v>
      </c>
      <c r="D95" s="3" t="str">
        <f t="shared" si="43"/>
        <v>0</v>
      </c>
      <c r="E95" s="3" t="str">
        <f t="shared" si="43"/>
        <v>1</v>
      </c>
      <c r="F95" s="3" t="str">
        <f t="shared" si="43"/>
        <v>1</v>
      </c>
      <c r="G95" s="3" t="str">
        <f t="shared" si="43"/>
        <v>0</v>
      </c>
      <c r="H95" s="3" t="str">
        <f t="shared" si="43"/>
        <v>0</v>
      </c>
      <c r="I95" s="3" t="str">
        <f t="shared" si="43"/>
        <v>1</v>
      </c>
      <c r="J95" s="4" t="str">
        <f t="shared" si="44"/>
        <v/>
      </c>
      <c r="L95" t="str">
        <f t="shared" ref="L95:R102" si="47">IF($J95="Y",C95*1,"")</f>
        <v/>
      </c>
      <c r="M95" t="str">
        <f t="shared" si="47"/>
        <v/>
      </c>
      <c r="N95" t="str">
        <f t="shared" si="47"/>
        <v/>
      </c>
      <c r="O95" t="str">
        <f t="shared" si="47"/>
        <v/>
      </c>
      <c r="P95" t="str">
        <f t="shared" si="47"/>
        <v/>
      </c>
      <c r="Q95" t="str">
        <f t="shared" si="47"/>
        <v/>
      </c>
      <c r="R95" t="str">
        <f t="shared" si="47"/>
        <v/>
      </c>
    </row>
    <row r="96" spans="1:18" x14ac:dyDescent="0.2">
      <c r="A96" s="4">
        <f t="shared" si="45"/>
        <v>90</v>
      </c>
      <c r="B96" s="4" t="str">
        <f t="shared" si="42"/>
        <v>1011010</v>
      </c>
      <c r="C96" s="3" t="str">
        <f t="shared" si="43"/>
        <v>1</v>
      </c>
      <c r="D96" s="3" t="str">
        <f t="shared" si="43"/>
        <v>0</v>
      </c>
      <c r="E96" s="3" t="str">
        <f t="shared" si="43"/>
        <v>1</v>
      </c>
      <c r="F96" s="3" t="str">
        <f t="shared" si="43"/>
        <v>1</v>
      </c>
      <c r="G96" s="3" t="str">
        <f t="shared" si="43"/>
        <v>0</v>
      </c>
      <c r="H96" s="3" t="str">
        <f t="shared" si="43"/>
        <v>1</v>
      </c>
      <c r="I96" s="3" t="str">
        <f t="shared" si="43"/>
        <v>0</v>
      </c>
      <c r="J96" s="4" t="str">
        <f t="shared" si="44"/>
        <v/>
      </c>
      <c r="L96" t="str">
        <f t="shared" si="47"/>
        <v/>
      </c>
      <c r="M96" t="str">
        <f t="shared" si="47"/>
        <v/>
      </c>
      <c r="N96" t="str">
        <f t="shared" si="47"/>
        <v/>
      </c>
      <c r="O96" t="str">
        <f t="shared" si="47"/>
        <v/>
      </c>
      <c r="P96" t="str">
        <f t="shared" si="47"/>
        <v/>
      </c>
      <c r="Q96" t="str">
        <f t="shared" si="47"/>
        <v/>
      </c>
      <c r="R96" t="str">
        <f t="shared" si="47"/>
        <v/>
      </c>
    </row>
    <row r="97" spans="1:18" x14ac:dyDescent="0.2">
      <c r="A97" s="4">
        <f t="shared" si="45"/>
        <v>91</v>
      </c>
      <c r="B97" s="4" t="str">
        <f t="shared" si="42"/>
        <v>1011011</v>
      </c>
      <c r="C97" s="3" t="str">
        <f t="shared" si="43"/>
        <v>1</v>
      </c>
      <c r="D97" s="3" t="str">
        <f t="shared" si="43"/>
        <v>0</v>
      </c>
      <c r="E97" s="3" t="str">
        <f t="shared" si="43"/>
        <v>1</v>
      </c>
      <c r="F97" s="3" t="str">
        <f t="shared" si="43"/>
        <v>1</v>
      </c>
      <c r="G97" s="3" t="str">
        <f t="shared" si="43"/>
        <v>0</v>
      </c>
      <c r="H97" s="3" t="str">
        <f t="shared" si="43"/>
        <v>1</v>
      </c>
      <c r="I97" s="3" t="str">
        <f t="shared" si="43"/>
        <v>1</v>
      </c>
      <c r="J97" s="4" t="str">
        <f t="shared" si="44"/>
        <v/>
      </c>
      <c r="L97" t="str">
        <f t="shared" si="47"/>
        <v/>
      </c>
      <c r="M97" t="str">
        <f t="shared" si="47"/>
        <v/>
      </c>
      <c r="N97" t="str">
        <f t="shared" si="47"/>
        <v/>
      </c>
      <c r="O97" t="str">
        <f t="shared" si="47"/>
        <v/>
      </c>
      <c r="P97" t="str">
        <f t="shared" si="47"/>
        <v/>
      </c>
      <c r="Q97" t="str">
        <f t="shared" si="47"/>
        <v/>
      </c>
      <c r="R97" t="str">
        <f t="shared" si="47"/>
        <v/>
      </c>
    </row>
    <row r="98" spans="1:18" x14ac:dyDescent="0.2">
      <c r="A98" s="4">
        <f t="shared" si="45"/>
        <v>92</v>
      </c>
      <c r="B98" s="4" t="str">
        <f t="shared" si="42"/>
        <v>1011100</v>
      </c>
      <c r="C98" s="3" t="str">
        <f t="shared" si="43"/>
        <v>1</v>
      </c>
      <c r="D98" s="3" t="str">
        <f t="shared" si="43"/>
        <v>0</v>
      </c>
      <c r="E98" s="3" t="str">
        <f t="shared" si="43"/>
        <v>1</v>
      </c>
      <c r="F98" s="3" t="str">
        <f t="shared" si="43"/>
        <v>1</v>
      </c>
      <c r="G98" s="3" t="str">
        <f t="shared" si="43"/>
        <v>1</v>
      </c>
      <c r="H98" s="3" t="str">
        <f t="shared" si="43"/>
        <v>0</v>
      </c>
      <c r="I98" s="3" t="str">
        <f t="shared" si="43"/>
        <v>0</v>
      </c>
      <c r="J98" s="4" t="str">
        <f t="shared" si="44"/>
        <v/>
      </c>
      <c r="L98" t="str">
        <f t="shared" si="47"/>
        <v/>
      </c>
      <c r="M98" t="str">
        <f t="shared" si="47"/>
        <v/>
      </c>
      <c r="N98" t="str">
        <f t="shared" si="47"/>
        <v/>
      </c>
      <c r="O98" t="str">
        <f t="shared" si="47"/>
        <v/>
      </c>
      <c r="P98" t="str">
        <f t="shared" si="47"/>
        <v/>
      </c>
      <c r="Q98" t="str">
        <f t="shared" si="47"/>
        <v/>
      </c>
      <c r="R98" t="str">
        <f t="shared" si="47"/>
        <v/>
      </c>
    </row>
    <row r="99" spans="1:18" x14ac:dyDescent="0.2">
      <c r="A99" s="4">
        <f t="shared" si="45"/>
        <v>93</v>
      </c>
      <c r="B99" s="4" t="str">
        <f t="shared" si="42"/>
        <v>1011101</v>
      </c>
      <c r="C99" s="3" t="str">
        <f t="shared" si="43"/>
        <v>1</v>
      </c>
      <c r="D99" s="3" t="str">
        <f t="shared" si="43"/>
        <v>0</v>
      </c>
      <c r="E99" s="3" t="str">
        <f t="shared" si="43"/>
        <v>1</v>
      </c>
      <c r="F99" s="3" t="str">
        <f t="shared" si="43"/>
        <v>1</v>
      </c>
      <c r="G99" s="3" t="str">
        <f t="shared" si="43"/>
        <v>1</v>
      </c>
      <c r="H99" s="3" t="str">
        <f t="shared" si="43"/>
        <v>0</v>
      </c>
      <c r="I99" s="3" t="str">
        <f t="shared" si="43"/>
        <v>1</v>
      </c>
      <c r="J99" s="4" t="str">
        <f t="shared" si="44"/>
        <v/>
      </c>
      <c r="L99" t="str">
        <f t="shared" si="47"/>
        <v/>
      </c>
      <c r="M99" t="str">
        <f t="shared" si="47"/>
        <v/>
      </c>
      <c r="N99" t="str">
        <f t="shared" si="47"/>
        <v/>
      </c>
      <c r="O99" t="str">
        <f t="shared" si="47"/>
        <v/>
      </c>
      <c r="P99" t="str">
        <f t="shared" si="47"/>
        <v/>
      </c>
      <c r="Q99" t="str">
        <f t="shared" si="47"/>
        <v/>
      </c>
      <c r="R99" t="str">
        <f t="shared" si="47"/>
        <v/>
      </c>
    </row>
    <row r="100" spans="1:18" x14ac:dyDescent="0.2">
      <c r="A100" s="4">
        <f t="shared" si="45"/>
        <v>94</v>
      </c>
      <c r="B100" s="4" t="str">
        <f t="shared" si="42"/>
        <v>1011110</v>
      </c>
      <c r="C100" s="3" t="str">
        <f t="shared" si="43"/>
        <v>1</v>
      </c>
      <c r="D100" s="3" t="str">
        <f t="shared" si="43"/>
        <v>0</v>
      </c>
      <c r="E100" s="3" t="str">
        <f t="shared" si="43"/>
        <v>1</v>
      </c>
      <c r="F100" s="3" t="str">
        <f t="shared" si="43"/>
        <v>1</v>
      </c>
      <c r="G100" s="3" t="str">
        <f t="shared" si="43"/>
        <v>1</v>
      </c>
      <c r="H100" s="3" t="str">
        <f t="shared" si="43"/>
        <v>1</v>
      </c>
      <c r="I100" s="3" t="str">
        <f t="shared" si="43"/>
        <v>0</v>
      </c>
      <c r="J100" s="4" t="str">
        <f t="shared" si="44"/>
        <v/>
      </c>
      <c r="L100" t="str">
        <f t="shared" si="47"/>
        <v/>
      </c>
      <c r="M100" t="str">
        <f t="shared" si="47"/>
        <v/>
      </c>
      <c r="N100" t="str">
        <f t="shared" si="47"/>
        <v/>
      </c>
      <c r="O100" t="str">
        <f t="shared" si="47"/>
        <v/>
      </c>
      <c r="P100" t="str">
        <f t="shared" si="47"/>
        <v/>
      </c>
      <c r="Q100" t="str">
        <f t="shared" si="47"/>
        <v/>
      </c>
      <c r="R100" t="str">
        <f t="shared" si="47"/>
        <v/>
      </c>
    </row>
    <row r="101" spans="1:18" x14ac:dyDescent="0.2">
      <c r="A101" s="4">
        <f t="shared" si="45"/>
        <v>95</v>
      </c>
      <c r="B101" s="4" t="str">
        <f t="shared" si="42"/>
        <v>1011111</v>
      </c>
      <c r="C101" s="3" t="str">
        <f t="shared" si="43"/>
        <v>1</v>
      </c>
      <c r="D101" s="3" t="str">
        <f t="shared" si="43"/>
        <v>0</v>
      </c>
      <c r="E101" s="3" t="str">
        <f t="shared" si="43"/>
        <v>1</v>
      </c>
      <c r="F101" s="3" t="str">
        <f t="shared" si="43"/>
        <v>1</v>
      </c>
      <c r="G101" s="3" t="str">
        <f t="shared" si="43"/>
        <v>1</v>
      </c>
      <c r="H101" s="3" t="str">
        <f t="shared" si="43"/>
        <v>1</v>
      </c>
      <c r="I101" s="3" t="str">
        <f t="shared" si="43"/>
        <v>1</v>
      </c>
      <c r="J101" s="4" t="str">
        <f t="shared" si="44"/>
        <v/>
      </c>
      <c r="L101" t="str">
        <f t="shared" si="47"/>
        <v/>
      </c>
      <c r="M101" t="str">
        <f t="shared" si="47"/>
        <v/>
      </c>
      <c r="N101" t="str">
        <f t="shared" si="47"/>
        <v/>
      </c>
      <c r="O101" t="str">
        <f t="shared" si="47"/>
        <v/>
      </c>
      <c r="P101" t="str">
        <f t="shared" si="47"/>
        <v/>
      </c>
      <c r="Q101" t="str">
        <f t="shared" si="47"/>
        <v/>
      </c>
      <c r="R101" t="str">
        <f t="shared" si="47"/>
        <v/>
      </c>
    </row>
    <row r="102" spans="1:18" x14ac:dyDescent="0.2">
      <c r="A102" s="4">
        <f t="shared" si="45"/>
        <v>96</v>
      </c>
      <c r="B102" s="4" t="str">
        <f t="shared" si="42"/>
        <v>1100000</v>
      </c>
      <c r="C102" s="3" t="str">
        <f t="shared" si="43"/>
        <v>1</v>
      </c>
      <c r="D102" s="3" t="str">
        <f t="shared" si="43"/>
        <v>1</v>
      </c>
      <c r="E102" s="3" t="str">
        <f t="shared" si="43"/>
        <v>0</v>
      </c>
      <c r="F102" s="3" t="str">
        <f t="shared" si="43"/>
        <v>0</v>
      </c>
      <c r="G102" s="3" t="str">
        <f t="shared" si="43"/>
        <v>0</v>
      </c>
      <c r="H102" s="3" t="str">
        <f t="shared" si="43"/>
        <v>0</v>
      </c>
      <c r="I102" s="3" t="str">
        <f t="shared" si="43"/>
        <v>0</v>
      </c>
      <c r="J102" s="4" t="str">
        <f t="shared" si="44"/>
        <v/>
      </c>
      <c r="L102" t="str">
        <f t="shared" si="47"/>
        <v/>
      </c>
      <c r="M102" t="str">
        <f t="shared" si="47"/>
        <v/>
      </c>
      <c r="N102" t="str">
        <f t="shared" si="47"/>
        <v/>
      </c>
      <c r="O102" t="str">
        <f t="shared" si="47"/>
        <v/>
      </c>
      <c r="P102" t="str">
        <f t="shared" si="47"/>
        <v/>
      </c>
      <c r="Q102" t="str">
        <f t="shared" si="47"/>
        <v/>
      </c>
      <c r="R102" t="str">
        <f t="shared" si="47"/>
        <v/>
      </c>
    </row>
    <row r="103" spans="1:18" x14ac:dyDescent="0.2">
      <c r="A103" s="4">
        <f t="shared" si="45"/>
        <v>97</v>
      </c>
      <c r="B103" s="4" t="str">
        <f t="shared" si="42"/>
        <v>1100001</v>
      </c>
      <c r="C103" s="3" t="str">
        <f t="shared" si="43"/>
        <v>1</v>
      </c>
      <c r="D103" s="3" t="str">
        <f t="shared" si="43"/>
        <v>1</v>
      </c>
      <c r="E103" s="3" t="str">
        <f t="shared" si="43"/>
        <v>0</v>
      </c>
      <c r="F103" s="3" t="str">
        <f t="shared" si="43"/>
        <v>0</v>
      </c>
      <c r="G103" s="3" t="str">
        <f t="shared" si="43"/>
        <v>0</v>
      </c>
      <c r="H103" s="3" t="str">
        <f t="shared" si="43"/>
        <v>0</v>
      </c>
      <c r="I103" s="3" t="str">
        <f t="shared" si="43"/>
        <v>1</v>
      </c>
      <c r="J103" s="4" t="str">
        <f t="shared" si="44"/>
        <v>Y</v>
      </c>
    </row>
    <row r="104" spans="1:18" x14ac:dyDescent="0.2">
      <c r="A104" s="4">
        <f t="shared" si="45"/>
        <v>98</v>
      </c>
      <c r="B104" s="4" t="str">
        <f t="shared" si="42"/>
        <v>1100010</v>
      </c>
      <c r="C104" s="3" t="str">
        <f t="shared" ref="C104:I133" si="48">MID($B104,COLUMN()-(COLUMN($C104)-1),1)</f>
        <v>1</v>
      </c>
      <c r="D104" s="3" t="str">
        <f t="shared" si="48"/>
        <v>1</v>
      </c>
      <c r="E104" s="3" t="str">
        <f t="shared" si="48"/>
        <v>0</v>
      </c>
      <c r="F104" s="3" t="str">
        <f t="shared" si="48"/>
        <v>0</v>
      </c>
      <c r="G104" s="3" t="str">
        <f t="shared" si="48"/>
        <v>0</v>
      </c>
      <c r="H104" s="3" t="str">
        <f t="shared" si="48"/>
        <v>1</v>
      </c>
      <c r="I104" s="3" t="str">
        <f t="shared" si="48"/>
        <v>0</v>
      </c>
      <c r="J104" s="4" t="str">
        <f t="shared" si="44"/>
        <v>Y</v>
      </c>
    </row>
    <row r="105" spans="1:18" x14ac:dyDescent="0.2">
      <c r="A105" s="4">
        <f t="shared" si="45"/>
        <v>99</v>
      </c>
      <c r="B105" s="4" t="str">
        <f t="shared" si="42"/>
        <v>1100011</v>
      </c>
      <c r="C105" s="3" t="str">
        <f t="shared" si="48"/>
        <v>1</v>
      </c>
      <c r="D105" s="3" t="str">
        <f t="shared" si="48"/>
        <v>1</v>
      </c>
      <c r="E105" s="3" t="str">
        <f t="shared" si="48"/>
        <v>0</v>
      </c>
      <c r="F105" s="3" t="str">
        <f t="shared" si="48"/>
        <v>0</v>
      </c>
      <c r="G105" s="3" t="str">
        <f t="shared" si="48"/>
        <v>0</v>
      </c>
      <c r="H105" s="3" t="str">
        <f t="shared" si="48"/>
        <v>1</v>
      </c>
      <c r="I105" s="3" t="str">
        <f t="shared" si="48"/>
        <v>1</v>
      </c>
      <c r="J105" s="4" t="str">
        <f t="shared" si="44"/>
        <v/>
      </c>
    </row>
    <row r="106" spans="1:18" x14ac:dyDescent="0.2">
      <c r="A106" s="4">
        <f t="shared" si="45"/>
        <v>100</v>
      </c>
      <c r="B106" s="4" t="str">
        <f t="shared" si="42"/>
        <v>1100100</v>
      </c>
      <c r="C106" s="3" t="str">
        <f t="shared" si="48"/>
        <v>1</v>
      </c>
      <c r="D106" s="3" t="str">
        <f t="shared" si="48"/>
        <v>1</v>
      </c>
      <c r="E106" s="3" t="str">
        <f t="shared" si="48"/>
        <v>0</v>
      </c>
      <c r="F106" s="3" t="str">
        <f t="shared" si="48"/>
        <v>0</v>
      </c>
      <c r="G106" s="3" t="str">
        <f t="shared" si="48"/>
        <v>1</v>
      </c>
      <c r="H106" s="3" t="str">
        <f t="shared" si="48"/>
        <v>0</v>
      </c>
      <c r="I106" s="3" t="str">
        <f t="shared" si="48"/>
        <v>0</v>
      </c>
      <c r="J106" s="4" t="str">
        <f t="shared" si="44"/>
        <v>Y</v>
      </c>
    </row>
    <row r="107" spans="1:18" x14ac:dyDescent="0.2">
      <c r="A107" s="4">
        <f t="shared" si="45"/>
        <v>101</v>
      </c>
      <c r="B107" s="4" t="str">
        <f t="shared" si="42"/>
        <v>1100101</v>
      </c>
      <c r="C107" s="3" t="str">
        <f t="shared" si="48"/>
        <v>1</v>
      </c>
      <c r="D107" s="3" t="str">
        <f t="shared" si="48"/>
        <v>1</v>
      </c>
      <c r="E107" s="3" t="str">
        <f t="shared" si="48"/>
        <v>0</v>
      </c>
      <c r="F107" s="3" t="str">
        <f t="shared" si="48"/>
        <v>0</v>
      </c>
      <c r="G107" s="3" t="str">
        <f t="shared" si="48"/>
        <v>1</v>
      </c>
      <c r="H107" s="3" t="str">
        <f t="shared" si="48"/>
        <v>0</v>
      </c>
      <c r="I107" s="3" t="str">
        <f t="shared" si="48"/>
        <v>1</v>
      </c>
      <c r="J107" s="4" t="str">
        <f t="shared" si="44"/>
        <v/>
      </c>
    </row>
    <row r="108" spans="1:18" x14ac:dyDescent="0.2">
      <c r="A108" s="4">
        <f t="shared" si="45"/>
        <v>102</v>
      </c>
      <c r="B108" s="4" t="str">
        <f t="shared" si="42"/>
        <v>1100110</v>
      </c>
      <c r="C108" s="3" t="str">
        <f t="shared" si="48"/>
        <v>1</v>
      </c>
      <c r="D108" s="3" t="str">
        <f t="shared" si="48"/>
        <v>1</v>
      </c>
      <c r="E108" s="3" t="str">
        <f t="shared" si="48"/>
        <v>0</v>
      </c>
      <c r="F108" s="3" t="str">
        <f t="shared" si="48"/>
        <v>0</v>
      </c>
      <c r="G108" s="3" t="str">
        <f t="shared" si="48"/>
        <v>1</v>
      </c>
      <c r="H108" s="3" t="str">
        <f t="shared" si="48"/>
        <v>1</v>
      </c>
      <c r="I108" s="3" t="str">
        <f t="shared" si="48"/>
        <v>0</v>
      </c>
      <c r="J108" s="4" t="str">
        <f t="shared" si="44"/>
        <v/>
      </c>
    </row>
    <row r="109" spans="1:18" x14ac:dyDescent="0.2">
      <c r="A109" s="4">
        <f t="shared" si="45"/>
        <v>103</v>
      </c>
      <c r="B109" s="4" t="str">
        <f t="shared" si="42"/>
        <v>1100111</v>
      </c>
      <c r="C109" s="3" t="str">
        <f t="shared" si="48"/>
        <v>1</v>
      </c>
      <c r="D109" s="3" t="str">
        <f t="shared" si="48"/>
        <v>1</v>
      </c>
      <c r="E109" s="3" t="str">
        <f t="shared" si="48"/>
        <v>0</v>
      </c>
      <c r="F109" s="3" t="str">
        <f t="shared" si="48"/>
        <v>0</v>
      </c>
      <c r="G109" s="3" t="str">
        <f t="shared" si="48"/>
        <v>1</v>
      </c>
      <c r="H109" s="3" t="str">
        <f t="shared" si="48"/>
        <v>1</v>
      </c>
      <c r="I109" s="3" t="str">
        <f t="shared" si="48"/>
        <v>1</v>
      </c>
      <c r="J109" s="4" t="str">
        <f t="shared" si="44"/>
        <v/>
      </c>
    </row>
    <row r="110" spans="1:18" x14ac:dyDescent="0.2">
      <c r="A110" s="4">
        <f t="shared" si="45"/>
        <v>104</v>
      </c>
      <c r="B110" s="4" t="str">
        <f t="shared" si="42"/>
        <v>1101000</v>
      </c>
      <c r="C110" s="3" t="str">
        <f t="shared" si="48"/>
        <v>1</v>
      </c>
      <c r="D110" s="3" t="str">
        <f t="shared" si="48"/>
        <v>1</v>
      </c>
      <c r="E110" s="3" t="str">
        <f t="shared" si="48"/>
        <v>0</v>
      </c>
      <c r="F110" s="3" t="str">
        <f t="shared" si="48"/>
        <v>1</v>
      </c>
      <c r="G110" s="3" t="str">
        <f t="shared" si="48"/>
        <v>0</v>
      </c>
      <c r="H110" s="3" t="str">
        <f t="shared" si="48"/>
        <v>0</v>
      </c>
      <c r="I110" s="3" t="str">
        <f t="shared" si="48"/>
        <v>0</v>
      </c>
      <c r="J110" s="4" t="str">
        <f t="shared" si="44"/>
        <v>Y</v>
      </c>
    </row>
    <row r="111" spans="1:18" x14ac:dyDescent="0.2">
      <c r="A111" s="4">
        <f t="shared" si="45"/>
        <v>105</v>
      </c>
      <c r="B111" s="4" t="str">
        <f t="shared" si="42"/>
        <v>1101001</v>
      </c>
      <c r="C111" s="3" t="str">
        <f t="shared" si="48"/>
        <v>1</v>
      </c>
      <c r="D111" s="3" t="str">
        <f t="shared" si="48"/>
        <v>1</v>
      </c>
      <c r="E111" s="3" t="str">
        <f t="shared" si="48"/>
        <v>0</v>
      </c>
      <c r="F111" s="3" t="str">
        <f t="shared" si="48"/>
        <v>1</v>
      </c>
      <c r="G111" s="3" t="str">
        <f t="shared" si="48"/>
        <v>0</v>
      </c>
      <c r="H111" s="3" t="str">
        <f t="shared" si="48"/>
        <v>0</v>
      </c>
      <c r="I111" s="3" t="str">
        <f t="shared" si="48"/>
        <v>1</v>
      </c>
      <c r="J111" s="4" t="str">
        <f t="shared" si="44"/>
        <v/>
      </c>
    </row>
    <row r="112" spans="1:18" x14ac:dyDescent="0.2">
      <c r="A112" s="4">
        <f t="shared" si="45"/>
        <v>106</v>
      </c>
      <c r="B112" s="4" t="str">
        <f t="shared" si="42"/>
        <v>1101010</v>
      </c>
      <c r="C112" s="3" t="str">
        <f t="shared" si="48"/>
        <v>1</v>
      </c>
      <c r="D112" s="3" t="str">
        <f t="shared" si="48"/>
        <v>1</v>
      </c>
      <c r="E112" s="3" t="str">
        <f t="shared" si="48"/>
        <v>0</v>
      </c>
      <c r="F112" s="3" t="str">
        <f t="shared" si="48"/>
        <v>1</v>
      </c>
      <c r="G112" s="3" t="str">
        <f t="shared" si="48"/>
        <v>0</v>
      </c>
      <c r="H112" s="3" t="str">
        <f t="shared" si="48"/>
        <v>1</v>
      </c>
      <c r="I112" s="3" t="str">
        <f t="shared" si="48"/>
        <v>0</v>
      </c>
      <c r="J112" s="4" t="str">
        <f t="shared" si="44"/>
        <v/>
      </c>
    </row>
    <row r="113" spans="1:18" x14ac:dyDescent="0.2">
      <c r="A113" s="4">
        <f t="shared" si="45"/>
        <v>107</v>
      </c>
      <c r="B113" s="4" t="str">
        <f t="shared" si="42"/>
        <v>1101011</v>
      </c>
      <c r="C113" s="3" t="str">
        <f t="shared" si="48"/>
        <v>1</v>
      </c>
      <c r="D113" s="3" t="str">
        <f t="shared" si="48"/>
        <v>1</v>
      </c>
      <c r="E113" s="3" t="str">
        <f t="shared" si="48"/>
        <v>0</v>
      </c>
      <c r="F113" s="3" t="str">
        <f t="shared" si="48"/>
        <v>1</v>
      </c>
      <c r="G113" s="3" t="str">
        <f t="shared" si="48"/>
        <v>0</v>
      </c>
      <c r="H113" s="3" t="str">
        <f t="shared" si="48"/>
        <v>1</v>
      </c>
      <c r="I113" s="3" t="str">
        <f t="shared" si="48"/>
        <v>1</v>
      </c>
      <c r="J113" s="4" t="str">
        <f t="shared" si="44"/>
        <v/>
      </c>
    </row>
    <row r="114" spans="1:18" x14ac:dyDescent="0.2">
      <c r="A114" s="4">
        <f t="shared" si="45"/>
        <v>108</v>
      </c>
      <c r="B114" s="4" t="str">
        <f t="shared" si="42"/>
        <v>1101100</v>
      </c>
      <c r="C114" s="3" t="str">
        <f t="shared" si="48"/>
        <v>1</v>
      </c>
      <c r="D114" s="3" t="str">
        <f t="shared" si="48"/>
        <v>1</v>
      </c>
      <c r="E114" s="3" t="str">
        <f t="shared" si="48"/>
        <v>0</v>
      </c>
      <c r="F114" s="3" t="str">
        <f t="shared" si="48"/>
        <v>1</v>
      </c>
      <c r="G114" s="3" t="str">
        <f t="shared" si="48"/>
        <v>1</v>
      </c>
      <c r="H114" s="3" t="str">
        <f t="shared" si="48"/>
        <v>0</v>
      </c>
      <c r="I114" s="3" t="str">
        <f t="shared" si="48"/>
        <v>0</v>
      </c>
      <c r="J114" s="4" t="str">
        <f t="shared" si="44"/>
        <v/>
      </c>
    </row>
    <row r="115" spans="1:18" x14ac:dyDescent="0.2">
      <c r="A115" s="4">
        <f t="shared" si="45"/>
        <v>109</v>
      </c>
      <c r="B115" s="4" t="str">
        <f t="shared" si="42"/>
        <v>1101101</v>
      </c>
      <c r="C115" s="3" t="str">
        <f t="shared" si="48"/>
        <v>1</v>
      </c>
      <c r="D115" s="3" t="str">
        <f t="shared" si="48"/>
        <v>1</v>
      </c>
      <c r="E115" s="3" t="str">
        <f t="shared" si="48"/>
        <v>0</v>
      </c>
      <c r="F115" s="3" t="str">
        <f t="shared" si="48"/>
        <v>1</v>
      </c>
      <c r="G115" s="3" t="str">
        <f t="shared" si="48"/>
        <v>1</v>
      </c>
      <c r="H115" s="3" t="str">
        <f t="shared" si="48"/>
        <v>0</v>
      </c>
      <c r="I115" s="3" t="str">
        <f t="shared" si="48"/>
        <v>1</v>
      </c>
      <c r="J115" s="4" t="str">
        <f t="shared" si="44"/>
        <v/>
      </c>
    </row>
    <row r="116" spans="1:18" x14ac:dyDescent="0.2">
      <c r="A116" s="4">
        <f t="shared" si="45"/>
        <v>110</v>
      </c>
      <c r="B116" s="4" t="str">
        <f t="shared" si="42"/>
        <v>1101110</v>
      </c>
      <c r="C116" s="3" t="str">
        <f t="shared" si="48"/>
        <v>1</v>
      </c>
      <c r="D116" s="3" t="str">
        <f t="shared" si="48"/>
        <v>1</v>
      </c>
      <c r="E116" s="3" t="str">
        <f t="shared" si="48"/>
        <v>0</v>
      </c>
      <c r="F116" s="3" t="str">
        <f t="shared" si="48"/>
        <v>1</v>
      </c>
      <c r="G116" s="3" t="str">
        <f t="shared" si="48"/>
        <v>1</v>
      </c>
      <c r="H116" s="3" t="str">
        <f t="shared" si="48"/>
        <v>1</v>
      </c>
      <c r="I116" s="3" t="str">
        <f t="shared" si="48"/>
        <v>0</v>
      </c>
      <c r="J116" s="4" t="str">
        <f t="shared" si="44"/>
        <v/>
      </c>
    </row>
    <row r="117" spans="1:18" x14ac:dyDescent="0.2">
      <c r="A117" s="4">
        <f t="shared" si="45"/>
        <v>111</v>
      </c>
      <c r="B117" s="4" t="str">
        <f t="shared" si="42"/>
        <v>1101111</v>
      </c>
      <c r="C117" s="3" t="str">
        <f t="shared" si="48"/>
        <v>1</v>
      </c>
      <c r="D117" s="3" t="str">
        <f t="shared" si="48"/>
        <v>1</v>
      </c>
      <c r="E117" s="3" t="str">
        <f t="shared" si="48"/>
        <v>0</v>
      </c>
      <c r="F117" s="3" t="str">
        <f t="shared" si="48"/>
        <v>1</v>
      </c>
      <c r="G117" s="3" t="str">
        <f t="shared" si="48"/>
        <v>1</v>
      </c>
      <c r="H117" s="3" t="str">
        <f t="shared" si="48"/>
        <v>1</v>
      </c>
      <c r="I117" s="3" t="str">
        <f t="shared" si="48"/>
        <v>1</v>
      </c>
      <c r="J117" s="4" t="str">
        <f t="shared" si="44"/>
        <v/>
      </c>
    </row>
    <row r="118" spans="1:18" x14ac:dyDescent="0.2">
      <c r="A118" s="4">
        <f t="shared" si="45"/>
        <v>112</v>
      </c>
      <c r="B118" s="4" t="str">
        <f t="shared" si="42"/>
        <v>1110000</v>
      </c>
      <c r="C118" s="3" t="str">
        <f t="shared" si="48"/>
        <v>1</v>
      </c>
      <c r="D118" s="3" t="str">
        <f t="shared" si="48"/>
        <v>1</v>
      </c>
      <c r="E118" s="3" t="str">
        <f t="shared" si="48"/>
        <v>1</v>
      </c>
      <c r="F118" s="3" t="str">
        <f t="shared" si="48"/>
        <v>0</v>
      </c>
      <c r="G118" s="3" t="str">
        <f t="shared" si="48"/>
        <v>0</v>
      </c>
      <c r="H118" s="3" t="str">
        <f t="shared" si="48"/>
        <v>0</v>
      </c>
      <c r="I118" s="3" t="str">
        <f t="shared" si="48"/>
        <v>0</v>
      </c>
      <c r="J118" s="4" t="str">
        <f t="shared" si="44"/>
        <v>Y</v>
      </c>
    </row>
    <row r="119" spans="1:18" x14ac:dyDescent="0.2">
      <c r="A119" s="4">
        <f t="shared" si="45"/>
        <v>113</v>
      </c>
      <c r="B119" s="4" t="str">
        <f t="shared" si="42"/>
        <v>1110001</v>
      </c>
      <c r="C119" s="3" t="str">
        <f t="shared" si="48"/>
        <v>1</v>
      </c>
      <c r="D119" s="3" t="str">
        <f t="shared" si="48"/>
        <v>1</v>
      </c>
      <c r="E119" s="3" t="str">
        <f t="shared" si="48"/>
        <v>1</v>
      </c>
      <c r="F119" s="3" t="str">
        <f t="shared" si="48"/>
        <v>0</v>
      </c>
      <c r="G119" s="3" t="str">
        <f t="shared" si="48"/>
        <v>0</v>
      </c>
      <c r="H119" s="3" t="str">
        <f t="shared" si="48"/>
        <v>0</v>
      </c>
      <c r="I119" s="3" t="str">
        <f t="shared" si="48"/>
        <v>1</v>
      </c>
      <c r="J119" s="3" t="str">
        <f t="shared" si="44"/>
        <v/>
      </c>
      <c r="L119" t="str">
        <f t="shared" ref="L119:R133" si="49">IF($J119="Y",C119,"")</f>
        <v/>
      </c>
      <c r="M119" t="str">
        <f t="shared" si="49"/>
        <v/>
      </c>
      <c r="N119" t="str">
        <f t="shared" si="49"/>
        <v/>
      </c>
      <c r="O119" t="str">
        <f t="shared" si="49"/>
        <v/>
      </c>
      <c r="P119" t="str">
        <f t="shared" si="49"/>
        <v/>
      </c>
      <c r="Q119" t="str">
        <f t="shared" si="49"/>
        <v/>
      </c>
      <c r="R119" t="str">
        <f t="shared" si="49"/>
        <v/>
      </c>
    </row>
    <row r="120" spans="1:18" x14ac:dyDescent="0.2">
      <c r="A120" s="4">
        <f t="shared" si="45"/>
        <v>114</v>
      </c>
      <c r="B120" s="4" t="str">
        <f t="shared" si="42"/>
        <v>1110010</v>
      </c>
      <c r="C120" s="3" t="str">
        <f t="shared" si="48"/>
        <v>1</v>
      </c>
      <c r="D120" s="3" t="str">
        <f t="shared" si="48"/>
        <v>1</v>
      </c>
      <c r="E120" s="3" t="str">
        <f t="shared" si="48"/>
        <v>1</v>
      </c>
      <c r="F120" s="3" t="str">
        <f t="shared" si="48"/>
        <v>0</v>
      </c>
      <c r="G120" s="3" t="str">
        <f t="shared" si="48"/>
        <v>0</v>
      </c>
      <c r="H120" s="3" t="str">
        <f t="shared" si="48"/>
        <v>1</v>
      </c>
      <c r="I120" s="3" t="str">
        <f t="shared" si="48"/>
        <v>0</v>
      </c>
      <c r="J120" s="3" t="str">
        <f t="shared" si="44"/>
        <v/>
      </c>
      <c r="L120" t="str">
        <f t="shared" si="49"/>
        <v/>
      </c>
      <c r="M120" t="str">
        <f t="shared" si="49"/>
        <v/>
      </c>
      <c r="N120" t="str">
        <f t="shared" si="49"/>
        <v/>
      </c>
      <c r="O120" t="str">
        <f t="shared" si="49"/>
        <v/>
      </c>
      <c r="P120" t="str">
        <f t="shared" si="49"/>
        <v/>
      </c>
      <c r="Q120" t="str">
        <f t="shared" si="49"/>
        <v/>
      </c>
      <c r="R120" t="str">
        <f t="shared" si="49"/>
        <v/>
      </c>
    </row>
    <row r="121" spans="1:18" x14ac:dyDescent="0.2">
      <c r="A121" s="4">
        <f t="shared" si="45"/>
        <v>115</v>
      </c>
      <c r="B121" s="4" t="str">
        <f t="shared" si="42"/>
        <v>1110011</v>
      </c>
      <c r="C121" s="3" t="str">
        <f t="shared" si="48"/>
        <v>1</v>
      </c>
      <c r="D121" s="3" t="str">
        <f t="shared" si="48"/>
        <v>1</v>
      </c>
      <c r="E121" s="3" t="str">
        <f t="shared" si="48"/>
        <v>1</v>
      </c>
      <c r="F121" s="3" t="str">
        <f t="shared" si="48"/>
        <v>0</v>
      </c>
      <c r="G121" s="3" t="str">
        <f t="shared" si="48"/>
        <v>0</v>
      </c>
      <c r="H121" s="3" t="str">
        <f t="shared" si="48"/>
        <v>1</v>
      </c>
      <c r="I121" s="3" t="str">
        <f t="shared" si="48"/>
        <v>1</v>
      </c>
      <c r="J121" s="3" t="str">
        <f t="shared" si="44"/>
        <v/>
      </c>
      <c r="L121" t="str">
        <f t="shared" si="49"/>
        <v/>
      </c>
      <c r="M121" t="str">
        <f t="shared" si="49"/>
        <v/>
      </c>
      <c r="N121" t="str">
        <f t="shared" si="49"/>
        <v/>
      </c>
      <c r="O121" t="str">
        <f t="shared" si="49"/>
        <v/>
      </c>
      <c r="P121" t="str">
        <f t="shared" si="49"/>
        <v/>
      </c>
      <c r="Q121" t="str">
        <f t="shared" si="49"/>
        <v/>
      </c>
      <c r="R121" t="str">
        <f t="shared" si="49"/>
        <v/>
      </c>
    </row>
    <row r="122" spans="1:18" x14ac:dyDescent="0.2">
      <c r="A122" s="4">
        <f t="shared" si="45"/>
        <v>116</v>
      </c>
      <c r="B122" s="4" t="str">
        <f t="shared" si="42"/>
        <v>1110100</v>
      </c>
      <c r="C122" s="3" t="str">
        <f t="shared" si="48"/>
        <v>1</v>
      </c>
      <c r="D122" s="3" t="str">
        <f t="shared" si="48"/>
        <v>1</v>
      </c>
      <c r="E122" s="3" t="str">
        <f t="shared" si="48"/>
        <v>1</v>
      </c>
      <c r="F122" s="3" t="str">
        <f t="shared" si="48"/>
        <v>0</v>
      </c>
      <c r="G122" s="3" t="str">
        <f t="shared" si="48"/>
        <v>1</v>
      </c>
      <c r="H122" s="3" t="str">
        <f t="shared" si="48"/>
        <v>0</v>
      </c>
      <c r="I122" s="3" t="str">
        <f t="shared" si="48"/>
        <v>0</v>
      </c>
      <c r="J122" s="3" t="str">
        <f t="shared" si="44"/>
        <v/>
      </c>
      <c r="L122" t="str">
        <f t="shared" si="49"/>
        <v/>
      </c>
      <c r="M122" t="str">
        <f t="shared" si="49"/>
        <v/>
      </c>
      <c r="N122" t="str">
        <f t="shared" si="49"/>
        <v/>
      </c>
      <c r="O122" t="str">
        <f t="shared" si="49"/>
        <v/>
      </c>
      <c r="P122" t="str">
        <f t="shared" si="49"/>
        <v/>
      </c>
      <c r="Q122" t="str">
        <f t="shared" si="49"/>
        <v/>
      </c>
      <c r="R122" t="str">
        <f t="shared" si="49"/>
        <v/>
      </c>
    </row>
    <row r="123" spans="1:18" x14ac:dyDescent="0.2">
      <c r="A123" s="4">
        <f t="shared" si="45"/>
        <v>117</v>
      </c>
      <c r="B123" s="4" t="str">
        <f t="shared" si="42"/>
        <v>1110101</v>
      </c>
      <c r="C123" s="3" t="str">
        <f t="shared" si="48"/>
        <v>1</v>
      </c>
      <c r="D123" s="3" t="str">
        <f t="shared" si="48"/>
        <v>1</v>
      </c>
      <c r="E123" s="3" t="str">
        <f t="shared" si="48"/>
        <v>1</v>
      </c>
      <c r="F123" s="3" t="str">
        <f t="shared" si="48"/>
        <v>0</v>
      </c>
      <c r="G123" s="3" t="str">
        <f t="shared" si="48"/>
        <v>1</v>
      </c>
      <c r="H123" s="3" t="str">
        <f t="shared" si="48"/>
        <v>0</v>
      </c>
      <c r="I123" s="3" t="str">
        <f t="shared" si="48"/>
        <v>1</v>
      </c>
      <c r="J123" s="3" t="str">
        <f t="shared" si="44"/>
        <v/>
      </c>
      <c r="L123" t="str">
        <f t="shared" si="49"/>
        <v/>
      </c>
      <c r="M123" t="str">
        <f t="shared" si="49"/>
        <v/>
      </c>
      <c r="N123" t="str">
        <f t="shared" si="49"/>
        <v/>
      </c>
      <c r="O123" t="str">
        <f t="shared" si="49"/>
        <v/>
      </c>
      <c r="P123" t="str">
        <f t="shared" si="49"/>
        <v/>
      </c>
      <c r="Q123" t="str">
        <f t="shared" si="49"/>
        <v/>
      </c>
      <c r="R123" t="str">
        <f t="shared" si="49"/>
        <v/>
      </c>
    </row>
    <row r="124" spans="1:18" x14ac:dyDescent="0.2">
      <c r="A124" s="4">
        <f t="shared" si="45"/>
        <v>118</v>
      </c>
      <c r="B124" s="4" t="str">
        <f t="shared" si="42"/>
        <v>1110110</v>
      </c>
      <c r="C124" s="3" t="str">
        <f t="shared" si="48"/>
        <v>1</v>
      </c>
      <c r="D124" s="3" t="str">
        <f t="shared" si="48"/>
        <v>1</v>
      </c>
      <c r="E124" s="3" t="str">
        <f t="shared" si="48"/>
        <v>1</v>
      </c>
      <c r="F124" s="3" t="str">
        <f t="shared" si="48"/>
        <v>0</v>
      </c>
      <c r="G124" s="3" t="str">
        <f t="shared" si="48"/>
        <v>1</v>
      </c>
      <c r="H124" s="3" t="str">
        <f t="shared" si="48"/>
        <v>1</v>
      </c>
      <c r="I124" s="3" t="str">
        <f t="shared" si="48"/>
        <v>0</v>
      </c>
      <c r="J124" s="3" t="str">
        <f t="shared" si="44"/>
        <v/>
      </c>
      <c r="L124" t="str">
        <f t="shared" si="49"/>
        <v/>
      </c>
      <c r="M124" t="str">
        <f t="shared" si="49"/>
        <v/>
      </c>
      <c r="N124" t="str">
        <f t="shared" si="49"/>
        <v/>
      </c>
      <c r="O124" t="str">
        <f t="shared" si="49"/>
        <v/>
      </c>
      <c r="P124" t="str">
        <f t="shared" si="49"/>
        <v/>
      </c>
      <c r="Q124" t="str">
        <f t="shared" si="49"/>
        <v/>
      </c>
      <c r="R124" t="str">
        <f t="shared" si="49"/>
        <v/>
      </c>
    </row>
    <row r="125" spans="1:18" x14ac:dyDescent="0.2">
      <c r="A125" s="4">
        <f t="shared" si="45"/>
        <v>119</v>
      </c>
      <c r="B125" s="4" t="str">
        <f t="shared" si="42"/>
        <v>1110111</v>
      </c>
      <c r="C125" s="3" t="str">
        <f t="shared" si="48"/>
        <v>1</v>
      </c>
      <c r="D125" s="3" t="str">
        <f t="shared" si="48"/>
        <v>1</v>
      </c>
      <c r="E125" s="3" t="str">
        <f t="shared" si="48"/>
        <v>1</v>
      </c>
      <c r="F125" s="3" t="str">
        <f t="shared" si="48"/>
        <v>0</v>
      </c>
      <c r="G125" s="3" t="str">
        <f t="shared" si="48"/>
        <v>1</v>
      </c>
      <c r="H125" s="3" t="str">
        <f t="shared" si="48"/>
        <v>1</v>
      </c>
      <c r="I125" s="3" t="str">
        <f t="shared" si="48"/>
        <v>1</v>
      </c>
      <c r="J125" s="3" t="str">
        <f t="shared" si="44"/>
        <v/>
      </c>
      <c r="L125" t="str">
        <f t="shared" si="49"/>
        <v/>
      </c>
      <c r="M125" t="str">
        <f t="shared" si="49"/>
        <v/>
      </c>
      <c r="N125" t="str">
        <f t="shared" si="49"/>
        <v/>
      </c>
      <c r="O125" t="str">
        <f t="shared" si="49"/>
        <v/>
      </c>
      <c r="P125" t="str">
        <f t="shared" si="49"/>
        <v/>
      </c>
      <c r="Q125" t="str">
        <f t="shared" si="49"/>
        <v/>
      </c>
      <c r="R125" t="str">
        <f t="shared" si="49"/>
        <v/>
      </c>
    </row>
    <row r="126" spans="1:18" x14ac:dyDescent="0.2">
      <c r="A126" s="4">
        <f t="shared" si="45"/>
        <v>120</v>
      </c>
      <c r="B126" s="4" t="str">
        <f t="shared" si="42"/>
        <v>1111000</v>
      </c>
      <c r="C126" s="3" t="str">
        <f t="shared" si="48"/>
        <v>1</v>
      </c>
      <c r="D126" s="3" t="str">
        <f t="shared" si="48"/>
        <v>1</v>
      </c>
      <c r="E126" s="3" t="str">
        <f t="shared" si="48"/>
        <v>1</v>
      </c>
      <c r="F126" s="3" t="str">
        <f t="shared" si="48"/>
        <v>1</v>
      </c>
      <c r="G126" s="3" t="str">
        <f t="shared" si="48"/>
        <v>0</v>
      </c>
      <c r="H126" s="3" t="str">
        <f t="shared" si="48"/>
        <v>0</v>
      </c>
      <c r="I126" s="3" t="str">
        <f t="shared" si="48"/>
        <v>0</v>
      </c>
      <c r="J126" s="3" t="str">
        <f t="shared" si="44"/>
        <v/>
      </c>
      <c r="L126" t="str">
        <f t="shared" si="49"/>
        <v/>
      </c>
      <c r="M126" t="str">
        <f t="shared" si="49"/>
        <v/>
      </c>
      <c r="N126" t="str">
        <f t="shared" si="49"/>
        <v/>
      </c>
      <c r="O126" t="str">
        <f t="shared" si="49"/>
        <v/>
      </c>
      <c r="P126" t="str">
        <f t="shared" si="49"/>
        <v/>
      </c>
      <c r="Q126" t="str">
        <f t="shared" si="49"/>
        <v/>
      </c>
      <c r="R126" t="str">
        <f t="shared" si="49"/>
        <v/>
      </c>
    </row>
    <row r="127" spans="1:18" x14ac:dyDescent="0.2">
      <c r="A127" s="4">
        <f t="shared" si="45"/>
        <v>121</v>
      </c>
      <c r="B127" s="4" t="str">
        <f t="shared" si="42"/>
        <v>1111001</v>
      </c>
      <c r="C127" s="3" t="str">
        <f t="shared" si="48"/>
        <v>1</v>
      </c>
      <c r="D127" s="3" t="str">
        <f t="shared" si="48"/>
        <v>1</v>
      </c>
      <c r="E127" s="3" t="str">
        <f t="shared" si="48"/>
        <v>1</v>
      </c>
      <c r="F127" s="3" t="str">
        <f t="shared" si="48"/>
        <v>1</v>
      </c>
      <c r="G127" s="3" t="str">
        <f t="shared" si="48"/>
        <v>0</v>
      </c>
      <c r="H127" s="3" t="str">
        <f t="shared" si="48"/>
        <v>0</v>
      </c>
      <c r="I127" s="3" t="str">
        <f t="shared" si="48"/>
        <v>1</v>
      </c>
      <c r="J127" s="3" t="str">
        <f t="shared" si="44"/>
        <v/>
      </c>
      <c r="L127" t="str">
        <f t="shared" si="49"/>
        <v/>
      </c>
      <c r="M127" t="str">
        <f t="shared" si="49"/>
        <v/>
      </c>
      <c r="N127" t="str">
        <f t="shared" si="49"/>
        <v/>
      </c>
      <c r="O127" t="str">
        <f t="shared" si="49"/>
        <v/>
      </c>
      <c r="P127" t="str">
        <f t="shared" si="49"/>
        <v/>
      </c>
      <c r="Q127" t="str">
        <f t="shared" si="49"/>
        <v/>
      </c>
      <c r="R127" t="str">
        <f t="shared" si="49"/>
        <v/>
      </c>
    </row>
    <row r="128" spans="1:18" x14ac:dyDescent="0.2">
      <c r="A128" s="4">
        <f t="shared" si="45"/>
        <v>122</v>
      </c>
      <c r="B128" s="4" t="str">
        <f t="shared" si="42"/>
        <v>1111010</v>
      </c>
      <c r="C128" s="3" t="str">
        <f t="shared" si="48"/>
        <v>1</v>
      </c>
      <c r="D128" s="3" t="str">
        <f t="shared" si="48"/>
        <v>1</v>
      </c>
      <c r="E128" s="3" t="str">
        <f t="shared" si="48"/>
        <v>1</v>
      </c>
      <c r="F128" s="3" t="str">
        <f t="shared" si="48"/>
        <v>1</v>
      </c>
      <c r="G128" s="3" t="str">
        <f t="shared" si="48"/>
        <v>0</v>
      </c>
      <c r="H128" s="3" t="str">
        <f t="shared" si="48"/>
        <v>1</v>
      </c>
      <c r="I128" s="3" t="str">
        <f t="shared" si="48"/>
        <v>0</v>
      </c>
      <c r="J128" s="3" t="str">
        <f t="shared" si="44"/>
        <v/>
      </c>
      <c r="L128" t="str">
        <f t="shared" si="49"/>
        <v/>
      </c>
      <c r="M128" t="str">
        <f t="shared" si="49"/>
        <v/>
      </c>
      <c r="N128" t="str">
        <f t="shared" si="49"/>
        <v/>
      </c>
      <c r="O128" t="str">
        <f t="shared" si="49"/>
        <v/>
      </c>
      <c r="P128" t="str">
        <f t="shared" si="49"/>
        <v/>
      </c>
      <c r="Q128" t="str">
        <f t="shared" si="49"/>
        <v/>
      </c>
      <c r="R128" t="str">
        <f t="shared" si="49"/>
        <v/>
      </c>
    </row>
    <row r="129" spans="1:18" x14ac:dyDescent="0.2">
      <c r="A129" s="4">
        <f t="shared" si="45"/>
        <v>123</v>
      </c>
      <c r="B129" s="4" t="str">
        <f t="shared" si="42"/>
        <v>1111011</v>
      </c>
      <c r="C129" s="3" t="str">
        <f t="shared" si="48"/>
        <v>1</v>
      </c>
      <c r="D129" s="3" t="str">
        <f t="shared" si="48"/>
        <v>1</v>
      </c>
      <c r="E129" s="3" t="str">
        <f t="shared" si="48"/>
        <v>1</v>
      </c>
      <c r="F129" s="3" t="str">
        <f t="shared" si="48"/>
        <v>1</v>
      </c>
      <c r="G129" s="3" t="str">
        <f t="shared" si="48"/>
        <v>0</v>
      </c>
      <c r="H129" s="3" t="str">
        <f t="shared" si="48"/>
        <v>1</v>
      </c>
      <c r="I129" s="3" t="str">
        <f t="shared" si="48"/>
        <v>1</v>
      </c>
      <c r="J129" s="3" t="str">
        <f t="shared" si="44"/>
        <v/>
      </c>
      <c r="L129" t="str">
        <f t="shared" si="49"/>
        <v/>
      </c>
      <c r="M129" t="str">
        <f t="shared" si="49"/>
        <v/>
      </c>
      <c r="N129" t="str">
        <f t="shared" si="49"/>
        <v/>
      </c>
      <c r="O129" t="str">
        <f t="shared" si="49"/>
        <v/>
      </c>
      <c r="P129" t="str">
        <f t="shared" si="49"/>
        <v/>
      </c>
      <c r="Q129" t="str">
        <f t="shared" si="49"/>
        <v/>
      </c>
      <c r="R129" t="str">
        <f t="shared" si="49"/>
        <v/>
      </c>
    </row>
    <row r="130" spans="1:18" x14ac:dyDescent="0.2">
      <c r="A130" s="4">
        <f t="shared" si="45"/>
        <v>124</v>
      </c>
      <c r="B130" s="4" t="str">
        <f t="shared" si="42"/>
        <v>1111100</v>
      </c>
      <c r="C130" s="3" t="str">
        <f t="shared" si="48"/>
        <v>1</v>
      </c>
      <c r="D130" s="3" t="str">
        <f t="shared" si="48"/>
        <v>1</v>
      </c>
      <c r="E130" s="3" t="str">
        <f t="shared" si="48"/>
        <v>1</v>
      </c>
      <c r="F130" s="3" t="str">
        <f t="shared" si="48"/>
        <v>1</v>
      </c>
      <c r="G130" s="3" t="str">
        <f t="shared" si="48"/>
        <v>1</v>
      </c>
      <c r="H130" s="3" t="str">
        <f t="shared" si="48"/>
        <v>0</v>
      </c>
      <c r="I130" s="3" t="str">
        <f t="shared" si="48"/>
        <v>0</v>
      </c>
      <c r="J130" s="3" t="str">
        <f t="shared" si="44"/>
        <v/>
      </c>
      <c r="L130" t="str">
        <f t="shared" si="49"/>
        <v/>
      </c>
      <c r="M130" t="str">
        <f t="shared" si="49"/>
        <v/>
      </c>
      <c r="N130" t="str">
        <f t="shared" si="49"/>
        <v/>
      </c>
      <c r="O130" t="str">
        <f t="shared" si="49"/>
        <v/>
      </c>
      <c r="P130" t="str">
        <f t="shared" si="49"/>
        <v/>
      </c>
      <c r="Q130" t="str">
        <f t="shared" si="49"/>
        <v/>
      </c>
      <c r="R130" t="str">
        <f t="shared" si="49"/>
        <v/>
      </c>
    </row>
    <row r="131" spans="1:18" x14ac:dyDescent="0.2">
      <c r="A131" s="4">
        <f t="shared" si="45"/>
        <v>125</v>
      </c>
      <c r="B131" s="4" t="str">
        <f t="shared" si="42"/>
        <v>1111101</v>
      </c>
      <c r="C131" s="3" t="str">
        <f t="shared" si="48"/>
        <v>1</v>
      </c>
      <c r="D131" s="3" t="str">
        <f t="shared" si="48"/>
        <v>1</v>
      </c>
      <c r="E131" s="3" t="str">
        <f t="shared" si="48"/>
        <v>1</v>
      </c>
      <c r="F131" s="3" t="str">
        <f t="shared" si="48"/>
        <v>1</v>
      </c>
      <c r="G131" s="3" t="str">
        <f t="shared" si="48"/>
        <v>1</v>
      </c>
      <c r="H131" s="3" t="str">
        <f t="shared" si="48"/>
        <v>0</v>
      </c>
      <c r="I131" s="3" t="str">
        <f t="shared" si="48"/>
        <v>1</v>
      </c>
      <c r="J131" s="3" t="str">
        <f t="shared" si="44"/>
        <v/>
      </c>
      <c r="L131" t="str">
        <f t="shared" si="49"/>
        <v/>
      </c>
      <c r="M131" t="str">
        <f t="shared" si="49"/>
        <v/>
      </c>
      <c r="N131" t="str">
        <f t="shared" si="49"/>
        <v/>
      </c>
      <c r="O131" t="str">
        <f t="shared" si="49"/>
        <v/>
      </c>
      <c r="P131" t="str">
        <f t="shared" si="49"/>
        <v/>
      </c>
      <c r="Q131" t="str">
        <f t="shared" si="49"/>
        <v/>
      </c>
      <c r="R131" t="str">
        <f t="shared" si="49"/>
        <v/>
      </c>
    </row>
    <row r="132" spans="1:18" x14ac:dyDescent="0.2">
      <c r="A132" s="4">
        <f t="shared" si="45"/>
        <v>126</v>
      </c>
      <c r="B132" s="4" t="str">
        <f t="shared" si="42"/>
        <v>1111110</v>
      </c>
      <c r="C132" s="3" t="str">
        <f t="shared" si="48"/>
        <v>1</v>
      </c>
      <c r="D132" s="3" t="str">
        <f t="shared" si="48"/>
        <v>1</v>
      </c>
      <c r="E132" s="3" t="str">
        <f t="shared" si="48"/>
        <v>1</v>
      </c>
      <c r="F132" s="3" t="str">
        <f t="shared" si="48"/>
        <v>1</v>
      </c>
      <c r="G132" s="3" t="str">
        <f t="shared" si="48"/>
        <v>1</v>
      </c>
      <c r="H132" s="3" t="str">
        <f t="shared" si="48"/>
        <v>1</v>
      </c>
      <c r="I132" s="3" t="str">
        <f t="shared" si="48"/>
        <v>0</v>
      </c>
      <c r="J132" s="3" t="str">
        <f t="shared" si="44"/>
        <v/>
      </c>
      <c r="L132" t="str">
        <f t="shared" si="49"/>
        <v/>
      </c>
      <c r="M132" t="str">
        <f t="shared" si="49"/>
        <v/>
      </c>
      <c r="N132" t="str">
        <f t="shared" si="49"/>
        <v/>
      </c>
      <c r="O132" t="str">
        <f t="shared" si="49"/>
        <v/>
      </c>
      <c r="P132" t="str">
        <f t="shared" si="49"/>
        <v/>
      </c>
      <c r="Q132" t="str">
        <f t="shared" si="49"/>
        <v/>
      </c>
      <c r="R132" t="str">
        <f t="shared" si="49"/>
        <v/>
      </c>
    </row>
    <row r="133" spans="1:18" x14ac:dyDescent="0.2">
      <c r="A133" s="4">
        <f t="shared" si="45"/>
        <v>127</v>
      </c>
      <c r="B133" s="4" t="str">
        <f t="shared" si="42"/>
        <v>1111111</v>
      </c>
      <c r="C133" s="3" t="str">
        <f t="shared" si="48"/>
        <v>1</v>
      </c>
      <c r="D133" s="3" t="str">
        <f t="shared" si="48"/>
        <v>1</v>
      </c>
      <c r="E133" s="3" t="str">
        <f t="shared" si="48"/>
        <v>1</v>
      </c>
      <c r="F133" s="3" t="str">
        <f t="shared" si="48"/>
        <v>1</v>
      </c>
      <c r="G133" s="3" t="str">
        <f t="shared" si="48"/>
        <v>1</v>
      </c>
      <c r="H133" s="3" t="str">
        <f t="shared" si="48"/>
        <v>1</v>
      </c>
      <c r="I133" s="3" t="str">
        <f t="shared" si="48"/>
        <v>1</v>
      </c>
      <c r="J133" s="3" t="str">
        <f t="shared" si="44"/>
        <v/>
      </c>
      <c r="L133" t="str">
        <f t="shared" si="49"/>
        <v/>
      </c>
      <c r="M133" t="str">
        <f t="shared" si="49"/>
        <v/>
      </c>
      <c r="N133" t="str">
        <f t="shared" si="49"/>
        <v/>
      </c>
      <c r="O133" t="str">
        <f t="shared" si="49"/>
        <v/>
      </c>
      <c r="P133" t="str">
        <f t="shared" si="49"/>
        <v/>
      </c>
      <c r="Q133" t="str">
        <f t="shared" si="49"/>
        <v/>
      </c>
      <c r="R133" t="str">
        <f t="shared" si="49"/>
        <v/>
      </c>
    </row>
    <row r="134" spans="1:18" x14ac:dyDescent="0.2">
      <c r="A134" s="4"/>
      <c r="B134" s="4"/>
      <c r="J134" s="4">
        <f>COUNTIF(J7:J133,"Y")</f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E09A-A107-4101-9DD5-2AAA6F208E2E}">
  <dimension ref="A1:Q565"/>
  <sheetViews>
    <sheetView workbookViewId="0">
      <selection activeCell="E25" sqref="E25"/>
    </sheetView>
  </sheetViews>
  <sheetFormatPr baseColWidth="10" defaultColWidth="8.83203125" defaultRowHeight="15" x14ac:dyDescent="0.2"/>
  <cols>
    <col min="1" max="1" width="13.1640625" customWidth="1"/>
    <col min="3" max="3" width="10.5" bestFit="1" customWidth="1"/>
    <col min="4" max="4" width="14.5" bestFit="1" customWidth="1"/>
    <col min="5" max="5" width="18.5" bestFit="1" customWidth="1"/>
    <col min="6" max="6" width="10.5" bestFit="1" customWidth="1"/>
    <col min="7" max="7" width="14.5" bestFit="1" customWidth="1"/>
    <col min="8" max="8" width="18.5" bestFit="1" customWidth="1"/>
    <col min="9" max="9" width="10.5" bestFit="1" customWidth="1"/>
    <col min="10" max="10" width="14.5" bestFit="1" customWidth="1"/>
    <col min="11" max="11" width="18.5" bestFit="1" customWidth="1"/>
    <col min="13" max="13" width="18.5" bestFit="1" customWidth="1"/>
    <col min="14" max="14" width="10.5" bestFit="1" customWidth="1"/>
    <col min="22" max="22" width="9.5" customWidth="1"/>
    <col min="23" max="23" width="8.1640625" customWidth="1"/>
  </cols>
  <sheetData>
    <row r="1" spans="1:17" ht="16" thickBot="1" x14ac:dyDescent="0.25"/>
    <row r="2" spans="1:17" ht="16" thickBot="1" x14ac:dyDescent="0.25">
      <c r="A2" s="49" t="s">
        <v>63</v>
      </c>
      <c r="C2" s="48" t="s">
        <v>52</v>
      </c>
      <c r="D2" s="19" t="s">
        <v>53</v>
      </c>
      <c r="E2" s="59" t="s">
        <v>5</v>
      </c>
      <c r="F2" s="60" t="s">
        <v>6</v>
      </c>
      <c r="G2" s="84" t="s">
        <v>7</v>
      </c>
      <c r="H2" s="19" t="s">
        <v>59</v>
      </c>
      <c r="L2" s="62" t="s">
        <v>37</v>
      </c>
      <c r="M2" s="60" t="s">
        <v>52</v>
      </c>
    </row>
    <row r="3" spans="1:17" ht="16" thickBot="1" x14ac:dyDescent="0.25">
      <c r="A3" s="32">
        <v>61</v>
      </c>
      <c r="C3" s="52">
        <f ca="1">VLOOKUP($D3,$M12:$Q557,5,FALSE)</f>
        <v>2</v>
      </c>
      <c r="D3" s="58">
        <f ca="1">MAX(M13:M557)</f>
        <v>0.33359640502799603</v>
      </c>
      <c r="E3" s="52">
        <f ca="1">VLOOKUP($D3,$M12:$Q557,2,FALSE)</f>
        <v>4</v>
      </c>
      <c r="F3" s="52">
        <f ca="1">VLOOKUP($D3,$M12:$Q557,3,FALSE)</f>
        <v>6</v>
      </c>
      <c r="G3" s="85">
        <f ca="1">VLOOKUP($D3,$M12:$Q557,4,FALSE)</f>
        <v>7</v>
      </c>
      <c r="H3" s="50">
        <f ca="1">AVERAGE(M13,M557)</f>
        <v>0.14358797652492003</v>
      </c>
      <c r="K3" s="4" t="s">
        <v>55</v>
      </c>
      <c r="L3" s="64">
        <f>MAX(L13:L557)</f>
        <v>0.77002652519893899</v>
      </c>
      <c r="M3" s="63">
        <f>VLOOKUP($L3,$L$13:$Q$558,6,FALSE)</f>
        <v>26</v>
      </c>
    </row>
    <row r="4" spans="1:17" ht="16" thickBot="1" x14ac:dyDescent="0.25">
      <c r="A4" s="4">
        <f>A3</f>
        <v>61</v>
      </c>
      <c r="C4" s="19">
        <f ca="1">C3</f>
        <v>2</v>
      </c>
      <c r="D4" s="118">
        <f ca="1">D3</f>
        <v>0.33359640502799603</v>
      </c>
      <c r="E4" s="4"/>
      <c r="F4" s="4"/>
      <c r="K4" s="4" t="s">
        <v>56</v>
      </c>
      <c r="L4" s="13">
        <f>MIN(L13:L557)</f>
        <v>0.58713527851458869</v>
      </c>
      <c r="M4" s="65">
        <f>VLOOKUP($L4,$L$13:$Q$558,6,FALSE)</f>
        <v>20</v>
      </c>
    </row>
    <row r="5" spans="1:17" x14ac:dyDescent="0.2">
      <c r="A5" s="4"/>
      <c r="D5" s="4"/>
      <c r="E5" s="4"/>
      <c r="F5" s="4"/>
    </row>
    <row r="6" spans="1:17" ht="41" thickBot="1" x14ac:dyDescent="0.25">
      <c r="J6" s="247" t="s">
        <v>133</v>
      </c>
      <c r="K6" s="248"/>
      <c r="L6" s="248"/>
      <c r="M6" s="248"/>
      <c r="N6" s="249"/>
    </row>
    <row r="7" spans="1:17" ht="16" thickBot="1" x14ac:dyDescent="0.25">
      <c r="A7" s="48" t="s">
        <v>40</v>
      </c>
      <c r="B7" s="76"/>
      <c r="D7" s="27" t="s">
        <v>5</v>
      </c>
      <c r="E7" s="27" t="s">
        <v>6</v>
      </c>
      <c r="F7" s="27" t="s">
        <v>7</v>
      </c>
    </row>
    <row r="8" spans="1:17" ht="16" thickBot="1" x14ac:dyDescent="0.25">
      <c r="A8" s="54">
        <v>1</v>
      </c>
      <c r="C8" s="4" t="s">
        <v>42</v>
      </c>
      <c r="D8" s="32">
        <f ca="1">OFFSET(Setup!$AI$6,$A8,1)</f>
        <v>33</v>
      </c>
      <c r="E8" s="32">
        <f ca="1">OFFSET(Setup!$AI$6,$A8,2)</f>
        <v>34</v>
      </c>
      <c r="F8" s="32">
        <f ca="1">OFFSET(Setup!$AI$6,$A8,3)</f>
        <v>44</v>
      </c>
      <c r="H8" s="55"/>
    </row>
    <row r="9" spans="1:17" x14ac:dyDescent="0.2">
      <c r="A9" s="4"/>
      <c r="C9" s="4" t="s">
        <v>41</v>
      </c>
      <c r="D9" s="32">
        <f ca="1">OFFSET(Setup!$AC$6,$A8,1)</f>
        <v>5</v>
      </c>
      <c r="E9" s="32">
        <f ca="1">OFFSET(Setup!$AC$6,$A8,2)</f>
        <v>6</v>
      </c>
      <c r="F9" s="32">
        <f ca="1">OFFSET(Setup!$AC$6,$A8,3)</f>
        <v>7</v>
      </c>
    </row>
    <row r="10" spans="1:17" x14ac:dyDescent="0.2">
      <c r="A10" s="4"/>
      <c r="C10" s="4" t="s">
        <v>51</v>
      </c>
      <c r="D10" s="32">
        <f ca="1">OFFSET('Data 2'!$B$9,$A$3,2*(D9+1))</f>
        <v>0</v>
      </c>
      <c r="E10" s="32">
        <f ca="1">OFFSET('Data 2'!$B$9,$A$3,2*(E9+1))</f>
        <v>1</v>
      </c>
      <c r="F10" s="32">
        <f ca="1">OFFSET('Data 2'!$B$9,$A$3,2*(F9+1))</f>
        <v>0</v>
      </c>
    </row>
    <row r="11" spans="1:17" ht="16" thickBot="1" x14ac:dyDescent="0.25">
      <c r="A11" s="4"/>
    </row>
    <row r="12" spans="1:17" ht="16" thickBot="1" x14ac:dyDescent="0.25">
      <c r="C12" s="139" t="s">
        <v>35</v>
      </c>
      <c r="D12" s="140" t="s">
        <v>2</v>
      </c>
      <c r="E12" s="140" t="s">
        <v>36</v>
      </c>
      <c r="F12" s="140" t="s">
        <v>35</v>
      </c>
      <c r="G12" s="140" t="s">
        <v>2</v>
      </c>
      <c r="H12" s="140" t="s">
        <v>36</v>
      </c>
      <c r="I12" s="140" t="s">
        <v>35</v>
      </c>
      <c r="J12" s="140" t="s">
        <v>2</v>
      </c>
      <c r="K12" s="140" t="s">
        <v>36</v>
      </c>
      <c r="L12" s="140" t="s">
        <v>37</v>
      </c>
      <c r="M12" s="19" t="s">
        <v>36</v>
      </c>
      <c r="N12" s="7" t="s">
        <v>5</v>
      </c>
      <c r="O12" s="7" t="s">
        <v>6</v>
      </c>
      <c r="P12" s="7" t="s">
        <v>7</v>
      </c>
      <c r="Q12" s="57" t="s">
        <v>40</v>
      </c>
    </row>
    <row r="13" spans="1:17" ht="16" thickBot="1" x14ac:dyDescent="0.25">
      <c r="C13" s="141" t="s">
        <v>8</v>
      </c>
      <c r="D13" s="142">
        <v>-2.3033351553049202</v>
      </c>
      <c r="E13" s="142">
        <v>9.0847121306243311E-2</v>
      </c>
      <c r="F13" s="141" t="s">
        <v>17</v>
      </c>
      <c r="G13" s="142">
        <v>-2.1559046232059913</v>
      </c>
      <c r="H13" s="142">
        <v>0.10378074607090629</v>
      </c>
      <c r="I13" s="141" t="s">
        <v>26</v>
      </c>
      <c r="J13" s="142">
        <v>-2.1570323375880558</v>
      </c>
      <c r="K13" s="142">
        <v>0.10367590387166863</v>
      </c>
      <c r="L13" s="143">
        <v>0.65238726790450929</v>
      </c>
      <c r="M13" s="50">
        <f ca="1">OFFSET($E13,3*E10+F10,3*D10)</f>
        <v>0.19103679391783501</v>
      </c>
      <c r="N13" s="66">
        <f t="shared" ref="N13:P14" ca="1" si="0">D9</f>
        <v>5</v>
      </c>
      <c r="O13" s="63">
        <f t="shared" ca="1" si="0"/>
        <v>6</v>
      </c>
      <c r="P13" s="63">
        <f t="shared" ca="1" si="0"/>
        <v>7</v>
      </c>
      <c r="Q13" s="56">
        <f>A8</f>
        <v>1</v>
      </c>
    </row>
    <row r="14" spans="1:17" ht="16" thickBot="1" x14ac:dyDescent="0.25">
      <c r="C14" s="141" t="s">
        <v>9</v>
      </c>
      <c r="D14" s="142">
        <v>-1.930362811641869</v>
      </c>
      <c r="E14" s="142">
        <v>0.12671042780035968</v>
      </c>
      <c r="F14" s="141" t="s">
        <v>18</v>
      </c>
      <c r="G14" s="142">
        <v>-1.7829322795429401</v>
      </c>
      <c r="H14" s="142">
        <v>0.14394143448898053</v>
      </c>
      <c r="I14" s="141" t="s">
        <v>27</v>
      </c>
      <c r="J14" s="142">
        <v>-2.017525287104609</v>
      </c>
      <c r="K14" s="142">
        <v>0.11737512402807336</v>
      </c>
      <c r="L14" s="141"/>
      <c r="N14" s="52">
        <f t="shared" ca="1" si="0"/>
        <v>0</v>
      </c>
      <c r="O14" s="52">
        <f t="shared" ca="1" si="0"/>
        <v>1</v>
      </c>
      <c r="P14" s="52">
        <f t="shared" ca="1" si="0"/>
        <v>0</v>
      </c>
    </row>
    <row r="15" spans="1:17" x14ac:dyDescent="0.2">
      <c r="C15" s="141" t="s">
        <v>10</v>
      </c>
      <c r="D15" s="142">
        <v>-2.0679759865104326</v>
      </c>
      <c r="E15" s="142">
        <v>0.11224857089734182</v>
      </c>
      <c r="F15" s="141" t="s">
        <v>19</v>
      </c>
      <c r="G15" s="142">
        <v>-1.9585926180072846</v>
      </c>
      <c r="H15" s="142">
        <v>0.12361943930731656</v>
      </c>
      <c r="I15" s="141" t="s">
        <v>28</v>
      </c>
      <c r="J15" s="142">
        <v>-1.8106928929024857</v>
      </c>
      <c r="K15" s="142">
        <v>0.14055440421076329</v>
      </c>
      <c r="L15" s="141"/>
    </row>
    <row r="16" spans="1:17" x14ac:dyDescent="0.2">
      <c r="C16" s="141" t="s">
        <v>11</v>
      </c>
      <c r="D16" s="142">
        <v>-1.4432873874777035</v>
      </c>
      <c r="E16" s="142">
        <v>0.19103679391783501</v>
      </c>
      <c r="F16" s="141" t="s">
        <v>20</v>
      </c>
      <c r="G16" s="142">
        <v>-1.2958568553787746</v>
      </c>
      <c r="H16" s="142">
        <v>0.21486312715500178</v>
      </c>
      <c r="I16" s="141" t="s">
        <v>29</v>
      </c>
      <c r="J16" s="142">
        <v>-1.3000474885832576</v>
      </c>
      <c r="K16" s="142">
        <v>0.21415702481512922</v>
      </c>
      <c r="L16" s="141"/>
    </row>
    <row r="17" spans="1:17" x14ac:dyDescent="0.2">
      <c r="C17" s="141" t="s">
        <v>12</v>
      </c>
      <c r="D17" s="142">
        <v>-1.0703150438146523</v>
      </c>
      <c r="E17" s="142">
        <v>0.2553431761672581</v>
      </c>
      <c r="F17" s="141" t="s">
        <v>21</v>
      </c>
      <c r="G17" s="142">
        <v>-0.92288451171572339</v>
      </c>
      <c r="H17" s="142">
        <v>0.28437051990523365</v>
      </c>
      <c r="I17" s="141" t="s">
        <v>30</v>
      </c>
      <c r="J17" s="142">
        <v>-1.160540438099811</v>
      </c>
      <c r="K17" s="142">
        <v>0.23856909860719222</v>
      </c>
      <c r="L17" s="141"/>
    </row>
    <row r="18" spans="1:17" x14ac:dyDescent="0.2">
      <c r="C18" s="141" t="s">
        <v>13</v>
      </c>
      <c r="D18" s="142">
        <v>-1.2795260150979078</v>
      </c>
      <c r="E18" s="142">
        <v>0.21763091709505983</v>
      </c>
      <c r="F18" s="141" t="s">
        <v>22</v>
      </c>
      <c r="G18" s="142">
        <v>-1.1701426465947597</v>
      </c>
      <c r="H18" s="142">
        <v>0.23682920119845946</v>
      </c>
      <c r="I18" s="141" t="s">
        <v>31</v>
      </c>
      <c r="J18" s="142">
        <v>-1.7273722540589771</v>
      </c>
      <c r="K18" s="142">
        <v>0.15092400595517971</v>
      </c>
      <c r="L18" s="141"/>
    </row>
    <row r="19" spans="1:17" x14ac:dyDescent="0.2">
      <c r="C19" s="141" t="s">
        <v>14</v>
      </c>
      <c r="D19" s="142">
        <v>-1.8617227571852719</v>
      </c>
      <c r="E19" s="142">
        <v>0.13450237691730899</v>
      </c>
      <c r="F19" s="141" t="s">
        <v>23</v>
      </c>
      <c r="G19" s="142">
        <v>-1.6805835081281213</v>
      </c>
      <c r="H19" s="142">
        <v>0.15701821825067727</v>
      </c>
      <c r="I19" s="141" t="s">
        <v>32</v>
      </c>
      <c r="J19" s="142">
        <v>-1.8106928929024857</v>
      </c>
      <c r="K19" s="142">
        <v>0.14055440421076329</v>
      </c>
      <c r="L19" s="141"/>
    </row>
    <row r="20" spans="1:17" x14ac:dyDescent="0.2">
      <c r="C20" s="141" t="s">
        <v>15</v>
      </c>
      <c r="D20" s="142">
        <v>-1.6772209129440341</v>
      </c>
      <c r="E20" s="142">
        <v>0.15746381660221573</v>
      </c>
      <c r="F20" s="141" t="s">
        <v>24</v>
      </c>
      <c r="G20" s="142">
        <v>-1.4960816638868835</v>
      </c>
      <c r="H20" s="142">
        <v>0.18301065710554293</v>
      </c>
      <c r="I20" s="141" t="s">
        <v>33</v>
      </c>
      <c r="J20" s="142">
        <v>-1.7273722540589771</v>
      </c>
      <c r="K20" s="142">
        <v>0.15092400595517971</v>
      </c>
      <c r="L20" s="141"/>
    </row>
    <row r="21" spans="1:17" x14ac:dyDescent="0.2">
      <c r="C21" s="141" t="s">
        <v>16</v>
      </c>
      <c r="D21" s="142">
        <v>-1.8106928929024857</v>
      </c>
      <c r="E21" s="142">
        <v>0.14055440421076329</v>
      </c>
      <c r="F21" s="141" t="s">
        <v>25</v>
      </c>
      <c r="G21" s="142">
        <v>-1.7273722540589771</v>
      </c>
      <c r="H21" s="142">
        <v>0.15092400595517971</v>
      </c>
      <c r="I21" s="141" t="s">
        <v>34</v>
      </c>
      <c r="J21" s="142">
        <v>-1.7186372043990923</v>
      </c>
      <c r="K21" s="142">
        <v>0.15204678362573099</v>
      </c>
      <c r="L21" s="141"/>
    </row>
    <row r="22" spans="1:17" ht="16" thickBot="1" x14ac:dyDescent="0.25">
      <c r="L22" s="6"/>
    </row>
    <row r="23" spans="1:17" x14ac:dyDescent="0.2">
      <c r="A23" s="48" t="s">
        <v>40</v>
      </c>
      <c r="B23" s="76"/>
      <c r="D23" s="27" t="s">
        <v>5</v>
      </c>
      <c r="E23" s="27" t="s">
        <v>6</v>
      </c>
      <c r="F23" s="27" t="s">
        <v>7</v>
      </c>
      <c r="L23" s="6"/>
    </row>
    <row r="24" spans="1:17" x14ac:dyDescent="0.2">
      <c r="A24" s="54">
        <f>A8+1</f>
        <v>2</v>
      </c>
      <c r="C24" s="4" t="s">
        <v>42</v>
      </c>
      <c r="D24" s="32">
        <f ca="1">OFFSET(Setup!$AI$6,$A24,1)</f>
        <v>24</v>
      </c>
      <c r="E24" s="32">
        <f ca="1">OFFSET(Setup!$AI$6,$A24,2)</f>
        <v>34</v>
      </c>
      <c r="F24" s="32">
        <f ca="1">OFFSET(Setup!$AI$6,$A24,3)</f>
        <v>44</v>
      </c>
      <c r="L24" s="6"/>
    </row>
    <row r="25" spans="1:17" x14ac:dyDescent="0.2">
      <c r="A25" s="4"/>
      <c r="C25" s="4" t="s">
        <v>41</v>
      </c>
      <c r="D25" s="32">
        <f ca="1">OFFSET(Setup!$AC$6,$A24,1)</f>
        <v>4</v>
      </c>
      <c r="E25" s="32">
        <f ca="1">OFFSET(Setup!$AC$6,$A24,2)</f>
        <v>6</v>
      </c>
      <c r="F25" s="32">
        <f ca="1">OFFSET(Setup!$AC$6,$A24,3)</f>
        <v>7</v>
      </c>
      <c r="L25" s="6"/>
    </row>
    <row r="26" spans="1:17" x14ac:dyDescent="0.2">
      <c r="A26" s="4"/>
      <c r="C26" s="4" t="s">
        <v>51</v>
      </c>
      <c r="D26" s="32">
        <f ca="1">OFFSET('Data 2'!$B$9,$A$3,2*(D25+1))</f>
        <v>0</v>
      </c>
      <c r="E26" s="32">
        <f ca="1">OFFSET('Data 2'!$B$9,$A$3,2*(E25+1))</f>
        <v>1</v>
      </c>
      <c r="F26" s="32">
        <f ca="1">OFFSET('Data 2'!$B$9,$A$3,2*(F25+1))</f>
        <v>0</v>
      </c>
      <c r="L26" s="6"/>
    </row>
    <row r="27" spans="1:17" ht="16" thickBot="1" x14ac:dyDescent="0.25">
      <c r="L27" s="6"/>
    </row>
    <row r="28" spans="1:17" ht="16" thickBot="1" x14ac:dyDescent="0.25">
      <c r="C28" s="139" t="s">
        <v>35</v>
      </c>
      <c r="D28" s="140" t="s">
        <v>2</v>
      </c>
      <c r="E28" s="140" t="s">
        <v>36</v>
      </c>
      <c r="F28" s="140" t="s">
        <v>35</v>
      </c>
      <c r="G28" s="140" t="s">
        <v>2</v>
      </c>
      <c r="H28" s="140" t="s">
        <v>36</v>
      </c>
      <c r="I28" s="140" t="s">
        <v>35</v>
      </c>
      <c r="J28" s="140" t="s">
        <v>2</v>
      </c>
      <c r="K28" s="140" t="s">
        <v>36</v>
      </c>
      <c r="L28" s="140" t="s">
        <v>37</v>
      </c>
      <c r="M28" s="19" t="s">
        <v>36</v>
      </c>
      <c r="N28" s="7" t="s">
        <v>5</v>
      </c>
      <c r="O28" s="7" t="s">
        <v>6</v>
      </c>
      <c r="P28" s="7" t="s">
        <v>7</v>
      </c>
      <c r="Q28" s="57" t="s">
        <v>40</v>
      </c>
    </row>
    <row r="29" spans="1:17" ht="16" thickBot="1" x14ac:dyDescent="0.25">
      <c r="C29" s="144" t="s">
        <v>8</v>
      </c>
      <c r="D29" s="145">
        <v>-1.6175780861659559</v>
      </c>
      <c r="E29" s="145">
        <v>0.1655391525944758</v>
      </c>
      <c r="F29" s="144" t="s">
        <v>17</v>
      </c>
      <c r="G29" s="145">
        <v>-2.4515850422557719</v>
      </c>
      <c r="H29" s="145">
        <v>7.932271534912097E-2</v>
      </c>
      <c r="I29" s="144" t="s">
        <v>26</v>
      </c>
      <c r="J29" s="145">
        <v>-1.6501142721038522</v>
      </c>
      <c r="K29" s="145">
        <v>0.16109350597347757</v>
      </c>
      <c r="L29" s="143">
        <v>0.6586206896551724</v>
      </c>
      <c r="M29" s="50">
        <f ca="1">OFFSET($E29,3*E26+F26,3*D26)</f>
        <v>0.33359640502799603</v>
      </c>
      <c r="N29" s="51">
        <f t="shared" ref="N29:P30" ca="1" si="1">D25</f>
        <v>4</v>
      </c>
      <c r="O29" s="52">
        <f t="shared" ca="1" si="1"/>
        <v>6</v>
      </c>
      <c r="P29" s="52">
        <f t="shared" ca="1" si="1"/>
        <v>7</v>
      </c>
      <c r="Q29" s="56">
        <f>A24</f>
        <v>2</v>
      </c>
    </row>
    <row r="30" spans="1:17" ht="16" thickBot="1" x14ac:dyDescent="0.25">
      <c r="C30" s="144" t="s">
        <v>9</v>
      </c>
      <c r="D30" s="145">
        <v>-1.4167073780325894</v>
      </c>
      <c r="E30" s="145">
        <v>0.19517828184166777</v>
      </c>
      <c r="F30" s="144" t="s">
        <v>18</v>
      </c>
      <c r="G30" s="145">
        <v>-2.2507143341224052</v>
      </c>
      <c r="H30" s="145">
        <v>9.5287865714279565E-2</v>
      </c>
      <c r="I30" s="144" t="s">
        <v>27</v>
      </c>
      <c r="J30" s="145">
        <v>-1.3996450064227588</v>
      </c>
      <c r="K30" s="145">
        <v>0.19787244960382558</v>
      </c>
      <c r="L30" s="144"/>
      <c r="N30" s="52">
        <f t="shared" ca="1" si="1"/>
        <v>0</v>
      </c>
      <c r="O30" s="52">
        <f t="shared" ca="1" si="1"/>
        <v>1</v>
      </c>
      <c r="P30" s="52">
        <f t="shared" ca="1" si="1"/>
        <v>0</v>
      </c>
    </row>
    <row r="31" spans="1:17" x14ac:dyDescent="0.2">
      <c r="C31" s="144" t="s">
        <v>10</v>
      </c>
      <c r="D31" s="145">
        <v>-1.5614189718597329</v>
      </c>
      <c r="E31" s="145">
        <v>0.17344312807702875</v>
      </c>
      <c r="F31" s="144" t="s">
        <v>19</v>
      </c>
      <c r="G31" s="145">
        <v>-2.3580212206502744</v>
      </c>
      <c r="H31" s="145">
        <v>8.6430311324997885E-2</v>
      </c>
      <c r="I31" s="144" t="s">
        <v>28</v>
      </c>
      <c r="J31" s="145">
        <v>-1.3934718713299914</v>
      </c>
      <c r="K31" s="145">
        <v>0.19885407076155889</v>
      </c>
      <c r="L31" s="144"/>
    </row>
    <row r="32" spans="1:17" x14ac:dyDescent="0.2">
      <c r="C32" s="144" t="s">
        <v>11</v>
      </c>
      <c r="D32" s="145">
        <v>-0.69196359132238328</v>
      </c>
      <c r="E32" s="145">
        <v>0.33359640502799603</v>
      </c>
      <c r="F32" s="144" t="s">
        <v>20</v>
      </c>
      <c r="G32" s="145">
        <v>-1.5259705474121992</v>
      </c>
      <c r="H32" s="145">
        <v>0.17858400793541898</v>
      </c>
      <c r="I32" s="144" t="s">
        <v>29</v>
      </c>
      <c r="J32" s="145">
        <v>-1.9280128794625733</v>
      </c>
      <c r="K32" s="145">
        <v>0.12697068748096391</v>
      </c>
      <c r="L32" s="144"/>
    </row>
    <row r="33" spans="1:17" x14ac:dyDescent="0.2">
      <c r="C33" s="144" t="s">
        <v>12</v>
      </c>
      <c r="D33" s="145">
        <v>-0.49109288318901667</v>
      </c>
      <c r="E33" s="145">
        <v>0.37963614612167085</v>
      </c>
      <c r="F33" s="144" t="s">
        <v>21</v>
      </c>
      <c r="G33" s="145">
        <v>-1.3250998392788325</v>
      </c>
      <c r="H33" s="145">
        <v>0.20997106443332916</v>
      </c>
      <c r="I33" s="144" t="s">
        <v>30</v>
      </c>
      <c r="J33" s="145">
        <v>-1.6775436137814799</v>
      </c>
      <c r="K33" s="145">
        <v>0.15742100894892092</v>
      </c>
      <c r="L33" s="144"/>
    </row>
    <row r="34" spans="1:17" x14ac:dyDescent="0.2">
      <c r="C34" s="144" t="s">
        <v>13</v>
      </c>
      <c r="D34" s="145">
        <v>-0.64808386383679162</v>
      </c>
      <c r="E34" s="145">
        <v>0.34342146404624269</v>
      </c>
      <c r="F34" s="144" t="s">
        <v>22</v>
      </c>
      <c r="G34" s="145">
        <v>-1.4446861126273332</v>
      </c>
      <c r="H34" s="145">
        <v>0.19082072591323448</v>
      </c>
      <c r="I34" s="144" t="s">
        <v>31</v>
      </c>
      <c r="J34" s="145">
        <v>-1.9828044697332488</v>
      </c>
      <c r="K34" s="145">
        <v>0.12102019715085095</v>
      </c>
      <c r="L34" s="144"/>
    </row>
    <row r="35" spans="1:17" x14ac:dyDescent="0.2">
      <c r="C35" s="144" t="s">
        <v>14</v>
      </c>
      <c r="D35" s="145">
        <v>-1.3553595236514708</v>
      </c>
      <c r="E35" s="145">
        <v>0.20499553645467269</v>
      </c>
      <c r="F35" s="144" t="s">
        <v>23</v>
      </c>
      <c r="G35" s="145">
        <v>-2.0272559111178241</v>
      </c>
      <c r="H35" s="145">
        <v>0.11637079607082984</v>
      </c>
      <c r="I35" s="144" t="s">
        <v>32</v>
      </c>
      <c r="J35" s="145">
        <v>-1.3934718713299914</v>
      </c>
      <c r="K35" s="145">
        <v>0.19885407076155889</v>
      </c>
      <c r="L35" s="144"/>
    </row>
    <row r="36" spans="1:17" x14ac:dyDescent="0.2">
      <c r="C36" s="144" t="s">
        <v>15</v>
      </c>
      <c r="D36" s="145">
        <v>-1.1285057021483651</v>
      </c>
      <c r="E36" s="145">
        <v>0.24443697369518658</v>
      </c>
      <c r="F36" s="144" t="s">
        <v>24</v>
      </c>
      <c r="G36" s="145">
        <v>-1.8004020896147184</v>
      </c>
      <c r="H36" s="145">
        <v>0.14180212584522509</v>
      </c>
      <c r="I36" s="144" t="s">
        <v>33</v>
      </c>
      <c r="J36" s="145">
        <v>-1.9828044697332488</v>
      </c>
      <c r="K36" s="145">
        <v>0.12102019715085095</v>
      </c>
      <c r="L36" s="144"/>
    </row>
    <row r="37" spans="1:17" x14ac:dyDescent="0.2">
      <c r="C37" s="144" t="s">
        <v>16</v>
      </c>
      <c r="D37" s="145">
        <v>-1.3934718713299914</v>
      </c>
      <c r="E37" s="145">
        <v>0.19885407076155889</v>
      </c>
      <c r="F37" s="144" t="s">
        <v>25</v>
      </c>
      <c r="G37" s="145">
        <v>-1.9828044697332488</v>
      </c>
      <c r="H37" s="145">
        <v>0.12102019715085095</v>
      </c>
      <c r="I37" s="144" t="s">
        <v>34</v>
      </c>
      <c r="J37" s="145">
        <v>-1.7186372043990923</v>
      </c>
      <c r="K37" s="145">
        <v>0.15204678362573099</v>
      </c>
      <c r="L37" s="144"/>
    </row>
    <row r="38" spans="1:17" ht="16" thickBot="1" x14ac:dyDescent="0.25">
      <c r="L38" s="6"/>
    </row>
    <row r="39" spans="1:17" x14ac:dyDescent="0.2">
      <c r="A39" s="48" t="s">
        <v>40</v>
      </c>
      <c r="B39" s="150"/>
      <c r="D39" s="27" t="s">
        <v>5</v>
      </c>
      <c r="E39" s="27" t="s">
        <v>6</v>
      </c>
      <c r="F39" s="27" t="s">
        <v>7</v>
      </c>
      <c r="L39" s="6"/>
    </row>
    <row r="40" spans="1:17" x14ac:dyDescent="0.2">
      <c r="A40" s="54">
        <f>A24+1</f>
        <v>3</v>
      </c>
      <c r="B40" s="6"/>
      <c r="C40" s="4" t="s">
        <v>42</v>
      </c>
      <c r="D40" s="32">
        <f ca="1">OFFSET(Setup!$AI$6,$A40,1)</f>
        <v>24</v>
      </c>
      <c r="E40" s="32">
        <f ca="1">OFFSET(Setup!$AI$6,$A40,2)</f>
        <v>33</v>
      </c>
      <c r="F40" s="32">
        <f ca="1">OFFSET(Setup!$AI$6,$A40,3)</f>
        <v>44</v>
      </c>
      <c r="L40" s="6"/>
    </row>
    <row r="41" spans="1:17" x14ac:dyDescent="0.2">
      <c r="B41" s="6"/>
      <c r="C41" s="4" t="s">
        <v>41</v>
      </c>
      <c r="D41" s="32">
        <f ca="1">OFFSET(Setup!$AC$6,$A40,1)</f>
        <v>4</v>
      </c>
      <c r="E41" s="32">
        <f ca="1">OFFSET(Setup!$AC$6,$A40,2)</f>
        <v>5</v>
      </c>
      <c r="F41" s="32">
        <f ca="1">OFFSET(Setup!$AC$6,$A40,3)</f>
        <v>7</v>
      </c>
      <c r="L41" s="6"/>
    </row>
    <row r="42" spans="1:17" x14ac:dyDescent="0.2">
      <c r="B42" s="6"/>
      <c r="C42" s="4" t="s">
        <v>51</v>
      </c>
      <c r="D42" s="32">
        <f ca="1">OFFSET('Data 2'!$B$9,$A$3,2*(D41+1))</f>
        <v>0</v>
      </c>
      <c r="E42" s="32">
        <f ca="1">OFFSET('Data 2'!$B$9,$A$3,2*(E41+1))</f>
        <v>0</v>
      </c>
      <c r="F42" s="32">
        <f ca="1">OFFSET('Data 2'!$B$9,$A$3,2*(F41+1))</f>
        <v>0</v>
      </c>
      <c r="L42" s="6"/>
    </row>
    <row r="43" spans="1:17" ht="16" thickBot="1" x14ac:dyDescent="0.25">
      <c r="B43" s="6"/>
      <c r="L43" s="6"/>
    </row>
    <row r="44" spans="1:17" ht="16" thickBot="1" x14ac:dyDescent="0.25">
      <c r="B44" s="6"/>
      <c r="C44" s="139" t="s">
        <v>35</v>
      </c>
      <c r="D44" s="140" t="s">
        <v>2</v>
      </c>
      <c r="E44" s="140" t="s">
        <v>36</v>
      </c>
      <c r="F44" s="140" t="s">
        <v>35</v>
      </c>
      <c r="G44" s="140" t="s">
        <v>2</v>
      </c>
      <c r="H44" s="140" t="s">
        <v>36</v>
      </c>
      <c r="I44" s="140" t="s">
        <v>35</v>
      </c>
      <c r="J44" s="140" t="s">
        <v>2</v>
      </c>
      <c r="K44" s="140" t="s">
        <v>36</v>
      </c>
      <c r="L44" s="140" t="s">
        <v>37</v>
      </c>
      <c r="M44" s="19" t="s">
        <v>36</v>
      </c>
      <c r="N44" s="7" t="s">
        <v>5</v>
      </c>
      <c r="O44" s="7" t="s">
        <v>6</v>
      </c>
      <c r="P44" s="7" t="s">
        <v>7</v>
      </c>
      <c r="Q44" s="57" t="s">
        <v>40</v>
      </c>
    </row>
    <row r="45" spans="1:17" ht="16" thickBot="1" x14ac:dyDescent="0.25">
      <c r="B45" s="6"/>
      <c r="C45" s="144" t="s">
        <v>8</v>
      </c>
      <c r="D45" s="145">
        <v>-1.5961183460450294</v>
      </c>
      <c r="E45" s="145">
        <v>0.16852482894343121</v>
      </c>
      <c r="F45" s="144" t="s">
        <v>17</v>
      </c>
      <c r="G45" s="145">
        <v>-2.2615649749065456</v>
      </c>
      <c r="H45" s="145">
        <v>9.4356551611925285E-2</v>
      </c>
      <c r="I45" s="144" t="s">
        <v>26</v>
      </c>
      <c r="J45" s="145">
        <v>-1.2762785838744446</v>
      </c>
      <c r="K45" s="145">
        <v>0.21818435674719444</v>
      </c>
      <c r="L45" s="143">
        <v>0.60358090185676394</v>
      </c>
      <c r="M45" s="50">
        <f ca="1">OFFSET($E45,3*E42+F42,3*D42)</f>
        <v>0.16852482894343121</v>
      </c>
      <c r="N45" s="51">
        <f t="shared" ref="N45:P46" ca="1" si="2">D41</f>
        <v>4</v>
      </c>
      <c r="O45" s="52">
        <f t="shared" ca="1" si="2"/>
        <v>5</v>
      </c>
      <c r="P45" s="52">
        <f t="shared" ca="1" si="2"/>
        <v>7</v>
      </c>
      <c r="Q45" s="56">
        <f>A40</f>
        <v>3</v>
      </c>
    </row>
    <row r="46" spans="1:17" ht="16" thickBot="1" x14ac:dyDescent="0.25">
      <c r="B46" s="6"/>
      <c r="C46" s="144" t="s">
        <v>9</v>
      </c>
      <c r="D46" s="145">
        <v>-1.2276979547287925</v>
      </c>
      <c r="E46" s="145">
        <v>0.22658459144867268</v>
      </c>
      <c r="F46" s="144" t="s">
        <v>18</v>
      </c>
      <c r="G46" s="145">
        <v>-1.8931445835903089</v>
      </c>
      <c r="H46" s="145">
        <v>0.13088634160814622</v>
      </c>
      <c r="I46" s="144" t="s">
        <v>27</v>
      </c>
      <c r="J46" s="145">
        <v>-0.89787004843100093</v>
      </c>
      <c r="K46" s="145">
        <v>0.28948839966634959</v>
      </c>
      <c r="L46" s="144"/>
      <c r="N46" s="52">
        <f t="shared" ca="1" si="2"/>
        <v>0</v>
      </c>
      <c r="O46" s="52">
        <f t="shared" ca="1" si="2"/>
        <v>0</v>
      </c>
      <c r="P46" s="52">
        <f t="shared" ca="1" si="2"/>
        <v>0</v>
      </c>
    </row>
    <row r="47" spans="1:17" x14ac:dyDescent="0.2">
      <c r="B47" s="6"/>
      <c r="C47" s="144" t="s">
        <v>10</v>
      </c>
      <c r="D47" s="145">
        <v>-1.4409667820121368</v>
      </c>
      <c r="E47" s="145">
        <v>0.19139568147279676</v>
      </c>
      <c r="F47" s="144" t="s">
        <v>19</v>
      </c>
      <c r="G47" s="145">
        <v>-2.1668811703040314</v>
      </c>
      <c r="H47" s="145">
        <v>0.10276424519107859</v>
      </c>
      <c r="I47" s="144" t="s">
        <v>28</v>
      </c>
      <c r="J47" s="145">
        <v>-1.3934718713299914</v>
      </c>
      <c r="K47" s="145">
        <v>0.19885407076155889</v>
      </c>
      <c r="L47" s="144"/>
    </row>
    <row r="48" spans="1:17" x14ac:dyDescent="0.2">
      <c r="B48" s="6"/>
      <c r="C48" s="144" t="s">
        <v>11</v>
      </c>
      <c r="D48" s="145">
        <v>-1.3074989621527668</v>
      </c>
      <c r="E48" s="145">
        <v>0.21290565919869836</v>
      </c>
      <c r="F48" s="144" t="s">
        <v>20</v>
      </c>
      <c r="G48" s="145">
        <v>-1.972945591014283</v>
      </c>
      <c r="H48" s="145">
        <v>0.12207285309127766</v>
      </c>
      <c r="I48" s="144" t="s">
        <v>29</v>
      </c>
      <c r="J48" s="145">
        <v>-2.2597411377483079</v>
      </c>
      <c r="K48" s="145">
        <v>9.4512520031481043E-2</v>
      </c>
      <c r="L48" s="144"/>
    </row>
    <row r="49" spans="1:17" x14ac:dyDescent="0.2">
      <c r="B49" s="6"/>
      <c r="C49" s="144" t="s">
        <v>12</v>
      </c>
      <c r="D49" s="145">
        <v>-0.93907857083653001</v>
      </c>
      <c r="E49" s="145">
        <v>0.28108650455099043</v>
      </c>
      <c r="F49" s="144" t="s">
        <v>21</v>
      </c>
      <c r="G49" s="145">
        <v>-1.6045251996980463</v>
      </c>
      <c r="H49" s="145">
        <v>0.16735010568531286</v>
      </c>
      <c r="I49" s="144" t="s">
        <v>30</v>
      </c>
      <c r="J49" s="145">
        <v>-1.8813326023048642</v>
      </c>
      <c r="K49" s="145">
        <v>0.13223588306609022</v>
      </c>
      <c r="L49" s="144"/>
    </row>
    <row r="50" spans="1:17" x14ac:dyDescent="0.2">
      <c r="B50" s="6"/>
      <c r="C50" s="144" t="s">
        <v>13</v>
      </c>
      <c r="D50" s="145">
        <v>-1.1292352635111389</v>
      </c>
      <c r="E50" s="145">
        <v>0.24430225792570259</v>
      </c>
      <c r="F50" s="144" t="s">
        <v>22</v>
      </c>
      <c r="G50" s="145">
        <v>-1.8551496518030335</v>
      </c>
      <c r="H50" s="145">
        <v>0.13526940187330935</v>
      </c>
      <c r="I50" s="144" t="s">
        <v>31</v>
      </c>
      <c r="J50" s="145">
        <v>-1.9828044697332488</v>
      </c>
      <c r="K50" s="145">
        <v>0.12102019715085095</v>
      </c>
      <c r="L50" s="144"/>
    </row>
    <row r="51" spans="1:17" x14ac:dyDescent="0.2">
      <c r="B51" s="6"/>
      <c r="C51" s="144" t="s">
        <v>14</v>
      </c>
      <c r="D51" s="145">
        <v>-1.3553595236514708</v>
      </c>
      <c r="E51" s="145">
        <v>0.20499553645467269</v>
      </c>
      <c r="F51" s="144" t="s">
        <v>23</v>
      </c>
      <c r="G51" s="145">
        <v>-2.0272559111178241</v>
      </c>
      <c r="H51" s="145">
        <v>0.11637079607082984</v>
      </c>
      <c r="I51" s="144" t="s">
        <v>32</v>
      </c>
      <c r="J51" s="145">
        <v>-1.3934718713299914</v>
      </c>
      <c r="K51" s="145">
        <v>0.19885407076155889</v>
      </c>
      <c r="L51" s="144"/>
    </row>
    <row r="52" spans="1:17" x14ac:dyDescent="0.2">
      <c r="B52" s="6"/>
      <c r="C52" s="144" t="s">
        <v>15</v>
      </c>
      <c r="D52" s="145">
        <v>-1.1285057021483651</v>
      </c>
      <c r="E52" s="145">
        <v>0.24443697369518658</v>
      </c>
      <c r="F52" s="144" t="s">
        <v>24</v>
      </c>
      <c r="G52" s="145">
        <v>-1.8004020896147184</v>
      </c>
      <c r="H52" s="145">
        <v>0.14180212584522509</v>
      </c>
      <c r="I52" s="144" t="s">
        <v>33</v>
      </c>
      <c r="J52" s="145">
        <v>-1.9828044697332488</v>
      </c>
      <c r="K52" s="145">
        <v>0.12102019715085095</v>
      </c>
      <c r="L52" s="144"/>
    </row>
    <row r="53" spans="1:17" x14ac:dyDescent="0.2">
      <c r="B53" s="6"/>
      <c r="C53" s="144" t="s">
        <v>16</v>
      </c>
      <c r="D53" s="145">
        <v>-1.3934718713299914</v>
      </c>
      <c r="E53" s="145">
        <v>0.19885407076155889</v>
      </c>
      <c r="F53" s="144" t="s">
        <v>25</v>
      </c>
      <c r="G53" s="145">
        <v>-1.9828044697332488</v>
      </c>
      <c r="H53" s="145">
        <v>0.12102019715085095</v>
      </c>
      <c r="I53" s="144" t="s">
        <v>34</v>
      </c>
      <c r="J53" s="145">
        <v>-1.7186372043990923</v>
      </c>
      <c r="K53" s="145">
        <v>0.15204678362573099</v>
      </c>
      <c r="L53" s="144"/>
    </row>
    <row r="54" spans="1:17" ht="16" thickBot="1" x14ac:dyDescent="0.25">
      <c r="B54" s="6"/>
      <c r="C54" s="146"/>
      <c r="D54" s="146"/>
      <c r="E54" s="146"/>
      <c r="F54" s="146"/>
      <c r="G54" s="146"/>
      <c r="H54" s="146"/>
      <c r="I54" s="146"/>
      <c r="J54" s="146"/>
      <c r="K54" s="146"/>
      <c r="L54" s="146"/>
    </row>
    <row r="55" spans="1:17" x14ac:dyDescent="0.2">
      <c r="A55" s="48" t="s">
        <v>40</v>
      </c>
      <c r="B55" s="150"/>
      <c r="C55" s="146"/>
      <c r="D55" s="147" t="s">
        <v>5</v>
      </c>
      <c r="E55" s="147" t="s">
        <v>6</v>
      </c>
      <c r="F55" s="147" t="s">
        <v>7</v>
      </c>
      <c r="G55" s="146"/>
      <c r="H55" s="146"/>
      <c r="I55" s="146"/>
      <c r="J55" s="146"/>
      <c r="K55" s="146"/>
      <c r="L55" s="146"/>
    </row>
    <row r="56" spans="1:17" x14ac:dyDescent="0.2">
      <c r="A56" s="54">
        <f>A40+1</f>
        <v>4</v>
      </c>
      <c r="B56" s="6"/>
      <c r="C56" s="148" t="s">
        <v>42</v>
      </c>
      <c r="D56" s="32">
        <f ca="1">OFFSET(Setup!$AI$6,$A56,1)</f>
        <v>24</v>
      </c>
      <c r="E56" s="32">
        <f ca="1">OFFSET(Setup!$AI$6,$A56,2)</f>
        <v>33</v>
      </c>
      <c r="F56" s="32">
        <f ca="1">OFFSET(Setup!$AI$6,$A56,3)</f>
        <v>34</v>
      </c>
      <c r="G56" s="146"/>
      <c r="H56" s="146"/>
      <c r="I56" s="146"/>
      <c r="J56" s="146"/>
      <c r="K56" s="146"/>
      <c r="L56" s="146"/>
    </row>
    <row r="57" spans="1:17" x14ac:dyDescent="0.2">
      <c r="B57" s="6"/>
      <c r="C57" s="148" t="s">
        <v>41</v>
      </c>
      <c r="D57" s="32">
        <f ca="1">OFFSET(Setup!$AC$6,$A56,1)</f>
        <v>4</v>
      </c>
      <c r="E57" s="32">
        <f ca="1">OFFSET(Setup!$AC$6,$A56,2)</f>
        <v>5</v>
      </c>
      <c r="F57" s="32">
        <f ca="1">OFFSET(Setup!$AC$6,$A56,3)</f>
        <v>6</v>
      </c>
      <c r="G57" s="146"/>
      <c r="H57" s="146"/>
      <c r="I57" s="146"/>
      <c r="J57" s="146"/>
      <c r="K57" s="146"/>
      <c r="L57" s="146"/>
    </row>
    <row r="58" spans="1:17" x14ac:dyDescent="0.2">
      <c r="B58" s="6"/>
      <c r="C58" s="148" t="s">
        <v>51</v>
      </c>
      <c r="D58" s="32">
        <f ca="1">OFFSET('Data 2'!$B$9,$A$3,2*(D57+1))</f>
        <v>0</v>
      </c>
      <c r="E58" s="32">
        <f ca="1">OFFSET('Data 2'!$B$9,$A$3,2*(E57+1))</f>
        <v>0</v>
      </c>
      <c r="F58" s="32">
        <f ca="1">OFFSET('Data 2'!$B$9,$A$3,2*(F57+1))</f>
        <v>1</v>
      </c>
      <c r="G58" s="146"/>
      <c r="H58" s="146"/>
      <c r="I58" s="146"/>
      <c r="J58" s="146"/>
      <c r="K58" s="146"/>
      <c r="L58" s="146"/>
    </row>
    <row r="59" spans="1:17" ht="16" thickBot="1" x14ac:dyDescent="0.25">
      <c r="B59" s="6"/>
      <c r="C59" s="146"/>
      <c r="D59" s="146"/>
      <c r="E59" s="146"/>
      <c r="F59" s="146"/>
      <c r="G59" s="146"/>
      <c r="H59" s="146"/>
      <c r="I59" s="146"/>
      <c r="J59" s="146"/>
      <c r="K59" s="146"/>
      <c r="L59" s="146"/>
    </row>
    <row r="60" spans="1:17" ht="16" thickBot="1" x14ac:dyDescent="0.25">
      <c r="B60" s="6"/>
      <c r="C60" s="139" t="s">
        <v>35</v>
      </c>
      <c r="D60" s="140" t="s">
        <v>2</v>
      </c>
      <c r="E60" s="140" t="s">
        <v>36</v>
      </c>
      <c r="F60" s="140" t="s">
        <v>35</v>
      </c>
      <c r="G60" s="140" t="s">
        <v>2</v>
      </c>
      <c r="H60" s="140" t="s">
        <v>36</v>
      </c>
      <c r="I60" s="140" t="s">
        <v>35</v>
      </c>
      <c r="J60" s="140" t="s">
        <v>2</v>
      </c>
      <c r="K60" s="140" t="s">
        <v>36</v>
      </c>
      <c r="L60" s="140" t="s">
        <v>37</v>
      </c>
      <c r="M60" s="19" t="s">
        <v>36</v>
      </c>
      <c r="N60" s="7" t="s">
        <v>5</v>
      </c>
      <c r="O60" s="7" t="s">
        <v>6</v>
      </c>
      <c r="P60" s="7" t="s">
        <v>7</v>
      </c>
      <c r="Q60" s="57" t="s">
        <v>40</v>
      </c>
    </row>
    <row r="61" spans="1:17" ht="16" thickBot="1" x14ac:dyDescent="0.25">
      <c r="B61" s="6"/>
      <c r="C61" s="144" t="s">
        <v>8</v>
      </c>
      <c r="D61" s="145">
        <v>-1.6891283669288322</v>
      </c>
      <c r="E61" s="145">
        <v>0.15589050274742972</v>
      </c>
      <c r="F61" s="144" t="s">
        <v>17</v>
      </c>
      <c r="G61" s="145">
        <v>-2.3874099416303727</v>
      </c>
      <c r="H61" s="145">
        <v>8.4137803400080424E-2</v>
      </c>
      <c r="I61" s="144" t="s">
        <v>26</v>
      </c>
      <c r="J61" s="145">
        <v>-1.443301521982739</v>
      </c>
      <c r="K61" s="145">
        <v>0.19103460955641083</v>
      </c>
      <c r="L61" s="143">
        <v>0.64509283819628638</v>
      </c>
      <c r="M61" s="50">
        <f ca="1">OFFSET($E61,3*E58+F58,3*D58)</f>
        <v>0.28786610127642631</v>
      </c>
      <c r="N61" s="51">
        <f t="shared" ref="N61:P62" ca="1" si="3">D57</f>
        <v>4</v>
      </c>
      <c r="O61" s="52">
        <f t="shared" ca="1" si="3"/>
        <v>5</v>
      </c>
      <c r="P61" s="52">
        <f t="shared" ca="1" si="3"/>
        <v>6</v>
      </c>
      <c r="Q61" s="56">
        <f>A56</f>
        <v>4</v>
      </c>
    </row>
    <row r="62" spans="1:17" ht="16" thickBot="1" x14ac:dyDescent="0.25">
      <c r="B62" s="6"/>
      <c r="C62" s="144" t="s">
        <v>9</v>
      </c>
      <c r="D62" s="145">
        <v>-0.90577050783516355</v>
      </c>
      <c r="E62" s="145">
        <v>0.28786610127642631</v>
      </c>
      <c r="F62" s="144" t="s">
        <v>18</v>
      </c>
      <c r="G62" s="145">
        <v>-1.6040520825367039</v>
      </c>
      <c r="H62" s="145">
        <v>0.16741604212166675</v>
      </c>
      <c r="I62" s="144" t="s">
        <v>27</v>
      </c>
      <c r="J62" s="145">
        <v>-0.81222597594969925</v>
      </c>
      <c r="K62" s="145">
        <v>0.30741635666879319</v>
      </c>
      <c r="L62" s="144"/>
      <c r="N62" s="52">
        <f t="shared" ca="1" si="3"/>
        <v>0</v>
      </c>
      <c r="O62" s="52">
        <f t="shared" ca="1" si="3"/>
        <v>0</v>
      </c>
      <c r="P62" s="52">
        <f t="shared" ca="1" si="3"/>
        <v>1</v>
      </c>
    </row>
    <row r="63" spans="1:17" x14ac:dyDescent="0.2">
      <c r="B63" s="6"/>
      <c r="C63" s="144" t="s">
        <v>10</v>
      </c>
      <c r="D63" s="145">
        <v>-1.4409667820121368</v>
      </c>
      <c r="E63" s="145">
        <v>0.19139568147279676</v>
      </c>
      <c r="F63" s="144" t="s">
        <v>19</v>
      </c>
      <c r="G63" s="145">
        <v>-2.1668811703040314</v>
      </c>
      <c r="H63" s="145">
        <v>0.10276424519107859</v>
      </c>
      <c r="I63" s="144" t="s">
        <v>28</v>
      </c>
      <c r="J63" s="145">
        <v>-1.3934718713299914</v>
      </c>
      <c r="K63" s="145">
        <v>0.19885407076155889</v>
      </c>
      <c r="L63" s="144"/>
    </row>
    <row r="64" spans="1:17" x14ac:dyDescent="0.2">
      <c r="B64" s="6"/>
      <c r="C64" s="144" t="s">
        <v>11</v>
      </c>
      <c r="D64" s="145">
        <v>-1.4437487537093203</v>
      </c>
      <c r="E64" s="145">
        <v>0.19096550374221183</v>
      </c>
      <c r="F64" s="144" t="s">
        <v>20</v>
      </c>
      <c r="G64" s="145">
        <v>-2.1420303284108608</v>
      </c>
      <c r="H64" s="145">
        <v>0.10507831067006651</v>
      </c>
      <c r="I64" s="144" t="s">
        <v>29</v>
      </c>
      <c r="J64" s="145">
        <v>-2.3614150609048163</v>
      </c>
      <c r="K64" s="145">
        <v>8.6162709176732313E-2</v>
      </c>
      <c r="L64" s="144"/>
    </row>
    <row r="65" spans="1:17" x14ac:dyDescent="0.2">
      <c r="B65" s="6"/>
      <c r="C65" s="144" t="s">
        <v>12</v>
      </c>
      <c r="D65" s="145">
        <v>-0.6603908946156517</v>
      </c>
      <c r="E65" s="145">
        <v>0.34065180796268152</v>
      </c>
      <c r="F65" s="144" t="s">
        <v>21</v>
      </c>
      <c r="G65" s="145">
        <v>-1.3586724693171921</v>
      </c>
      <c r="H65" s="145">
        <v>0.20445614551779995</v>
      </c>
      <c r="I65" s="144" t="s">
        <v>30</v>
      </c>
      <c r="J65" s="145">
        <v>-1.7303395148717766</v>
      </c>
      <c r="K65" s="145">
        <v>0.15054415722412828</v>
      </c>
      <c r="L65" s="144"/>
    </row>
    <row r="66" spans="1:17" x14ac:dyDescent="0.2">
      <c r="B66" s="6"/>
      <c r="C66" s="144" t="s">
        <v>13</v>
      </c>
      <c r="D66" s="145">
        <v>-1.1292352635111389</v>
      </c>
      <c r="E66" s="145">
        <v>0.24430225792570259</v>
      </c>
      <c r="F66" s="144" t="s">
        <v>22</v>
      </c>
      <c r="G66" s="145">
        <v>-1.8551496518030335</v>
      </c>
      <c r="H66" s="145">
        <v>0.13526940187330935</v>
      </c>
      <c r="I66" s="144" t="s">
        <v>31</v>
      </c>
      <c r="J66" s="145">
        <v>-1.9828044697332488</v>
      </c>
      <c r="K66" s="145">
        <v>0.12102019715085095</v>
      </c>
      <c r="L66" s="144"/>
    </row>
    <row r="67" spans="1:17" x14ac:dyDescent="0.2">
      <c r="B67" s="6"/>
      <c r="C67" s="144" t="s">
        <v>14</v>
      </c>
      <c r="D67" s="145">
        <v>-1.532171341370304</v>
      </c>
      <c r="E67" s="145">
        <v>0.17767621472777245</v>
      </c>
      <c r="F67" s="144" t="s">
        <v>23</v>
      </c>
      <c r="G67" s="145">
        <v>-2.204614727325521</v>
      </c>
      <c r="H67" s="145">
        <v>9.9336849830770971E-2</v>
      </c>
      <c r="I67" s="144" t="s">
        <v>32</v>
      </c>
      <c r="J67" s="145">
        <v>-1.3934718713299914</v>
      </c>
      <c r="K67" s="145">
        <v>0.19885407076155889</v>
      </c>
      <c r="L67" s="144"/>
    </row>
    <row r="68" spans="1:17" x14ac:dyDescent="0.2">
      <c r="B68" s="6"/>
      <c r="C68" s="144" t="s">
        <v>15</v>
      </c>
      <c r="D68" s="145">
        <v>-0.87111755372496658</v>
      </c>
      <c r="E68" s="145">
        <v>0.29502181553823742</v>
      </c>
      <c r="F68" s="144" t="s">
        <v>24</v>
      </c>
      <c r="G68" s="145">
        <v>-1.5435609396801837</v>
      </c>
      <c r="H68" s="145">
        <v>0.1760182150581979</v>
      </c>
      <c r="I68" s="144" t="s">
        <v>33</v>
      </c>
      <c r="J68" s="145">
        <v>-1.9828044697332488</v>
      </c>
      <c r="K68" s="145">
        <v>0.12102019715085095</v>
      </c>
      <c r="L68" s="144"/>
    </row>
    <row r="69" spans="1:17" x14ac:dyDescent="0.2">
      <c r="B69" s="6"/>
      <c r="C69" s="144" t="s">
        <v>16</v>
      </c>
      <c r="D69" s="145">
        <v>-1.3934718713299914</v>
      </c>
      <c r="E69" s="145">
        <v>0.19885407076155889</v>
      </c>
      <c r="F69" s="144" t="s">
        <v>25</v>
      </c>
      <c r="G69" s="145">
        <v>-1.9828044697332488</v>
      </c>
      <c r="H69" s="145">
        <v>0.12102019715085095</v>
      </c>
      <c r="I69" s="144" t="s">
        <v>34</v>
      </c>
      <c r="J69" s="145">
        <v>-1.7186372043990923</v>
      </c>
      <c r="K69" s="145">
        <v>0.15204678362573099</v>
      </c>
      <c r="L69" s="144"/>
    </row>
    <row r="70" spans="1:17" ht="16" thickBot="1" x14ac:dyDescent="0.25">
      <c r="B70" s="6"/>
      <c r="C70" s="146"/>
      <c r="D70" s="146"/>
      <c r="E70" s="146"/>
      <c r="F70" s="146"/>
      <c r="G70" s="146"/>
      <c r="H70" s="146"/>
      <c r="I70" s="146"/>
      <c r="J70" s="146"/>
      <c r="K70" s="146"/>
      <c r="L70" s="146"/>
    </row>
    <row r="71" spans="1:17" x14ac:dyDescent="0.2">
      <c r="A71" s="48" t="s">
        <v>40</v>
      </c>
      <c r="B71" s="150"/>
      <c r="C71" s="146"/>
      <c r="D71" s="147" t="s">
        <v>5</v>
      </c>
      <c r="E71" s="147" t="s">
        <v>6</v>
      </c>
      <c r="F71" s="147" t="s">
        <v>7</v>
      </c>
      <c r="G71" s="146"/>
      <c r="H71" s="146"/>
      <c r="I71" s="146"/>
      <c r="J71" s="146"/>
      <c r="K71" s="146"/>
      <c r="L71" s="146"/>
    </row>
    <row r="72" spans="1:17" x14ac:dyDescent="0.2">
      <c r="A72" s="54">
        <f>A56+1</f>
        <v>5</v>
      </c>
      <c r="B72" s="6"/>
      <c r="C72" s="148" t="s">
        <v>42</v>
      </c>
      <c r="D72" s="32">
        <f ca="1">OFFSET(Setup!$AI$6,$A72,1)</f>
        <v>15</v>
      </c>
      <c r="E72" s="32">
        <f ca="1">OFFSET(Setup!$AI$6,$A72,2)</f>
        <v>34</v>
      </c>
      <c r="F72" s="32">
        <f ca="1">OFFSET(Setup!$AI$6,$A72,3)</f>
        <v>44</v>
      </c>
      <c r="G72" s="146"/>
      <c r="H72" s="146"/>
      <c r="I72" s="146"/>
      <c r="J72" s="146"/>
      <c r="K72" s="146"/>
      <c r="L72" s="146"/>
    </row>
    <row r="73" spans="1:17" x14ac:dyDescent="0.2">
      <c r="B73" s="6"/>
      <c r="C73" s="148" t="s">
        <v>41</v>
      </c>
      <c r="D73" s="32">
        <f ca="1">OFFSET(Setup!$AC$6,$A72,1)</f>
        <v>3</v>
      </c>
      <c r="E73" s="32">
        <f ca="1">OFFSET(Setup!$AC$6,$A72,2)</f>
        <v>6</v>
      </c>
      <c r="F73" s="32">
        <f ca="1">OFFSET(Setup!$AC$6,$A72,3)</f>
        <v>7</v>
      </c>
      <c r="G73" s="146"/>
      <c r="H73" s="146"/>
      <c r="I73" s="146"/>
      <c r="J73" s="146"/>
      <c r="K73" s="146"/>
      <c r="L73" s="146"/>
    </row>
    <row r="74" spans="1:17" x14ac:dyDescent="0.2">
      <c r="B74" s="6"/>
      <c r="C74" s="148" t="s">
        <v>51</v>
      </c>
      <c r="D74" s="32">
        <f ca="1">OFFSET('Data 2'!$B$9,$A$3,2*(D73+1))</f>
        <v>0</v>
      </c>
      <c r="E74" s="32">
        <f ca="1">OFFSET('Data 2'!$B$9,$A$3,2*(E73+1))</f>
        <v>1</v>
      </c>
      <c r="F74" s="32">
        <f ca="1">OFFSET('Data 2'!$B$9,$A$3,2*(F73+1))</f>
        <v>0</v>
      </c>
      <c r="G74" s="146"/>
      <c r="H74" s="146"/>
      <c r="I74" s="146"/>
      <c r="J74" s="146"/>
      <c r="K74" s="146"/>
      <c r="L74" s="146"/>
    </row>
    <row r="75" spans="1:17" ht="16" thickBot="1" x14ac:dyDescent="0.25">
      <c r="B75" s="6"/>
      <c r="C75" s="146"/>
      <c r="D75" s="146"/>
      <c r="E75" s="146"/>
      <c r="F75" s="146"/>
      <c r="G75" s="146"/>
      <c r="H75" s="146"/>
      <c r="I75" s="146"/>
      <c r="J75" s="146"/>
      <c r="K75" s="146"/>
      <c r="L75" s="146"/>
    </row>
    <row r="76" spans="1:17" ht="16" thickBot="1" x14ac:dyDescent="0.25">
      <c r="B76" s="6"/>
      <c r="C76" s="139" t="s">
        <v>35</v>
      </c>
      <c r="D76" s="140" t="s">
        <v>2</v>
      </c>
      <c r="E76" s="140" t="s">
        <v>36</v>
      </c>
      <c r="F76" s="140" t="s">
        <v>35</v>
      </c>
      <c r="G76" s="140" t="s">
        <v>2</v>
      </c>
      <c r="H76" s="140" t="s">
        <v>36</v>
      </c>
      <c r="I76" s="140" t="s">
        <v>35</v>
      </c>
      <c r="J76" s="140" t="s">
        <v>2</v>
      </c>
      <c r="K76" s="140" t="s">
        <v>36</v>
      </c>
      <c r="L76" s="140" t="s">
        <v>37</v>
      </c>
      <c r="M76" s="19" t="s">
        <v>36</v>
      </c>
      <c r="N76" s="7" t="s">
        <v>5</v>
      </c>
      <c r="O76" s="7" t="s">
        <v>6</v>
      </c>
      <c r="P76" s="7" t="s">
        <v>7</v>
      </c>
      <c r="Q76" s="57" t="s">
        <v>40</v>
      </c>
    </row>
    <row r="77" spans="1:17" ht="16" thickBot="1" x14ac:dyDescent="0.25">
      <c r="B77" s="6"/>
      <c r="C77" s="144" t="s">
        <v>8</v>
      </c>
      <c r="D77" s="145">
        <v>-2.2745271395081419</v>
      </c>
      <c r="E77" s="145">
        <v>9.3254699652953091E-2</v>
      </c>
      <c r="F77" s="144" t="s">
        <v>17</v>
      </c>
      <c r="G77" s="145">
        <v>-0.99005151089375087</v>
      </c>
      <c r="H77" s="145">
        <v>0.27090190340475995</v>
      </c>
      <c r="I77" s="144" t="s">
        <v>26</v>
      </c>
      <c r="J77" s="145">
        <v>-1.9664108291231761</v>
      </c>
      <c r="K77" s="145">
        <v>0.12277492190162388</v>
      </c>
      <c r="L77" s="143">
        <v>0.65132625994694981</v>
      </c>
      <c r="M77" s="50">
        <f ca="1">OFFSET($E77,3*E74+F74,3*D74)</f>
        <v>0.20331952664400807</v>
      </c>
      <c r="N77" s="51">
        <f t="shared" ref="N77:P78" ca="1" si="4">D73</f>
        <v>3</v>
      </c>
      <c r="O77" s="52">
        <f t="shared" ca="1" si="4"/>
        <v>6</v>
      </c>
      <c r="P77" s="52">
        <f t="shared" ca="1" si="4"/>
        <v>7</v>
      </c>
      <c r="Q77" s="56">
        <f>A72</f>
        <v>5</v>
      </c>
    </row>
    <row r="78" spans="1:17" ht="16" thickBot="1" x14ac:dyDescent="0.25">
      <c r="B78" s="6"/>
      <c r="C78" s="144" t="s">
        <v>9</v>
      </c>
      <c r="D78" s="145">
        <v>-2.4089228325137064</v>
      </c>
      <c r="E78" s="145">
        <v>8.2494811650324712E-2</v>
      </c>
      <c r="F78" s="144" t="s">
        <v>18</v>
      </c>
      <c r="G78" s="145">
        <v>-1.1244472038993154</v>
      </c>
      <c r="H78" s="145">
        <v>0.24518730496646626</v>
      </c>
      <c r="I78" s="144" t="s">
        <v>27</v>
      </c>
      <c r="J78" s="145">
        <v>-1.7668209594854214</v>
      </c>
      <c r="K78" s="145">
        <v>0.14593811930778802</v>
      </c>
      <c r="L78" s="144"/>
      <c r="N78" s="52">
        <f t="shared" ca="1" si="4"/>
        <v>0</v>
      </c>
      <c r="O78" s="52">
        <f t="shared" ca="1" si="4"/>
        <v>1</v>
      </c>
      <c r="P78" s="52">
        <f t="shared" ca="1" si="4"/>
        <v>0</v>
      </c>
    </row>
    <row r="79" spans="1:17" x14ac:dyDescent="0.2">
      <c r="B79" s="6"/>
      <c r="C79" s="144" t="s">
        <v>10</v>
      </c>
      <c r="D79" s="145">
        <v>-2.2387765372137758</v>
      </c>
      <c r="E79" s="145">
        <v>9.6321984294743423E-2</v>
      </c>
      <c r="F79" s="144" t="s">
        <v>19</v>
      </c>
      <c r="G79" s="145">
        <v>-0.84665263685271919</v>
      </c>
      <c r="H79" s="145">
        <v>0.30013551442495962</v>
      </c>
      <c r="I79" s="144" t="s">
        <v>28</v>
      </c>
      <c r="J79" s="145">
        <v>-1.9848170249101882</v>
      </c>
      <c r="K79" s="145">
        <v>0.12080627621801504</v>
      </c>
      <c r="L79" s="144"/>
    </row>
    <row r="80" spans="1:17" x14ac:dyDescent="0.2">
      <c r="B80" s="6"/>
      <c r="C80" s="144" t="s">
        <v>11</v>
      </c>
      <c r="D80" s="145">
        <v>-1.36567492223661</v>
      </c>
      <c r="E80" s="145">
        <v>0.20331952664400807</v>
      </c>
      <c r="F80" s="144" t="s">
        <v>20</v>
      </c>
      <c r="G80" s="145">
        <v>-8.1199293622219115E-2</v>
      </c>
      <c r="H80" s="145">
        <v>0.47971132285698737</v>
      </c>
      <c r="I80" s="144" t="s">
        <v>29</v>
      </c>
      <c r="J80" s="145">
        <v>-1.2153394761860201</v>
      </c>
      <c r="K80" s="145">
        <v>0.22875765596365336</v>
      </c>
      <c r="L80" s="144"/>
    </row>
    <row r="81" spans="1:17" x14ac:dyDescent="0.2">
      <c r="B81" s="6"/>
      <c r="C81" s="144" t="s">
        <v>12</v>
      </c>
      <c r="D81" s="145">
        <v>-1.5000706152421746</v>
      </c>
      <c r="E81" s="145">
        <v>0.18241499202970968</v>
      </c>
      <c r="F81" s="144" t="s">
        <v>21</v>
      </c>
      <c r="G81" s="145">
        <v>-0.21559498662778356</v>
      </c>
      <c r="H81" s="145">
        <v>0.44630906067719156</v>
      </c>
      <c r="I81" s="144" t="s">
        <v>30</v>
      </c>
      <c r="J81" s="145">
        <v>-1.0157496065482654</v>
      </c>
      <c r="K81" s="145">
        <v>0.26585615210054586</v>
      </c>
      <c r="L81" s="144"/>
    </row>
    <row r="82" spans="1:17" x14ac:dyDescent="0.2">
      <c r="B82" s="6"/>
      <c r="C82" s="144" t="s">
        <v>13</v>
      </c>
      <c r="D82" s="145">
        <v>-1.3952597397880309</v>
      </c>
      <c r="E82" s="145">
        <v>0.19856939676542193</v>
      </c>
      <c r="F82" s="144" t="s">
        <v>22</v>
      </c>
      <c r="G82" s="145">
        <v>-3.1358394269742629E-3</v>
      </c>
      <c r="H82" s="145">
        <v>0.49921604078567755</v>
      </c>
      <c r="I82" s="144" t="s">
        <v>31</v>
      </c>
      <c r="J82" s="145">
        <v>-0.57860345214606879</v>
      </c>
      <c r="K82" s="145">
        <v>0.35925400257572609</v>
      </c>
      <c r="L82" s="144"/>
    </row>
    <row r="83" spans="1:17" x14ac:dyDescent="0.2">
      <c r="B83" s="6"/>
      <c r="C83" s="144" t="s">
        <v>14</v>
      </c>
      <c r="D83" s="145">
        <v>-1.9351226732542137</v>
      </c>
      <c r="E83" s="145">
        <v>0.12618466099071743</v>
      </c>
      <c r="F83" s="144" t="s">
        <v>23</v>
      </c>
      <c r="G83" s="145">
        <v>-0.58415066046059483</v>
      </c>
      <c r="H83" s="145">
        <v>0.35797808700356404</v>
      </c>
      <c r="I83" s="144" t="s">
        <v>32</v>
      </c>
      <c r="J83" s="145">
        <v>-1.9848170249101882</v>
      </c>
      <c r="K83" s="145">
        <v>0.12080627621801504</v>
      </c>
      <c r="L83" s="144"/>
    </row>
    <row r="84" spans="1:17" x14ac:dyDescent="0.2">
      <c r="B84" s="6"/>
      <c r="C84" s="144" t="s">
        <v>15</v>
      </c>
      <c r="D84" s="145">
        <v>-1.8893756177147998</v>
      </c>
      <c r="E84" s="145">
        <v>0.13131567749919854</v>
      </c>
      <c r="F84" s="144" t="s">
        <v>24</v>
      </c>
      <c r="G84" s="145">
        <v>-0.53840360492118089</v>
      </c>
      <c r="H84" s="145">
        <v>0.3685590225271238</v>
      </c>
      <c r="I84" s="144" t="s">
        <v>33</v>
      </c>
      <c r="J84" s="145">
        <v>-0.57860345214606879</v>
      </c>
      <c r="K84" s="145">
        <v>0.35925400257572609</v>
      </c>
      <c r="L84" s="144"/>
    </row>
    <row r="85" spans="1:17" x14ac:dyDescent="0.2">
      <c r="B85" s="6"/>
      <c r="C85" s="144" t="s">
        <v>16</v>
      </c>
      <c r="D85" s="145">
        <v>-1.9848170249101882</v>
      </c>
      <c r="E85" s="145">
        <v>0.12080627621801504</v>
      </c>
      <c r="F85" s="144" t="s">
        <v>25</v>
      </c>
      <c r="G85" s="145">
        <v>-0.57860345214606879</v>
      </c>
      <c r="H85" s="145">
        <v>0.35925400257572609</v>
      </c>
      <c r="I85" s="144" t="s">
        <v>34</v>
      </c>
      <c r="J85" s="145">
        <v>-1.7186372043990923</v>
      </c>
      <c r="K85" s="145">
        <v>0.15204678362573099</v>
      </c>
      <c r="L85" s="144"/>
    </row>
    <row r="86" spans="1:17" ht="16" thickBot="1" x14ac:dyDescent="0.25">
      <c r="B86" s="6"/>
      <c r="C86" s="146"/>
      <c r="D86" s="146"/>
      <c r="E86" s="146"/>
      <c r="F86" s="146"/>
      <c r="G86" s="146"/>
      <c r="H86" s="146"/>
      <c r="I86" s="146"/>
      <c r="J86" s="146"/>
      <c r="K86" s="146"/>
      <c r="L86" s="146"/>
    </row>
    <row r="87" spans="1:17" x14ac:dyDescent="0.2">
      <c r="A87" s="48" t="s">
        <v>40</v>
      </c>
      <c r="B87" s="150"/>
      <c r="C87" s="146"/>
      <c r="D87" s="147" t="s">
        <v>5</v>
      </c>
      <c r="E87" s="147" t="s">
        <v>6</v>
      </c>
      <c r="F87" s="147" t="s">
        <v>7</v>
      </c>
      <c r="G87" s="146"/>
      <c r="H87" s="146"/>
      <c r="I87" s="146"/>
      <c r="J87" s="146"/>
      <c r="K87" s="146"/>
      <c r="L87" s="146"/>
    </row>
    <row r="88" spans="1:17" x14ac:dyDescent="0.2">
      <c r="A88" s="54">
        <f>A72+1</f>
        <v>6</v>
      </c>
      <c r="B88" s="6"/>
      <c r="C88" s="148" t="s">
        <v>42</v>
      </c>
      <c r="D88" s="32">
        <f ca="1">OFFSET(Setup!$AI$6,$A88,1)</f>
        <v>15</v>
      </c>
      <c r="E88" s="32">
        <f ca="1">OFFSET(Setup!$AI$6,$A88,2)</f>
        <v>33</v>
      </c>
      <c r="F88" s="32">
        <f ca="1">OFFSET(Setup!$AI$6,$A88,3)</f>
        <v>44</v>
      </c>
      <c r="G88" s="146"/>
      <c r="H88" s="146"/>
      <c r="I88" s="146"/>
      <c r="J88" s="146"/>
      <c r="K88" s="146"/>
      <c r="L88" s="146"/>
    </row>
    <row r="89" spans="1:17" x14ac:dyDescent="0.2">
      <c r="B89" s="6"/>
      <c r="C89" s="148" t="s">
        <v>41</v>
      </c>
      <c r="D89" s="32">
        <f ca="1">OFFSET(Setup!$AC$6,$A88,1)</f>
        <v>3</v>
      </c>
      <c r="E89" s="32">
        <f ca="1">OFFSET(Setup!$AC$6,$A88,2)</f>
        <v>5</v>
      </c>
      <c r="F89" s="32">
        <f ca="1">OFFSET(Setup!$AC$6,$A88,3)</f>
        <v>7</v>
      </c>
      <c r="G89" s="146"/>
      <c r="H89" s="146"/>
      <c r="I89" s="146"/>
      <c r="J89" s="146"/>
      <c r="K89" s="146"/>
      <c r="L89" s="146"/>
    </row>
    <row r="90" spans="1:17" x14ac:dyDescent="0.2">
      <c r="B90" s="6"/>
      <c r="C90" s="148" t="s">
        <v>51</v>
      </c>
      <c r="D90" s="32">
        <f ca="1">OFFSET('Data 2'!$B$9,$A$3,2*(D89+1))</f>
        <v>0</v>
      </c>
      <c r="E90" s="32">
        <f ca="1">OFFSET('Data 2'!$B$9,$A$3,2*(E89+1))</f>
        <v>0</v>
      </c>
      <c r="F90" s="32">
        <f ca="1">OFFSET('Data 2'!$B$9,$A$3,2*(F89+1))</f>
        <v>0</v>
      </c>
      <c r="G90" s="146"/>
      <c r="H90" s="146"/>
      <c r="I90" s="146"/>
      <c r="J90" s="146"/>
      <c r="K90" s="146"/>
      <c r="L90" s="146"/>
    </row>
    <row r="91" spans="1:17" ht="16" thickBot="1" x14ac:dyDescent="0.25">
      <c r="B91" s="6"/>
      <c r="C91" s="146"/>
      <c r="D91" s="146"/>
      <c r="E91" s="146"/>
      <c r="F91" s="146"/>
      <c r="G91" s="146"/>
      <c r="H91" s="146"/>
      <c r="I91" s="146"/>
      <c r="J91" s="146"/>
      <c r="K91" s="146"/>
      <c r="L91" s="146"/>
    </row>
    <row r="92" spans="1:17" ht="16" thickBot="1" x14ac:dyDescent="0.25">
      <c r="B92" s="6"/>
      <c r="C92" s="139" t="s">
        <v>35</v>
      </c>
      <c r="D92" s="140" t="s">
        <v>2</v>
      </c>
      <c r="E92" s="140" t="s">
        <v>36</v>
      </c>
      <c r="F92" s="140" t="s">
        <v>35</v>
      </c>
      <c r="G92" s="140" t="s">
        <v>2</v>
      </c>
      <c r="H92" s="140" t="s">
        <v>36</v>
      </c>
      <c r="I92" s="140" t="s">
        <v>35</v>
      </c>
      <c r="J92" s="140" t="s">
        <v>2</v>
      </c>
      <c r="K92" s="140" t="s">
        <v>36</v>
      </c>
      <c r="L92" s="140" t="s">
        <v>37</v>
      </c>
      <c r="M92" s="19" t="s">
        <v>36</v>
      </c>
      <c r="N92" s="7" t="s">
        <v>5</v>
      </c>
      <c r="O92" s="7" t="s">
        <v>6</v>
      </c>
      <c r="P92" s="7" t="s">
        <v>7</v>
      </c>
      <c r="Q92" s="57" t="s">
        <v>40</v>
      </c>
    </row>
    <row r="93" spans="1:17" ht="16" thickBot="1" x14ac:dyDescent="0.25">
      <c r="B93" s="6"/>
      <c r="C93" s="144" t="s">
        <v>8</v>
      </c>
      <c r="D93" s="145">
        <v>-2.4155999584773116</v>
      </c>
      <c r="E93" s="145">
        <v>8.1990830711845791E-2</v>
      </c>
      <c r="F93" s="144" t="s">
        <v>17</v>
      </c>
      <c r="G93" s="145">
        <v>-1.2287077754980222</v>
      </c>
      <c r="H93" s="145">
        <v>0.2264076752649731</v>
      </c>
      <c r="I93" s="144" t="s">
        <v>26</v>
      </c>
      <c r="J93" s="145">
        <v>-1.7506051214585781</v>
      </c>
      <c r="K93" s="145">
        <v>0.14797089078477799</v>
      </c>
      <c r="L93" s="143">
        <v>0.65941644562334212</v>
      </c>
      <c r="M93" s="50">
        <f ca="1">OFFSET($E93,3*E90+F90,3*D90)</f>
        <v>8.1990830711845791E-2</v>
      </c>
      <c r="N93" s="51">
        <f t="shared" ref="N93:P94" ca="1" si="5">D89</f>
        <v>3</v>
      </c>
      <c r="O93" s="52">
        <f t="shared" ca="1" si="5"/>
        <v>5</v>
      </c>
      <c r="P93" s="52">
        <f t="shared" ca="1" si="5"/>
        <v>7</v>
      </c>
      <c r="Q93" s="56">
        <f>A88</f>
        <v>6</v>
      </c>
    </row>
    <row r="94" spans="1:17" ht="16" thickBot="1" x14ac:dyDescent="0.25">
      <c r="B94" s="6"/>
      <c r="C94" s="144" t="s">
        <v>9</v>
      </c>
      <c r="D94" s="145">
        <v>-2.3154132096116222</v>
      </c>
      <c r="E94" s="145">
        <v>8.9854464979905763E-2</v>
      </c>
      <c r="F94" s="144" t="s">
        <v>18</v>
      </c>
      <c r="G94" s="145">
        <v>-1.1285210266323329</v>
      </c>
      <c r="H94" s="145">
        <v>0.24443414346503142</v>
      </c>
      <c r="I94" s="144" t="s">
        <v>27</v>
      </c>
      <c r="J94" s="145">
        <v>-1.5439245180098957</v>
      </c>
      <c r="K94" s="145">
        <v>0.17596548939446735</v>
      </c>
      <c r="L94" s="144"/>
      <c r="N94" s="52">
        <f t="shared" ca="1" si="5"/>
        <v>0</v>
      </c>
      <c r="O94" s="52">
        <f t="shared" ca="1" si="5"/>
        <v>0</v>
      </c>
      <c r="P94" s="52">
        <f t="shared" ca="1" si="5"/>
        <v>0</v>
      </c>
    </row>
    <row r="95" spans="1:17" x14ac:dyDescent="0.2">
      <c r="B95" s="6"/>
      <c r="C95" s="144" t="s">
        <v>10</v>
      </c>
      <c r="D95" s="145">
        <v>-2.1185906483242034</v>
      </c>
      <c r="E95" s="145">
        <v>0.10730299626659423</v>
      </c>
      <c r="F95" s="144" t="s">
        <v>19</v>
      </c>
      <c r="G95" s="145">
        <v>-0.66815943190272953</v>
      </c>
      <c r="H95" s="145">
        <v>0.33890909721588969</v>
      </c>
      <c r="I95" s="144" t="s">
        <v>28</v>
      </c>
      <c r="J95" s="145">
        <v>-1.9848170249101882</v>
      </c>
      <c r="K95" s="145">
        <v>0.12080627621801504</v>
      </c>
      <c r="L95" s="144"/>
    </row>
    <row r="96" spans="1:17" x14ac:dyDescent="0.2">
      <c r="B96" s="6"/>
      <c r="C96" s="144" t="s">
        <v>11</v>
      </c>
      <c r="D96" s="145">
        <v>-1.7097964573941025</v>
      </c>
      <c r="E96" s="145">
        <v>0.15319011803952892</v>
      </c>
      <c r="F96" s="144" t="s">
        <v>20</v>
      </c>
      <c r="G96" s="145">
        <v>-0.52290427441481302</v>
      </c>
      <c r="H96" s="145">
        <v>0.37217336835678477</v>
      </c>
      <c r="I96" s="144" t="s">
        <v>29</v>
      </c>
      <c r="J96" s="145">
        <v>-1.7951782578366375</v>
      </c>
      <c r="K96" s="145">
        <v>0.14243902660607241</v>
      </c>
      <c r="L96" s="144"/>
    </row>
    <row r="97" spans="1:17" x14ac:dyDescent="0.2">
      <c r="B97" s="6"/>
      <c r="C97" s="144" t="s">
        <v>12</v>
      </c>
      <c r="D97" s="145">
        <v>-1.6096097085284131</v>
      </c>
      <c r="E97" s="145">
        <v>0.16664280746437674</v>
      </c>
      <c r="F97" s="144" t="s">
        <v>21</v>
      </c>
      <c r="G97" s="145">
        <v>-0.42271752554912367</v>
      </c>
      <c r="H97" s="145">
        <v>0.39586665335863902</v>
      </c>
      <c r="I97" s="144" t="s">
        <v>30</v>
      </c>
      <c r="J97" s="145">
        <v>-1.5884976543879552</v>
      </c>
      <c r="K97" s="145">
        <v>0.16959537143332107</v>
      </c>
      <c r="L97" s="144"/>
    </row>
    <row r="98" spans="1:17" x14ac:dyDescent="0.2">
      <c r="B98" s="6"/>
      <c r="C98" s="144" t="s">
        <v>13</v>
      </c>
      <c r="D98" s="145">
        <v>-1.7965896931406231</v>
      </c>
      <c r="E98" s="145">
        <v>0.14226670656562657</v>
      </c>
      <c r="F98" s="144" t="s">
        <v>22</v>
      </c>
      <c r="G98" s="145">
        <v>-0.34615847671914934</v>
      </c>
      <c r="H98" s="145">
        <v>0.41431428939828086</v>
      </c>
      <c r="I98" s="144" t="s">
        <v>31</v>
      </c>
      <c r="J98" s="145">
        <v>-0.57860345214606879</v>
      </c>
      <c r="K98" s="145">
        <v>0.35925400257572609</v>
      </c>
      <c r="L98" s="144"/>
    </row>
    <row r="99" spans="1:17" x14ac:dyDescent="0.2">
      <c r="B99" s="6"/>
      <c r="C99" s="144" t="s">
        <v>14</v>
      </c>
      <c r="D99" s="145">
        <v>-1.9351226732542137</v>
      </c>
      <c r="E99" s="145">
        <v>0.12618466099071743</v>
      </c>
      <c r="F99" s="144" t="s">
        <v>23</v>
      </c>
      <c r="G99" s="145">
        <v>-0.58415066046059483</v>
      </c>
      <c r="H99" s="145">
        <v>0.35797808700356404</v>
      </c>
      <c r="I99" s="144" t="s">
        <v>32</v>
      </c>
      <c r="J99" s="145">
        <v>-1.9848170249101882</v>
      </c>
      <c r="K99" s="145">
        <v>0.12080627621801504</v>
      </c>
      <c r="L99" s="144"/>
    </row>
    <row r="100" spans="1:17" x14ac:dyDescent="0.2">
      <c r="B100" s="6"/>
      <c r="C100" s="144" t="s">
        <v>15</v>
      </c>
      <c r="D100" s="145">
        <v>-1.8893756177147998</v>
      </c>
      <c r="E100" s="145">
        <v>0.13131567749919854</v>
      </c>
      <c r="F100" s="144" t="s">
        <v>24</v>
      </c>
      <c r="G100" s="145">
        <v>-0.53840360492118089</v>
      </c>
      <c r="H100" s="145">
        <v>0.3685590225271238</v>
      </c>
      <c r="I100" s="144" t="s">
        <v>33</v>
      </c>
      <c r="J100" s="145">
        <v>-0.57860345214606879</v>
      </c>
      <c r="K100" s="145">
        <v>0.35925400257572609</v>
      </c>
      <c r="L100" s="144"/>
    </row>
    <row r="101" spans="1:17" x14ac:dyDescent="0.2">
      <c r="B101" s="6"/>
      <c r="C101" s="144" t="s">
        <v>16</v>
      </c>
      <c r="D101" s="145">
        <v>-1.9848170249101882</v>
      </c>
      <c r="E101" s="145">
        <v>0.12080627621801504</v>
      </c>
      <c r="F101" s="144" t="s">
        <v>25</v>
      </c>
      <c r="G101" s="145">
        <v>-0.57860345214606879</v>
      </c>
      <c r="H101" s="145">
        <v>0.35925400257572609</v>
      </c>
      <c r="I101" s="144" t="s">
        <v>34</v>
      </c>
      <c r="J101" s="145">
        <v>-1.7186372043990923</v>
      </c>
      <c r="K101" s="145">
        <v>0.15204678362573099</v>
      </c>
      <c r="L101" s="144"/>
    </row>
    <row r="102" spans="1:17" ht="16" thickBot="1" x14ac:dyDescent="0.25">
      <c r="B102" s="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</row>
    <row r="103" spans="1:17" x14ac:dyDescent="0.2">
      <c r="A103" s="48" t="s">
        <v>40</v>
      </c>
      <c r="B103" s="150"/>
      <c r="C103" s="146"/>
      <c r="D103" s="147" t="s">
        <v>5</v>
      </c>
      <c r="E103" s="147" t="s">
        <v>6</v>
      </c>
      <c r="F103" s="147" t="s">
        <v>7</v>
      </c>
      <c r="G103" s="146"/>
      <c r="H103" s="146"/>
      <c r="I103" s="146"/>
      <c r="J103" s="146"/>
      <c r="K103" s="146"/>
      <c r="L103" s="146"/>
    </row>
    <row r="104" spans="1:17" x14ac:dyDescent="0.2">
      <c r="A104" s="54">
        <f>A88+1</f>
        <v>7</v>
      </c>
      <c r="B104" s="6"/>
      <c r="C104" s="148" t="s">
        <v>42</v>
      </c>
      <c r="D104" s="32">
        <f ca="1">OFFSET(Setup!$AI$6,$A104,1)</f>
        <v>15</v>
      </c>
      <c r="E104" s="32">
        <f ca="1">OFFSET(Setup!$AI$6,$A104,2)</f>
        <v>33</v>
      </c>
      <c r="F104" s="32">
        <f ca="1">OFFSET(Setup!$AI$6,$A104,3)</f>
        <v>34</v>
      </c>
      <c r="G104" s="146"/>
      <c r="H104" s="146"/>
      <c r="I104" s="146"/>
      <c r="J104" s="146"/>
      <c r="K104" s="146"/>
      <c r="L104" s="146"/>
    </row>
    <row r="105" spans="1:17" x14ac:dyDescent="0.2">
      <c r="B105" s="6"/>
      <c r="C105" s="148" t="s">
        <v>41</v>
      </c>
      <c r="D105" s="32">
        <f ca="1">OFFSET(Setup!$AC$6,$A104,1)</f>
        <v>3</v>
      </c>
      <c r="E105" s="32">
        <f ca="1">OFFSET(Setup!$AC$6,$A104,2)</f>
        <v>5</v>
      </c>
      <c r="F105" s="32">
        <f ca="1">OFFSET(Setup!$AC$6,$A104,3)</f>
        <v>6</v>
      </c>
      <c r="G105" s="146"/>
      <c r="H105" s="146"/>
      <c r="I105" s="146"/>
      <c r="J105" s="146"/>
      <c r="K105" s="146"/>
      <c r="L105" s="146"/>
    </row>
    <row r="106" spans="1:17" x14ac:dyDescent="0.2">
      <c r="B106" s="6"/>
      <c r="C106" s="148" t="s">
        <v>51</v>
      </c>
      <c r="D106" s="32">
        <f ca="1">OFFSET('Data 2'!$B$9,$A$3,2*(D105+1))</f>
        <v>0</v>
      </c>
      <c r="E106" s="32">
        <f ca="1">OFFSET('Data 2'!$B$9,$A$3,2*(E105+1))</f>
        <v>0</v>
      </c>
      <c r="F106" s="32">
        <f ca="1">OFFSET('Data 2'!$B$9,$A$3,2*(F105+1))</f>
        <v>1</v>
      </c>
      <c r="G106" s="146"/>
      <c r="H106" s="146"/>
      <c r="I106" s="146"/>
      <c r="J106" s="146"/>
      <c r="K106" s="146"/>
      <c r="L106" s="146"/>
    </row>
    <row r="107" spans="1:17" ht="16" thickBot="1" x14ac:dyDescent="0.25">
      <c r="B107" s="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</row>
    <row r="108" spans="1:17" ht="16" thickBot="1" x14ac:dyDescent="0.25">
      <c r="B108" s="6"/>
      <c r="C108" s="139" t="s">
        <v>35</v>
      </c>
      <c r="D108" s="140" t="s">
        <v>2</v>
      </c>
      <c r="E108" s="140" t="s">
        <v>36</v>
      </c>
      <c r="F108" s="140" t="s">
        <v>35</v>
      </c>
      <c r="G108" s="140" t="s">
        <v>2</v>
      </c>
      <c r="H108" s="140" t="s">
        <v>36</v>
      </c>
      <c r="I108" s="140" t="s">
        <v>35</v>
      </c>
      <c r="J108" s="140" t="s">
        <v>2</v>
      </c>
      <c r="K108" s="140" t="s">
        <v>36</v>
      </c>
      <c r="L108" s="140" t="s">
        <v>37</v>
      </c>
      <c r="M108" s="19" t="s">
        <v>36</v>
      </c>
      <c r="N108" s="7" t="s">
        <v>5</v>
      </c>
      <c r="O108" s="7" t="s">
        <v>6</v>
      </c>
      <c r="P108" s="7" t="s">
        <v>7</v>
      </c>
      <c r="Q108" s="57" t="s">
        <v>40</v>
      </c>
    </row>
    <row r="109" spans="1:17" ht="16" thickBot="1" x14ac:dyDescent="0.25">
      <c r="B109" s="6"/>
      <c r="C109" s="144" t="s">
        <v>8</v>
      </c>
      <c r="D109" s="145">
        <v>-2.5754755746205897</v>
      </c>
      <c r="E109" s="145">
        <v>7.0733545805961751E-2</v>
      </c>
      <c r="F109" s="144" t="s">
        <v>17</v>
      </c>
      <c r="G109" s="145">
        <v>-1.2203718209973156</v>
      </c>
      <c r="H109" s="145">
        <v>0.22787102360351319</v>
      </c>
      <c r="I109" s="144" t="s">
        <v>26</v>
      </c>
      <c r="J109" s="145">
        <v>-1.943031660926031</v>
      </c>
      <c r="K109" s="145">
        <v>0.12531517463143343</v>
      </c>
      <c r="L109" s="143">
        <v>0.69244031830238728</v>
      </c>
      <c r="M109" s="50">
        <f ca="1">OFFSET($E109,3*E106+F106,3*D106)</f>
        <v>0.13921053219752166</v>
      </c>
      <c r="N109" s="51">
        <f t="shared" ref="N109:P110" ca="1" si="6">D105</f>
        <v>3</v>
      </c>
      <c r="O109" s="52">
        <f t="shared" ca="1" si="6"/>
        <v>5</v>
      </c>
      <c r="P109" s="52">
        <f t="shared" ca="1" si="6"/>
        <v>6</v>
      </c>
      <c r="Q109" s="56">
        <f>A104</f>
        <v>7</v>
      </c>
    </row>
    <row r="110" spans="1:17" ht="16" thickBot="1" x14ac:dyDescent="0.25">
      <c r="B110" s="6"/>
      <c r="C110" s="144" t="s">
        <v>9</v>
      </c>
      <c r="D110" s="145">
        <v>-1.8218625465965061</v>
      </c>
      <c r="E110" s="145">
        <v>0.13921053219752166</v>
      </c>
      <c r="F110" s="144" t="s">
        <v>18</v>
      </c>
      <c r="G110" s="145">
        <v>-0.46675879297323208</v>
      </c>
      <c r="H110" s="145">
        <v>0.38538368017955449</v>
      </c>
      <c r="I110" s="144" t="s">
        <v>27</v>
      </c>
      <c r="J110" s="145">
        <v>-1.288521724366964</v>
      </c>
      <c r="K110" s="145">
        <v>0.21610312941054557</v>
      </c>
      <c r="L110" s="144"/>
      <c r="N110" s="52">
        <f t="shared" ca="1" si="6"/>
        <v>0</v>
      </c>
      <c r="O110" s="52">
        <f t="shared" ca="1" si="6"/>
        <v>0</v>
      </c>
      <c r="P110" s="52">
        <f t="shared" ca="1" si="6"/>
        <v>1</v>
      </c>
    </row>
    <row r="111" spans="1:17" x14ac:dyDescent="0.2">
      <c r="B111" s="6"/>
      <c r="C111" s="144" t="s">
        <v>10</v>
      </c>
      <c r="D111" s="145">
        <v>-2.1185906483242034</v>
      </c>
      <c r="E111" s="145">
        <v>0.10730299626659423</v>
      </c>
      <c r="F111" s="144" t="s">
        <v>19</v>
      </c>
      <c r="G111" s="145">
        <v>-0.66815943190272953</v>
      </c>
      <c r="H111" s="145">
        <v>0.33890909721588969</v>
      </c>
      <c r="I111" s="144" t="s">
        <v>28</v>
      </c>
      <c r="J111" s="145">
        <v>-1.9848170249101882</v>
      </c>
      <c r="K111" s="145">
        <v>0.12080627621801504</v>
      </c>
      <c r="L111" s="144"/>
    </row>
    <row r="112" spans="1:17" x14ac:dyDescent="0.2">
      <c r="B112" s="6"/>
      <c r="C112" s="144" t="s">
        <v>11</v>
      </c>
      <c r="D112" s="145">
        <v>-1.9674447276589881</v>
      </c>
      <c r="E112" s="145">
        <v>0.12266361316852133</v>
      </c>
      <c r="F112" s="144" t="s">
        <v>20</v>
      </c>
      <c r="G112" s="145">
        <v>-0.61234097403571397</v>
      </c>
      <c r="H112" s="145">
        <v>0.351525375214231</v>
      </c>
      <c r="I112" s="144" t="s">
        <v>29</v>
      </c>
      <c r="J112" s="145">
        <v>-1.9508226188618014</v>
      </c>
      <c r="K112" s="145">
        <v>0.12446368767524342</v>
      </c>
      <c r="L112" s="144"/>
    </row>
    <row r="113" spans="1:17" x14ac:dyDescent="0.2">
      <c r="B113" s="6"/>
      <c r="C113" s="144" t="s">
        <v>12</v>
      </c>
      <c r="D113" s="145">
        <v>-1.2138316996349046</v>
      </c>
      <c r="E113" s="145">
        <v>0.22902377813435884</v>
      </c>
      <c r="F113" s="144" t="s">
        <v>21</v>
      </c>
      <c r="G113" s="145">
        <v>0.14127205398836951</v>
      </c>
      <c r="H113" s="145">
        <v>0.53525939135692224</v>
      </c>
      <c r="I113" s="144" t="s">
        <v>30</v>
      </c>
      <c r="J113" s="145">
        <v>-1.2963126823027347</v>
      </c>
      <c r="K113" s="145">
        <v>0.21478624053145817</v>
      </c>
      <c r="L113" s="144"/>
    </row>
    <row r="114" spans="1:17" x14ac:dyDescent="0.2">
      <c r="B114" s="6"/>
      <c r="C114" s="144" t="s">
        <v>13</v>
      </c>
      <c r="D114" s="145">
        <v>-1.7965896931406231</v>
      </c>
      <c r="E114" s="145">
        <v>0.14226670656562657</v>
      </c>
      <c r="F114" s="144" t="s">
        <v>22</v>
      </c>
      <c r="G114" s="145">
        <v>-0.34615847671914934</v>
      </c>
      <c r="H114" s="145">
        <v>0.41431428939828086</v>
      </c>
      <c r="I114" s="144" t="s">
        <v>31</v>
      </c>
      <c r="J114" s="145">
        <v>-0.57860345214606879</v>
      </c>
      <c r="K114" s="145">
        <v>0.35925400257572609</v>
      </c>
      <c r="L114" s="144"/>
    </row>
    <row r="115" spans="1:17" x14ac:dyDescent="0.2">
      <c r="B115" s="6"/>
      <c r="C115" s="144" t="s">
        <v>14</v>
      </c>
      <c r="D115" s="145">
        <v>-2.139318816898816</v>
      </c>
      <c r="E115" s="145">
        <v>0.10533356587634772</v>
      </c>
      <c r="F115" s="144" t="s">
        <v>23</v>
      </c>
      <c r="G115" s="145">
        <v>-0.81051088829323525</v>
      </c>
      <c r="H115" s="145">
        <v>0.30778163918599893</v>
      </c>
      <c r="I115" s="144" t="s">
        <v>32</v>
      </c>
      <c r="J115" s="145">
        <v>-1.9848170249101882</v>
      </c>
      <c r="K115" s="145">
        <v>0.12080627621801504</v>
      </c>
      <c r="L115" s="144"/>
    </row>
    <row r="116" spans="1:17" x14ac:dyDescent="0.2">
      <c r="B116" s="6"/>
      <c r="C116" s="144" t="s">
        <v>15</v>
      </c>
      <c r="D116" s="145">
        <v>-1.505195269270732</v>
      </c>
      <c r="E116" s="145">
        <v>0.18165194588158504</v>
      </c>
      <c r="F116" s="144" t="s">
        <v>24</v>
      </c>
      <c r="G116" s="145">
        <v>-0.17638734066515116</v>
      </c>
      <c r="H116" s="145">
        <v>0.45601714045004033</v>
      </c>
      <c r="I116" s="144" t="s">
        <v>33</v>
      </c>
      <c r="J116" s="145">
        <v>-0.57860345214606879</v>
      </c>
      <c r="K116" s="145">
        <v>0.35925400257572609</v>
      </c>
      <c r="L116" s="144"/>
    </row>
    <row r="117" spans="1:17" x14ac:dyDescent="0.2">
      <c r="B117" s="6"/>
      <c r="C117" s="144" t="s">
        <v>16</v>
      </c>
      <c r="D117" s="145">
        <v>-1.9848170249101882</v>
      </c>
      <c r="E117" s="145">
        <v>0.12080627621801504</v>
      </c>
      <c r="F117" s="144" t="s">
        <v>25</v>
      </c>
      <c r="G117" s="145">
        <v>-0.57860345214606879</v>
      </c>
      <c r="H117" s="145">
        <v>0.35925400257572609</v>
      </c>
      <c r="I117" s="144" t="s">
        <v>34</v>
      </c>
      <c r="J117" s="145">
        <v>-1.7186372043990923</v>
      </c>
      <c r="K117" s="145">
        <v>0.15204678362573099</v>
      </c>
      <c r="L117" s="144"/>
    </row>
    <row r="118" spans="1:17" ht="16" thickBot="1" x14ac:dyDescent="0.25">
      <c r="B118" s="6"/>
      <c r="C118" s="146"/>
      <c r="D118" s="146"/>
      <c r="E118" s="146"/>
      <c r="F118" s="146"/>
      <c r="G118" s="146"/>
      <c r="H118" s="146"/>
      <c r="I118" s="146"/>
      <c r="J118" s="146"/>
      <c r="K118" s="146"/>
      <c r="L118" s="146"/>
    </row>
    <row r="119" spans="1:17" x14ac:dyDescent="0.2">
      <c r="A119" s="48" t="s">
        <v>40</v>
      </c>
      <c r="B119" s="150"/>
      <c r="C119" s="146"/>
      <c r="D119" s="147" t="s">
        <v>5</v>
      </c>
      <c r="E119" s="147" t="s">
        <v>6</v>
      </c>
      <c r="F119" s="147" t="s">
        <v>7</v>
      </c>
      <c r="G119" s="146"/>
      <c r="H119" s="146"/>
      <c r="I119" s="146"/>
      <c r="J119" s="146"/>
      <c r="K119" s="146"/>
      <c r="L119" s="146"/>
    </row>
    <row r="120" spans="1:17" x14ac:dyDescent="0.2">
      <c r="A120" s="54">
        <f>A104+1</f>
        <v>8</v>
      </c>
      <c r="B120" s="6"/>
      <c r="C120" s="148" t="s">
        <v>42</v>
      </c>
      <c r="D120" s="32">
        <f ca="1">OFFSET(Setup!$AI$6,$A120,1)</f>
        <v>15</v>
      </c>
      <c r="E120" s="32">
        <f ca="1">OFFSET(Setup!$AI$6,$A120,2)</f>
        <v>24</v>
      </c>
      <c r="F120" s="32">
        <f ca="1">OFFSET(Setup!$AI$6,$A120,3)</f>
        <v>44</v>
      </c>
      <c r="G120" s="146"/>
      <c r="H120" s="146"/>
      <c r="I120" s="146"/>
      <c r="J120" s="146"/>
      <c r="K120" s="146"/>
      <c r="L120" s="146"/>
    </row>
    <row r="121" spans="1:17" x14ac:dyDescent="0.2">
      <c r="B121" s="6"/>
      <c r="C121" s="148" t="s">
        <v>41</v>
      </c>
      <c r="D121" s="32">
        <f ca="1">OFFSET(Setup!$AC$6,$A120,1)</f>
        <v>3</v>
      </c>
      <c r="E121" s="32">
        <f ca="1">OFFSET(Setup!$AC$6,$A120,2)</f>
        <v>4</v>
      </c>
      <c r="F121" s="32">
        <f ca="1">OFFSET(Setup!$AC$6,$A120,3)</f>
        <v>7</v>
      </c>
      <c r="G121" s="146"/>
      <c r="H121" s="146"/>
      <c r="I121" s="146"/>
      <c r="J121" s="146"/>
      <c r="K121" s="146"/>
      <c r="L121" s="146"/>
    </row>
    <row r="122" spans="1:17" x14ac:dyDescent="0.2">
      <c r="B122" s="6"/>
      <c r="C122" s="148" t="s">
        <v>51</v>
      </c>
      <c r="D122" s="32">
        <f ca="1">OFFSET('Data 2'!$B$9,$A$3,2*(D121+1))</f>
        <v>0</v>
      </c>
      <c r="E122" s="32">
        <f ca="1">OFFSET('Data 2'!$B$9,$A$3,2*(E121+1))</f>
        <v>0</v>
      </c>
      <c r="F122" s="32">
        <f ca="1">OFFSET('Data 2'!$B$9,$A$3,2*(F121+1))</f>
        <v>0</v>
      </c>
      <c r="G122" s="146"/>
      <c r="H122" s="146"/>
      <c r="I122" s="146"/>
      <c r="J122" s="146"/>
      <c r="K122" s="146"/>
      <c r="L122" s="146"/>
    </row>
    <row r="123" spans="1:17" ht="16" thickBot="1" x14ac:dyDescent="0.25">
      <c r="B123" s="6"/>
      <c r="C123" s="146"/>
      <c r="D123" s="146"/>
      <c r="E123" s="146"/>
      <c r="F123" s="146"/>
      <c r="G123" s="146"/>
      <c r="H123" s="146"/>
      <c r="I123" s="146"/>
      <c r="J123" s="146"/>
      <c r="K123" s="146"/>
      <c r="L123" s="146"/>
    </row>
    <row r="124" spans="1:17" ht="16" thickBot="1" x14ac:dyDescent="0.25">
      <c r="B124" s="6"/>
      <c r="C124" s="139" t="s">
        <v>35</v>
      </c>
      <c r="D124" s="140" t="s">
        <v>2</v>
      </c>
      <c r="E124" s="140" t="s">
        <v>36</v>
      </c>
      <c r="F124" s="140" t="s">
        <v>35</v>
      </c>
      <c r="G124" s="140" t="s">
        <v>2</v>
      </c>
      <c r="H124" s="140" t="s">
        <v>36</v>
      </c>
      <c r="I124" s="140" t="s">
        <v>35</v>
      </c>
      <c r="J124" s="140" t="s">
        <v>2</v>
      </c>
      <c r="K124" s="140" t="s">
        <v>36</v>
      </c>
      <c r="L124" s="140" t="s">
        <v>37</v>
      </c>
      <c r="M124" s="19" t="s">
        <v>36</v>
      </c>
      <c r="N124" s="7" t="s">
        <v>5</v>
      </c>
      <c r="O124" s="7" t="s">
        <v>6</v>
      </c>
      <c r="P124" s="7" t="s">
        <v>7</v>
      </c>
      <c r="Q124" s="57" t="s">
        <v>40</v>
      </c>
    </row>
    <row r="125" spans="1:17" ht="16" thickBot="1" x14ac:dyDescent="0.25">
      <c r="B125" s="6"/>
      <c r="C125" s="144" t="s">
        <v>8</v>
      </c>
      <c r="D125" s="145">
        <v>-1.4666967417111965</v>
      </c>
      <c r="E125" s="145">
        <v>0.18744521223754745</v>
      </c>
      <c r="F125" s="144" t="s">
        <v>17</v>
      </c>
      <c r="G125" s="145">
        <v>-0.52920875404611623</v>
      </c>
      <c r="H125" s="145">
        <v>0.37070145248885333</v>
      </c>
      <c r="I125" s="144" t="s">
        <v>26</v>
      </c>
      <c r="J125" s="145">
        <v>-1.863558242325047</v>
      </c>
      <c r="K125" s="145">
        <v>0.13428884867053803</v>
      </c>
      <c r="L125" s="143">
        <v>0.67466843501326246</v>
      </c>
      <c r="M125" s="50">
        <f ca="1">OFFSET($E125,3*E122+F122,3*D122)</f>
        <v>0.18744521223754745</v>
      </c>
      <c r="N125" s="51">
        <f t="shared" ref="N125:P126" ca="1" si="7">D121</f>
        <v>3</v>
      </c>
      <c r="O125" s="52">
        <f t="shared" ca="1" si="7"/>
        <v>4</v>
      </c>
      <c r="P125" s="52">
        <f t="shared" ca="1" si="7"/>
        <v>7</v>
      </c>
      <c r="Q125" s="56">
        <f>A120</f>
        <v>8</v>
      </c>
    </row>
    <row r="126" spans="1:17" ht="16" thickBot="1" x14ac:dyDescent="0.25">
      <c r="B126" s="6"/>
      <c r="C126" s="144" t="s">
        <v>9</v>
      </c>
      <c r="D126" s="145">
        <v>-1.47656605430372</v>
      </c>
      <c r="E126" s="145">
        <v>0.18594665688409814</v>
      </c>
      <c r="F126" s="144" t="s">
        <v>18</v>
      </c>
      <c r="G126" s="145">
        <v>-0.53907806663863977</v>
      </c>
      <c r="H126" s="145">
        <v>0.36840207351090337</v>
      </c>
      <c r="I126" s="144" t="s">
        <v>27</v>
      </c>
      <c r="J126" s="145">
        <v>-1.6357581009588908</v>
      </c>
      <c r="K126" s="145">
        <v>0.16304308522727576</v>
      </c>
      <c r="L126" s="144"/>
      <c r="N126" s="52">
        <f t="shared" ca="1" si="7"/>
        <v>0</v>
      </c>
      <c r="O126" s="52">
        <f t="shared" ca="1" si="7"/>
        <v>0</v>
      </c>
      <c r="P126" s="52">
        <f t="shared" ca="1" si="7"/>
        <v>0</v>
      </c>
    </row>
    <row r="127" spans="1:17" x14ac:dyDescent="0.2">
      <c r="B127" s="6"/>
      <c r="C127" s="144" t="s">
        <v>10</v>
      </c>
      <c r="D127" s="145">
        <v>-1.5776785450023978</v>
      </c>
      <c r="E127" s="145">
        <v>0.17112450796438589</v>
      </c>
      <c r="F127" s="144" t="s">
        <v>19</v>
      </c>
      <c r="G127" s="145">
        <v>-0.41122352133792828</v>
      </c>
      <c r="H127" s="145">
        <v>0.3986187800050971</v>
      </c>
      <c r="I127" s="144" t="s">
        <v>28</v>
      </c>
      <c r="J127" s="145">
        <v>-1.9848170249101882</v>
      </c>
      <c r="K127" s="145">
        <v>0.12080627621801504</v>
      </c>
      <c r="L127" s="144"/>
    </row>
    <row r="128" spans="1:17" x14ac:dyDescent="0.2">
      <c r="B128" s="6"/>
      <c r="C128" s="144" t="s">
        <v>11</v>
      </c>
      <c r="D128" s="145">
        <v>-2.2178751425070247</v>
      </c>
      <c r="E128" s="145">
        <v>9.8156740379529719E-2</v>
      </c>
      <c r="F128" s="144" t="s">
        <v>20</v>
      </c>
      <c r="G128" s="145">
        <v>-1.2803871548419443</v>
      </c>
      <c r="H128" s="145">
        <v>0.21748432846402505</v>
      </c>
      <c r="I128" s="144" t="s">
        <v>29</v>
      </c>
      <c r="J128" s="145">
        <v>-1.6522624510680357</v>
      </c>
      <c r="K128" s="145">
        <v>0.16080340725040287</v>
      </c>
      <c r="L128" s="144"/>
    </row>
    <row r="129" spans="1:17" x14ac:dyDescent="0.2">
      <c r="B129" s="6"/>
      <c r="C129" s="144" t="s">
        <v>12</v>
      </c>
      <c r="D129" s="145">
        <v>-2.2277444550995482</v>
      </c>
      <c r="E129" s="145">
        <v>9.7286547319070105E-2</v>
      </c>
      <c r="F129" s="144" t="s">
        <v>21</v>
      </c>
      <c r="G129" s="145">
        <v>-1.2902564674344679</v>
      </c>
      <c r="H129" s="145">
        <v>0.21580940421188441</v>
      </c>
      <c r="I129" s="144" t="s">
        <v>30</v>
      </c>
      <c r="J129" s="145">
        <v>-1.4244623097018796</v>
      </c>
      <c r="K129" s="145">
        <v>0.19396298721661703</v>
      </c>
      <c r="L129" s="144"/>
    </row>
    <row r="130" spans="1:17" x14ac:dyDescent="0.2">
      <c r="B130" s="6"/>
      <c r="C130" s="144" t="s">
        <v>13</v>
      </c>
      <c r="D130" s="145">
        <v>-2.0841604219050147</v>
      </c>
      <c r="E130" s="145">
        <v>0.11064590344185123</v>
      </c>
      <c r="F130" s="144" t="s">
        <v>22</v>
      </c>
      <c r="G130" s="145">
        <v>-0.9177053982405452</v>
      </c>
      <c r="H130" s="145">
        <v>0.28542566583374424</v>
      </c>
      <c r="I130" s="144" t="s">
        <v>31</v>
      </c>
      <c r="J130" s="145">
        <v>-0.57860345214606879</v>
      </c>
      <c r="K130" s="145">
        <v>0.35925400257572609</v>
      </c>
      <c r="L130" s="144"/>
    </row>
    <row r="131" spans="1:17" x14ac:dyDescent="0.2">
      <c r="B131" s="6"/>
      <c r="C131" s="144" t="s">
        <v>14</v>
      </c>
      <c r="D131" s="145">
        <v>-1.9351193386478349</v>
      </c>
      <c r="E131" s="145">
        <v>0.12618502867185211</v>
      </c>
      <c r="F131" s="144" t="s">
        <v>23</v>
      </c>
      <c r="G131" s="145">
        <v>-0.58414364358343773</v>
      </c>
      <c r="H131" s="145">
        <v>0.357979699692478</v>
      </c>
      <c r="I131" s="144" t="s">
        <v>32</v>
      </c>
      <c r="J131" s="145">
        <v>-1.9848170249101882</v>
      </c>
      <c r="K131" s="145">
        <v>0.12080627621801504</v>
      </c>
      <c r="L131" s="144"/>
    </row>
    <row r="132" spans="1:17" x14ac:dyDescent="0.2">
      <c r="B132" s="6"/>
      <c r="C132" s="144" t="s">
        <v>15</v>
      </c>
      <c r="D132" s="145">
        <v>-1.8893789283755809</v>
      </c>
      <c r="E132" s="145">
        <v>0.13131529984639212</v>
      </c>
      <c r="F132" s="144" t="s">
        <v>24</v>
      </c>
      <c r="G132" s="145">
        <v>-0.53840323331118367</v>
      </c>
      <c r="H132" s="145">
        <v>0.36855910900942157</v>
      </c>
      <c r="I132" s="144" t="s">
        <v>33</v>
      </c>
      <c r="J132" s="145">
        <v>-0.57860345214606879</v>
      </c>
      <c r="K132" s="145">
        <v>0.35925400257572609</v>
      </c>
      <c r="L132" s="144"/>
    </row>
    <row r="133" spans="1:17" x14ac:dyDescent="0.2">
      <c r="B133" s="6"/>
      <c r="C133" s="144" t="s">
        <v>16</v>
      </c>
      <c r="D133" s="145">
        <v>-1.9848170249101882</v>
      </c>
      <c r="E133" s="145">
        <v>0.12080627621801504</v>
      </c>
      <c r="F133" s="144" t="s">
        <v>25</v>
      </c>
      <c r="G133" s="145">
        <v>-0.57860345214606879</v>
      </c>
      <c r="H133" s="145">
        <v>0.35925400257572609</v>
      </c>
      <c r="I133" s="144" t="s">
        <v>34</v>
      </c>
      <c r="J133" s="145">
        <v>-1.7186372043990923</v>
      </c>
      <c r="K133" s="145">
        <v>0.15204678362573099</v>
      </c>
      <c r="L133" s="144"/>
    </row>
    <row r="134" spans="1:17" ht="16" thickBot="1" x14ac:dyDescent="0.25">
      <c r="B134" s="6"/>
      <c r="C134" s="146"/>
      <c r="D134" s="146"/>
      <c r="E134" s="146"/>
      <c r="F134" s="146"/>
      <c r="G134" s="146"/>
      <c r="H134" s="146"/>
      <c r="I134" s="146"/>
      <c r="J134" s="146"/>
      <c r="K134" s="146"/>
      <c r="L134" s="146"/>
    </row>
    <row r="135" spans="1:17" x14ac:dyDescent="0.2">
      <c r="A135" s="48" t="s">
        <v>40</v>
      </c>
      <c r="B135" s="150"/>
      <c r="C135" s="146"/>
      <c r="D135" s="147" t="s">
        <v>5</v>
      </c>
      <c r="E135" s="147" t="s">
        <v>6</v>
      </c>
      <c r="F135" s="147" t="s">
        <v>7</v>
      </c>
      <c r="G135" s="146"/>
      <c r="H135" s="146"/>
      <c r="I135" s="146"/>
      <c r="J135" s="146"/>
      <c r="K135" s="146"/>
      <c r="L135" s="146"/>
    </row>
    <row r="136" spans="1:17" x14ac:dyDescent="0.2">
      <c r="A136" s="54">
        <f>A120+1</f>
        <v>9</v>
      </c>
      <c r="B136" s="6"/>
      <c r="C136" s="148" t="s">
        <v>42</v>
      </c>
      <c r="D136" s="32">
        <f ca="1">OFFSET(Setup!$AI$6,$A136,1)</f>
        <v>15</v>
      </c>
      <c r="E136" s="32">
        <f ca="1">OFFSET(Setup!$AI$6,$A136,2)</f>
        <v>24</v>
      </c>
      <c r="F136" s="32">
        <f ca="1">OFFSET(Setup!$AI$6,$A136,3)</f>
        <v>34</v>
      </c>
      <c r="G136" s="146"/>
      <c r="H136" s="146"/>
      <c r="I136" s="146"/>
      <c r="J136" s="146"/>
      <c r="K136" s="146"/>
      <c r="L136" s="146"/>
    </row>
    <row r="137" spans="1:17" x14ac:dyDescent="0.2">
      <c r="B137" s="6"/>
      <c r="C137" s="148" t="s">
        <v>41</v>
      </c>
      <c r="D137" s="32">
        <f ca="1">OFFSET(Setup!$AC$6,$A136,1)</f>
        <v>3</v>
      </c>
      <c r="E137" s="32">
        <f ca="1">OFFSET(Setup!$AC$6,$A136,2)</f>
        <v>4</v>
      </c>
      <c r="F137" s="32">
        <f ca="1">OFFSET(Setup!$AC$6,$A136,3)</f>
        <v>6</v>
      </c>
      <c r="G137" s="146"/>
      <c r="H137" s="146"/>
      <c r="I137" s="146"/>
      <c r="J137" s="146"/>
      <c r="K137" s="146"/>
      <c r="L137" s="146"/>
    </row>
    <row r="138" spans="1:17" x14ac:dyDescent="0.2">
      <c r="B138" s="6"/>
      <c r="C138" s="148" t="s">
        <v>51</v>
      </c>
      <c r="D138" s="32">
        <f ca="1">OFFSET('Data 2'!$B$9,$A$3,2*(D137+1))</f>
        <v>0</v>
      </c>
      <c r="E138" s="32">
        <f ca="1">OFFSET('Data 2'!$B$9,$A$3,2*(E137+1))</f>
        <v>0</v>
      </c>
      <c r="F138" s="32">
        <f ca="1">OFFSET('Data 2'!$B$9,$A$3,2*(F137+1))</f>
        <v>1</v>
      </c>
      <c r="G138" s="146"/>
      <c r="H138" s="146"/>
      <c r="I138" s="146"/>
      <c r="J138" s="146"/>
      <c r="K138" s="146"/>
      <c r="L138" s="146"/>
    </row>
    <row r="139" spans="1:17" ht="16" thickBot="1" x14ac:dyDescent="0.25">
      <c r="B139" s="6"/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</row>
    <row r="140" spans="1:17" ht="16" thickBot="1" x14ac:dyDescent="0.25">
      <c r="B140" s="6"/>
      <c r="C140" s="139" t="s">
        <v>35</v>
      </c>
      <c r="D140" s="140" t="s">
        <v>2</v>
      </c>
      <c r="E140" s="140" t="s">
        <v>36</v>
      </c>
      <c r="F140" s="140" t="s">
        <v>35</v>
      </c>
      <c r="G140" s="140" t="s">
        <v>2</v>
      </c>
      <c r="H140" s="140" t="s">
        <v>36</v>
      </c>
      <c r="I140" s="140" t="s">
        <v>35</v>
      </c>
      <c r="J140" s="140" t="s">
        <v>2</v>
      </c>
      <c r="K140" s="140" t="s">
        <v>36</v>
      </c>
      <c r="L140" s="140" t="s">
        <v>37</v>
      </c>
      <c r="M140" s="19" t="s">
        <v>36</v>
      </c>
      <c r="N140" s="7" t="s">
        <v>5</v>
      </c>
      <c r="O140" s="7" t="s">
        <v>6</v>
      </c>
      <c r="P140" s="7" t="s">
        <v>7</v>
      </c>
      <c r="Q140" s="57" t="s">
        <v>40</v>
      </c>
    </row>
    <row r="141" spans="1:17" ht="16" thickBot="1" x14ac:dyDescent="0.25">
      <c r="B141" s="6"/>
      <c r="C141" s="144" t="s">
        <v>8</v>
      </c>
      <c r="D141" s="145">
        <v>-1.6662483371191965</v>
      </c>
      <c r="E141" s="145">
        <v>0.15892501411574947</v>
      </c>
      <c r="F141" s="144" t="s">
        <v>17</v>
      </c>
      <c r="G141" s="145">
        <v>-0.53562561714209833</v>
      </c>
      <c r="H141" s="145">
        <v>0.36920576066050714</v>
      </c>
      <c r="I141" s="144" t="s">
        <v>26</v>
      </c>
      <c r="J141" s="145">
        <v>-2.0332020054741795</v>
      </c>
      <c r="K141" s="145">
        <v>0.11576076065753961</v>
      </c>
      <c r="L141" s="143">
        <v>0.7006631299734748</v>
      </c>
      <c r="M141" s="50">
        <f ca="1">OFFSET($E141,3*E138+F138,3*D138)</f>
        <v>0.25192646582972639</v>
      </c>
      <c r="N141" s="51">
        <f t="shared" ref="N141:P142" ca="1" si="8">D137</f>
        <v>3</v>
      </c>
      <c r="O141" s="52">
        <f t="shared" ca="1" si="8"/>
        <v>4</v>
      </c>
      <c r="P141" s="52">
        <f t="shared" ca="1" si="8"/>
        <v>6</v>
      </c>
      <c r="Q141" s="56">
        <f>A136</f>
        <v>9</v>
      </c>
    </row>
    <row r="142" spans="1:17" ht="16" thickBot="1" x14ac:dyDescent="0.25">
      <c r="B142" s="6"/>
      <c r="C142" s="144" t="s">
        <v>9</v>
      </c>
      <c r="D142" s="145">
        <v>-1.0883640381909916</v>
      </c>
      <c r="E142" s="145">
        <v>0.25192646582972639</v>
      </c>
      <c r="F142" s="144" t="s">
        <v>18</v>
      </c>
      <c r="G142" s="145">
        <v>4.22586817861067E-2</v>
      </c>
      <c r="H142" s="145">
        <v>0.51056309853155535</v>
      </c>
      <c r="I142" s="144" t="s">
        <v>27</v>
      </c>
      <c r="J142" s="145">
        <v>-1.3769559995630893</v>
      </c>
      <c r="K142" s="145">
        <v>0.201498324529511</v>
      </c>
      <c r="L142" s="144"/>
      <c r="N142" s="52">
        <f t="shared" ca="1" si="8"/>
        <v>0</v>
      </c>
      <c r="O142" s="52">
        <f t="shared" ca="1" si="8"/>
        <v>0</v>
      </c>
      <c r="P142" s="52">
        <f t="shared" ca="1" si="8"/>
        <v>1</v>
      </c>
    </row>
    <row r="143" spans="1:17" x14ac:dyDescent="0.2">
      <c r="B143" s="6"/>
      <c r="C143" s="144" t="s">
        <v>10</v>
      </c>
      <c r="D143" s="145">
        <v>-1.5776785450023978</v>
      </c>
      <c r="E143" s="145">
        <v>0.17112450796438589</v>
      </c>
      <c r="F143" s="144" t="s">
        <v>19</v>
      </c>
      <c r="G143" s="145">
        <v>-0.41122352133792828</v>
      </c>
      <c r="H143" s="145">
        <v>0.3986187800050971</v>
      </c>
      <c r="I143" s="144" t="s">
        <v>28</v>
      </c>
      <c r="J143" s="145">
        <v>-1.9848170249101882</v>
      </c>
      <c r="K143" s="145">
        <v>0.12080627621801504</v>
      </c>
      <c r="L143" s="144"/>
    </row>
    <row r="144" spans="1:17" x14ac:dyDescent="0.2">
      <c r="B144" s="6"/>
      <c r="C144" s="144" t="s">
        <v>11</v>
      </c>
      <c r="D144" s="145">
        <v>-2.396070673033754</v>
      </c>
      <c r="E144" s="145">
        <v>8.3472818486896222E-2</v>
      </c>
      <c r="F144" s="144" t="s">
        <v>20</v>
      </c>
      <c r="G144" s="145">
        <v>-1.2654479530566558</v>
      </c>
      <c r="H144" s="145">
        <v>0.22003748321136191</v>
      </c>
      <c r="I144" s="144" t="s">
        <v>29</v>
      </c>
      <c r="J144" s="145">
        <v>-1.8347524690896595</v>
      </c>
      <c r="K144" s="145">
        <v>0.13767309164046893</v>
      </c>
      <c r="L144" s="144"/>
    </row>
    <row r="145" spans="1:17" x14ac:dyDescent="0.2">
      <c r="B145" s="6"/>
      <c r="C145" s="144" t="s">
        <v>12</v>
      </c>
      <c r="D145" s="145">
        <v>-1.8181863741055491</v>
      </c>
      <c r="E145" s="145">
        <v>0.13965163602592331</v>
      </c>
      <c r="F145" s="144" t="s">
        <v>21</v>
      </c>
      <c r="G145" s="145">
        <v>-0.68756365412845077</v>
      </c>
      <c r="H145" s="145">
        <v>0.33457526948881056</v>
      </c>
      <c r="I145" s="144" t="s">
        <v>30</v>
      </c>
      <c r="J145" s="145">
        <v>-1.1785064631785693</v>
      </c>
      <c r="K145" s="145">
        <v>0.23532084438808326</v>
      </c>
      <c r="L145" s="144"/>
    </row>
    <row r="146" spans="1:17" x14ac:dyDescent="0.2">
      <c r="B146" s="6"/>
      <c r="C146" s="144" t="s">
        <v>13</v>
      </c>
      <c r="D146" s="145">
        <v>-2.0841604219050147</v>
      </c>
      <c r="E146" s="145">
        <v>0.11064590344185123</v>
      </c>
      <c r="F146" s="144" t="s">
        <v>22</v>
      </c>
      <c r="G146" s="145">
        <v>-0.9177053982405452</v>
      </c>
      <c r="H146" s="145">
        <v>0.28542566583374424</v>
      </c>
      <c r="I146" s="144" t="s">
        <v>31</v>
      </c>
      <c r="J146" s="145">
        <v>-0.57860345214606879</v>
      </c>
      <c r="K146" s="145">
        <v>0.35925400257572609</v>
      </c>
      <c r="L146" s="144"/>
    </row>
    <row r="147" spans="1:17" x14ac:dyDescent="0.2">
      <c r="B147" s="6"/>
      <c r="C147" s="144" t="s">
        <v>14</v>
      </c>
      <c r="D147" s="145">
        <v>-2.139318807884242</v>
      </c>
      <c r="E147" s="145">
        <v>0.1053335667258668</v>
      </c>
      <c r="F147" s="144" t="s">
        <v>23</v>
      </c>
      <c r="G147" s="145">
        <v>-0.81051087717250403</v>
      </c>
      <c r="H147" s="145">
        <v>0.30778164155529408</v>
      </c>
      <c r="I147" s="144" t="s">
        <v>32</v>
      </c>
      <c r="J147" s="145">
        <v>-1.9848170249101882</v>
      </c>
      <c r="K147" s="145">
        <v>0.12080627621801504</v>
      </c>
      <c r="L147" s="144"/>
    </row>
    <row r="148" spans="1:17" x14ac:dyDescent="0.2">
      <c r="B148" s="6"/>
      <c r="C148" s="144" t="s">
        <v>15</v>
      </c>
      <c r="D148" s="145">
        <v>-1.5051952729285891</v>
      </c>
      <c r="E148" s="145">
        <v>0.18165194533782805</v>
      </c>
      <c r="F148" s="144" t="s">
        <v>24</v>
      </c>
      <c r="G148" s="145">
        <v>-0.17638734221685126</v>
      </c>
      <c r="H148" s="145">
        <v>0.45601714006511707</v>
      </c>
      <c r="I148" s="144" t="s">
        <v>33</v>
      </c>
      <c r="J148" s="145">
        <v>-0.57860345214606879</v>
      </c>
      <c r="K148" s="145">
        <v>0.35925400257572609</v>
      </c>
      <c r="L148" s="144"/>
    </row>
    <row r="149" spans="1:17" x14ac:dyDescent="0.2">
      <c r="B149" s="6"/>
      <c r="C149" s="144" t="s">
        <v>16</v>
      </c>
      <c r="D149" s="145">
        <v>-1.9848170249101882</v>
      </c>
      <c r="E149" s="145">
        <v>0.12080627621801504</v>
      </c>
      <c r="F149" s="144" t="s">
        <v>25</v>
      </c>
      <c r="G149" s="145">
        <v>-0.57860345214606879</v>
      </c>
      <c r="H149" s="145">
        <v>0.35925400257572609</v>
      </c>
      <c r="I149" s="144" t="s">
        <v>34</v>
      </c>
      <c r="J149" s="145">
        <v>-1.7186372043990923</v>
      </c>
      <c r="K149" s="145">
        <v>0.15204678362573099</v>
      </c>
      <c r="L149" s="144"/>
    </row>
    <row r="150" spans="1:17" ht="16" thickBot="1" x14ac:dyDescent="0.25">
      <c r="B150" s="6"/>
      <c r="C150" s="146"/>
      <c r="D150" s="146"/>
      <c r="E150" s="146"/>
      <c r="F150" s="146"/>
      <c r="G150" s="146"/>
      <c r="H150" s="146"/>
      <c r="I150" s="146"/>
      <c r="J150" s="146"/>
      <c r="K150" s="146"/>
      <c r="L150" s="146"/>
    </row>
    <row r="151" spans="1:17" x14ac:dyDescent="0.2">
      <c r="A151" s="48" t="s">
        <v>40</v>
      </c>
      <c r="B151" s="150"/>
      <c r="C151" s="146"/>
      <c r="D151" s="147" t="s">
        <v>5</v>
      </c>
      <c r="E151" s="147" t="s">
        <v>6</v>
      </c>
      <c r="F151" s="147" t="s">
        <v>7</v>
      </c>
      <c r="G151" s="146"/>
      <c r="H151" s="146"/>
      <c r="I151" s="146"/>
      <c r="J151" s="146"/>
      <c r="K151" s="146"/>
      <c r="L151" s="146"/>
    </row>
    <row r="152" spans="1:17" x14ac:dyDescent="0.2">
      <c r="A152" s="54">
        <f>A136+1</f>
        <v>10</v>
      </c>
      <c r="B152" s="6"/>
      <c r="C152" s="148" t="s">
        <v>42</v>
      </c>
      <c r="D152" s="32">
        <f ca="1">OFFSET(Setup!$AI$6,$A152,1)</f>
        <v>15</v>
      </c>
      <c r="E152" s="32">
        <f ca="1">OFFSET(Setup!$AI$6,$A152,2)</f>
        <v>24</v>
      </c>
      <c r="F152" s="32">
        <f ca="1">OFFSET(Setup!$AI$6,$A152,3)</f>
        <v>33</v>
      </c>
      <c r="G152" s="146"/>
      <c r="H152" s="146"/>
      <c r="I152" s="146"/>
      <c r="J152" s="146"/>
      <c r="K152" s="146"/>
      <c r="L152" s="146"/>
    </row>
    <row r="153" spans="1:17" x14ac:dyDescent="0.2">
      <c r="B153" s="6"/>
      <c r="C153" s="148" t="s">
        <v>41</v>
      </c>
      <c r="D153" s="32">
        <f ca="1">OFFSET(Setup!$AC$6,$A152,1)</f>
        <v>3</v>
      </c>
      <c r="E153" s="32">
        <f ca="1">OFFSET(Setup!$AC$6,$A152,2)</f>
        <v>4</v>
      </c>
      <c r="F153" s="32">
        <f ca="1">OFFSET(Setup!$AC$6,$A152,3)</f>
        <v>5</v>
      </c>
      <c r="G153" s="146"/>
      <c r="H153" s="146"/>
      <c r="I153" s="146"/>
      <c r="J153" s="146"/>
      <c r="K153" s="146"/>
      <c r="L153" s="146"/>
    </row>
    <row r="154" spans="1:17" x14ac:dyDescent="0.2">
      <c r="B154" s="6"/>
      <c r="C154" s="148" t="s">
        <v>51</v>
      </c>
      <c r="D154" s="32">
        <f ca="1">OFFSET('Data 2'!$B$9,$A$3,2*(D153+1))</f>
        <v>0</v>
      </c>
      <c r="E154" s="32">
        <f ca="1">OFFSET('Data 2'!$B$9,$A$3,2*(E153+1))</f>
        <v>0</v>
      </c>
      <c r="F154" s="32">
        <f ca="1">OFFSET('Data 2'!$B$9,$A$3,2*(F153+1))</f>
        <v>0</v>
      </c>
      <c r="G154" s="146"/>
      <c r="H154" s="146"/>
      <c r="I154" s="146"/>
      <c r="J154" s="146"/>
      <c r="K154" s="146"/>
      <c r="L154" s="146"/>
    </row>
    <row r="155" spans="1:17" ht="16" thickBot="1" x14ac:dyDescent="0.25">
      <c r="B155" s="6"/>
      <c r="C155" s="146"/>
      <c r="D155" s="146"/>
      <c r="E155" s="146"/>
      <c r="F155" s="146"/>
      <c r="G155" s="146"/>
      <c r="H155" s="146"/>
      <c r="I155" s="146"/>
      <c r="J155" s="146"/>
      <c r="K155" s="146"/>
      <c r="L155" s="146"/>
    </row>
    <row r="156" spans="1:17" ht="16" thickBot="1" x14ac:dyDescent="0.25">
      <c r="B156" s="6"/>
      <c r="C156" s="139" t="s">
        <v>35</v>
      </c>
      <c r="D156" s="140" t="s">
        <v>2</v>
      </c>
      <c r="E156" s="140" t="s">
        <v>36</v>
      </c>
      <c r="F156" s="140" t="s">
        <v>35</v>
      </c>
      <c r="G156" s="140" t="s">
        <v>2</v>
      </c>
      <c r="H156" s="140" t="s">
        <v>36</v>
      </c>
      <c r="I156" s="140" t="s">
        <v>35</v>
      </c>
      <c r="J156" s="140" t="s">
        <v>2</v>
      </c>
      <c r="K156" s="140" t="s">
        <v>36</v>
      </c>
      <c r="L156" s="140" t="s">
        <v>37</v>
      </c>
      <c r="M156" s="19" t="s">
        <v>36</v>
      </c>
      <c r="N156" s="7" t="s">
        <v>5</v>
      </c>
      <c r="O156" s="7" t="s">
        <v>6</v>
      </c>
      <c r="P156" s="7" t="s">
        <v>7</v>
      </c>
      <c r="Q156" s="57" t="s">
        <v>40</v>
      </c>
    </row>
    <row r="157" spans="1:17" ht="16" thickBot="1" x14ac:dyDescent="0.25">
      <c r="B157" s="6"/>
      <c r="C157" s="144" t="s">
        <v>8</v>
      </c>
      <c r="D157" s="145">
        <v>-2.1651281492701306</v>
      </c>
      <c r="E157" s="145">
        <v>0.10292599290681924</v>
      </c>
      <c r="F157" s="144" t="s">
        <v>17</v>
      </c>
      <c r="G157" s="145">
        <v>-1.2313613790250764</v>
      </c>
      <c r="H157" s="145">
        <v>0.22594324138567159</v>
      </c>
      <c r="I157" s="144" t="s">
        <v>26</v>
      </c>
      <c r="J157" s="145">
        <v>-2.661330511054151</v>
      </c>
      <c r="K157" s="145">
        <v>6.5294084334641525E-2</v>
      </c>
      <c r="L157" s="143">
        <v>0.72718832891246687</v>
      </c>
      <c r="M157" s="50">
        <f ca="1">OFFSET($E157,3*E154+F154,3*D154)</f>
        <v>0.10292599290681924</v>
      </c>
      <c r="N157" s="51">
        <f t="shared" ref="N157:P158" ca="1" si="9">D153</f>
        <v>3</v>
      </c>
      <c r="O157" s="52">
        <f t="shared" ca="1" si="9"/>
        <v>4</v>
      </c>
      <c r="P157" s="52">
        <f t="shared" ca="1" si="9"/>
        <v>5</v>
      </c>
      <c r="Q157" s="56">
        <f>A152</f>
        <v>10</v>
      </c>
    </row>
    <row r="158" spans="1:17" ht="16" thickBot="1" x14ac:dyDescent="0.25">
      <c r="B158" s="6"/>
      <c r="C158" s="144" t="s">
        <v>9</v>
      </c>
      <c r="D158" s="145">
        <v>-1.1004027250391935</v>
      </c>
      <c r="E158" s="145">
        <v>0.24966444346821662</v>
      </c>
      <c r="F158" s="144" t="s">
        <v>18</v>
      </c>
      <c r="G158" s="145">
        <v>-0.16663595479413917</v>
      </c>
      <c r="H158" s="145">
        <v>0.45843714168772343</v>
      </c>
      <c r="I158" s="144" t="s">
        <v>27</v>
      </c>
      <c r="J158" s="145">
        <v>-1.368631346643566</v>
      </c>
      <c r="K158" s="145">
        <v>0.20284106297413332</v>
      </c>
      <c r="L158" s="144"/>
      <c r="N158" s="52">
        <f t="shared" ca="1" si="9"/>
        <v>0</v>
      </c>
      <c r="O158" s="52">
        <f t="shared" ca="1" si="9"/>
        <v>0</v>
      </c>
      <c r="P158" s="52">
        <f t="shared" ca="1" si="9"/>
        <v>0</v>
      </c>
    </row>
    <row r="159" spans="1:17" x14ac:dyDescent="0.2">
      <c r="B159" s="6"/>
      <c r="C159" s="144" t="s">
        <v>10</v>
      </c>
      <c r="D159" s="145">
        <v>-1.5776785450023978</v>
      </c>
      <c r="E159" s="145">
        <v>0.17112450796438589</v>
      </c>
      <c r="F159" s="144" t="s">
        <v>19</v>
      </c>
      <c r="G159" s="145">
        <v>-0.41122352133792828</v>
      </c>
      <c r="H159" s="145">
        <v>0.3986187800050971</v>
      </c>
      <c r="I159" s="144" t="s">
        <v>28</v>
      </c>
      <c r="J159" s="145">
        <v>-1.9848170249101882</v>
      </c>
      <c r="K159" s="145">
        <v>0.12080627621801504</v>
      </c>
      <c r="L159" s="144"/>
    </row>
    <row r="160" spans="1:17" x14ac:dyDescent="0.2">
      <c r="B160" s="6"/>
      <c r="C160" s="144" t="s">
        <v>11</v>
      </c>
      <c r="D160" s="145">
        <v>-2.7685068676670226</v>
      </c>
      <c r="E160" s="145">
        <v>5.9049921817240031E-2</v>
      </c>
      <c r="F160" s="144" t="s">
        <v>20</v>
      </c>
      <c r="G160" s="145">
        <v>-1.8347400974219683</v>
      </c>
      <c r="H160" s="145">
        <v>0.13767456040168574</v>
      </c>
      <c r="I160" s="144" t="s">
        <v>29</v>
      </c>
      <c r="J160" s="145">
        <v>-2.3079011578337894</v>
      </c>
      <c r="K160" s="145">
        <v>9.0470701129724287E-2</v>
      </c>
      <c r="L160" s="144"/>
    </row>
    <row r="161" spans="1:17" x14ac:dyDescent="0.2">
      <c r="B161" s="6"/>
      <c r="C161" s="144" t="s">
        <v>12</v>
      </c>
      <c r="D161" s="145">
        <v>-1.7037814434360854</v>
      </c>
      <c r="E161" s="145">
        <v>0.15397203189507153</v>
      </c>
      <c r="F161" s="144" t="s">
        <v>21</v>
      </c>
      <c r="G161" s="145">
        <v>-0.77001467319103112</v>
      </c>
      <c r="H161" s="145">
        <v>0.31647593216635111</v>
      </c>
      <c r="I161" s="144" t="s">
        <v>30</v>
      </c>
      <c r="J161" s="145">
        <v>-1.0152019934232044</v>
      </c>
      <c r="K161" s="145">
        <v>0.26596304710387314</v>
      </c>
      <c r="L161" s="144"/>
    </row>
    <row r="162" spans="1:17" x14ac:dyDescent="0.2">
      <c r="B162" s="6"/>
      <c r="C162" s="144" t="s">
        <v>13</v>
      </c>
      <c r="D162" s="145">
        <v>-2.0841604219050147</v>
      </c>
      <c r="E162" s="145">
        <v>0.11064590344185123</v>
      </c>
      <c r="F162" s="144" t="s">
        <v>22</v>
      </c>
      <c r="G162" s="145">
        <v>-0.9177053982405452</v>
      </c>
      <c r="H162" s="145">
        <v>0.28542566583374424</v>
      </c>
      <c r="I162" s="144" t="s">
        <v>31</v>
      </c>
      <c r="J162" s="145">
        <v>-0.57860345214606879</v>
      </c>
      <c r="K162" s="145">
        <v>0.35925400257572609</v>
      </c>
      <c r="L162" s="144"/>
    </row>
    <row r="163" spans="1:17" x14ac:dyDescent="0.2">
      <c r="B163" s="6"/>
      <c r="C163" s="144" t="s">
        <v>14</v>
      </c>
      <c r="D163" s="145">
        <v>-2.6353375600622813</v>
      </c>
      <c r="E163" s="145">
        <v>6.6898492407042501E-2</v>
      </c>
      <c r="F163" s="144" t="s">
        <v>23</v>
      </c>
      <c r="G163" s="145">
        <v>-1.4034200411030484</v>
      </c>
      <c r="H163" s="145">
        <v>0.19727396339786998</v>
      </c>
      <c r="I163" s="144" t="s">
        <v>32</v>
      </c>
      <c r="J163" s="145">
        <v>-1.9848170249101882</v>
      </c>
      <c r="K163" s="145">
        <v>0.12080627621801504</v>
      </c>
      <c r="L163" s="144"/>
    </row>
    <row r="164" spans="1:17" x14ac:dyDescent="0.2">
      <c r="B164" s="6"/>
      <c r="C164" s="144" t="s">
        <v>15</v>
      </c>
      <c r="D164" s="145">
        <v>-1.4371412705221493</v>
      </c>
      <c r="E164" s="145">
        <v>0.19198842959790186</v>
      </c>
      <c r="F164" s="144" t="s">
        <v>24</v>
      </c>
      <c r="G164" s="145">
        <v>-0.2052237515629165</v>
      </c>
      <c r="H164" s="145">
        <v>0.44887337704020813</v>
      </c>
      <c r="I164" s="144" t="s">
        <v>33</v>
      </c>
      <c r="J164" s="145">
        <v>-0.57860345214606879</v>
      </c>
      <c r="K164" s="145">
        <v>0.35925400257572609</v>
      </c>
      <c r="L164" s="144"/>
    </row>
    <row r="165" spans="1:17" x14ac:dyDescent="0.2">
      <c r="B165" s="6"/>
      <c r="C165" s="144" t="s">
        <v>16</v>
      </c>
      <c r="D165" s="145">
        <v>-1.9848170249101882</v>
      </c>
      <c r="E165" s="145">
        <v>0.12080627621801504</v>
      </c>
      <c r="F165" s="144" t="s">
        <v>25</v>
      </c>
      <c r="G165" s="145">
        <v>-0.57860345214606879</v>
      </c>
      <c r="H165" s="145">
        <v>0.35925400257572609</v>
      </c>
      <c r="I165" s="144" t="s">
        <v>34</v>
      </c>
      <c r="J165" s="145">
        <v>-1.7186372043990923</v>
      </c>
      <c r="K165" s="145">
        <v>0.15204678362573099</v>
      </c>
      <c r="L165" s="144"/>
    </row>
    <row r="166" spans="1:17" ht="16" thickBot="1" x14ac:dyDescent="0.25">
      <c r="B166" s="6"/>
      <c r="C166" s="146"/>
      <c r="D166" s="146"/>
      <c r="E166" s="146"/>
      <c r="F166" s="146"/>
      <c r="G166" s="146"/>
      <c r="H166" s="146"/>
      <c r="I166" s="146"/>
      <c r="J166" s="146"/>
      <c r="K166" s="146"/>
      <c r="L166" s="146"/>
    </row>
    <row r="167" spans="1:17" x14ac:dyDescent="0.2">
      <c r="A167" s="48" t="s">
        <v>40</v>
      </c>
      <c r="B167" s="150"/>
      <c r="C167" s="146"/>
      <c r="D167" s="147" t="s">
        <v>5</v>
      </c>
      <c r="E167" s="147" t="s">
        <v>6</v>
      </c>
      <c r="F167" s="147" t="s">
        <v>7</v>
      </c>
      <c r="G167" s="146"/>
      <c r="H167" s="146"/>
      <c r="I167" s="146"/>
      <c r="J167" s="146"/>
      <c r="K167" s="146"/>
      <c r="L167" s="146"/>
    </row>
    <row r="168" spans="1:17" x14ac:dyDescent="0.2">
      <c r="A168" s="54">
        <f>A152+1</f>
        <v>11</v>
      </c>
      <c r="B168" s="6"/>
      <c r="C168" s="148" t="s">
        <v>42</v>
      </c>
      <c r="D168" s="32">
        <f ca="1">OFFSET(Setup!$AI$6,$A168,1)</f>
        <v>5</v>
      </c>
      <c r="E168" s="32">
        <f ca="1">OFFSET(Setup!$AI$6,$A168,2)</f>
        <v>34</v>
      </c>
      <c r="F168" s="32">
        <f ca="1">OFFSET(Setup!$AI$6,$A168,3)</f>
        <v>44</v>
      </c>
      <c r="G168" s="146"/>
      <c r="H168" s="146"/>
      <c r="I168" s="146"/>
      <c r="J168" s="146"/>
      <c r="K168" s="146"/>
      <c r="L168" s="146"/>
    </row>
    <row r="169" spans="1:17" x14ac:dyDescent="0.2">
      <c r="B169" s="6"/>
      <c r="C169" s="148" t="s">
        <v>41</v>
      </c>
      <c r="D169" s="32">
        <f ca="1">OFFSET(Setup!$AC$6,$A168,1)</f>
        <v>2</v>
      </c>
      <c r="E169" s="32">
        <f ca="1">OFFSET(Setup!$AC$6,$A168,2)</f>
        <v>6</v>
      </c>
      <c r="F169" s="32">
        <f ca="1">OFFSET(Setup!$AC$6,$A168,3)</f>
        <v>7</v>
      </c>
      <c r="G169" s="146"/>
      <c r="H169" s="146"/>
      <c r="I169" s="146"/>
      <c r="J169" s="146"/>
      <c r="K169" s="146"/>
      <c r="L169" s="146"/>
    </row>
    <row r="170" spans="1:17" x14ac:dyDescent="0.2">
      <c r="B170" s="6"/>
      <c r="C170" s="148" t="s">
        <v>51</v>
      </c>
      <c r="D170" s="32">
        <f ca="1">OFFSET('Data 2'!$B$9,$A$3,2*(D169+1))</f>
        <v>0</v>
      </c>
      <c r="E170" s="32">
        <f ca="1">OFFSET('Data 2'!$B$9,$A$3,2*(E169+1))</f>
        <v>1</v>
      </c>
      <c r="F170" s="32">
        <f ca="1">OFFSET('Data 2'!$B$9,$A$3,2*(F169+1))</f>
        <v>0</v>
      </c>
      <c r="G170" s="146"/>
      <c r="H170" s="146"/>
      <c r="I170" s="146"/>
      <c r="J170" s="146"/>
      <c r="K170" s="146"/>
      <c r="L170" s="146"/>
    </row>
    <row r="171" spans="1:17" ht="16" thickBot="1" x14ac:dyDescent="0.25">
      <c r="B171" s="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</row>
    <row r="172" spans="1:17" ht="16" thickBot="1" x14ac:dyDescent="0.25">
      <c r="B172" s="6"/>
      <c r="C172" s="139" t="s">
        <v>35</v>
      </c>
      <c r="D172" s="140" t="s">
        <v>2</v>
      </c>
      <c r="E172" s="140" t="s">
        <v>36</v>
      </c>
      <c r="F172" s="140" t="s">
        <v>35</v>
      </c>
      <c r="G172" s="140" t="s">
        <v>2</v>
      </c>
      <c r="H172" s="140" t="s">
        <v>36</v>
      </c>
      <c r="I172" s="140" t="s">
        <v>35</v>
      </c>
      <c r="J172" s="140" t="s">
        <v>2</v>
      </c>
      <c r="K172" s="140" t="s">
        <v>36</v>
      </c>
      <c r="L172" s="140" t="s">
        <v>37</v>
      </c>
      <c r="M172" s="19" t="s">
        <v>36</v>
      </c>
      <c r="N172" s="7" t="s">
        <v>5</v>
      </c>
      <c r="O172" s="7" t="s">
        <v>6</v>
      </c>
      <c r="P172" s="7" t="s">
        <v>7</v>
      </c>
      <c r="Q172" s="57" t="s">
        <v>40</v>
      </c>
    </row>
    <row r="173" spans="1:17" ht="16" thickBot="1" x14ac:dyDescent="0.25">
      <c r="B173" s="6"/>
      <c r="C173" s="144" t="s">
        <v>8</v>
      </c>
      <c r="D173" s="145">
        <v>-2.2073094204607053</v>
      </c>
      <c r="E173" s="145">
        <v>9.9096018385441464E-2</v>
      </c>
      <c r="F173" s="144" t="s">
        <v>17</v>
      </c>
      <c r="G173" s="145">
        <v>-0.94967204468760014</v>
      </c>
      <c r="H173" s="145">
        <v>0.2789507812222019</v>
      </c>
      <c r="I173" s="144" t="s">
        <v>26</v>
      </c>
      <c r="J173" s="145">
        <v>-1.9610311514579561</v>
      </c>
      <c r="K173" s="145">
        <v>0.12335549664818327</v>
      </c>
      <c r="L173" s="143">
        <v>0.64376657824933659</v>
      </c>
      <c r="M173" s="50">
        <f ca="1">OFFSET($E173,3*E170+F170,3*D170)</f>
        <v>0.20312354606964339</v>
      </c>
      <c r="N173" s="51">
        <f t="shared" ref="N173:P174" ca="1" si="10">D169</f>
        <v>2</v>
      </c>
      <c r="O173" s="52">
        <f t="shared" ca="1" si="10"/>
        <v>6</v>
      </c>
      <c r="P173" s="52">
        <f t="shared" ca="1" si="10"/>
        <v>7</v>
      </c>
      <c r="Q173" s="56">
        <f>A168</f>
        <v>11</v>
      </c>
    </row>
    <row r="174" spans="1:17" ht="16" thickBot="1" x14ac:dyDescent="0.25">
      <c r="B174" s="6"/>
      <c r="C174" s="144" t="s">
        <v>9</v>
      </c>
      <c r="D174" s="145">
        <v>-2.0441276681303937</v>
      </c>
      <c r="E174" s="145">
        <v>0.11464709389432132</v>
      </c>
      <c r="F174" s="144" t="s">
        <v>18</v>
      </c>
      <c r="G174" s="145">
        <v>-0.7864902923572884</v>
      </c>
      <c r="H174" s="145">
        <v>0.31292276805834029</v>
      </c>
      <c r="I174" s="144" t="s">
        <v>27</v>
      </c>
      <c r="J174" s="145">
        <v>-1.6985521625866007</v>
      </c>
      <c r="K174" s="145">
        <v>0.15465445558521629</v>
      </c>
      <c r="L174" s="144"/>
      <c r="N174" s="52">
        <f t="shared" ca="1" si="10"/>
        <v>0</v>
      </c>
      <c r="O174" s="52">
        <f t="shared" ca="1" si="10"/>
        <v>1</v>
      </c>
      <c r="P174" s="52">
        <f t="shared" ca="1" si="10"/>
        <v>0</v>
      </c>
    </row>
    <row r="175" spans="1:17" x14ac:dyDescent="0.2">
      <c r="B175" s="6"/>
      <c r="C175" s="144" t="s">
        <v>10</v>
      </c>
      <c r="D175" s="145">
        <v>-2.1522556023546517</v>
      </c>
      <c r="E175" s="145">
        <v>0.10412063364176442</v>
      </c>
      <c r="F175" s="144" t="s">
        <v>19</v>
      </c>
      <c r="G175" s="145">
        <v>-0.80484364284521681</v>
      </c>
      <c r="H175" s="145">
        <v>0.30899037123538892</v>
      </c>
      <c r="I175" s="144" t="s">
        <v>28</v>
      </c>
      <c r="J175" s="145">
        <v>-1.8899518336900789</v>
      </c>
      <c r="K175" s="145">
        <v>0.13124996142783593</v>
      </c>
      <c r="L175" s="144"/>
    </row>
    <row r="176" spans="1:17" x14ac:dyDescent="0.2">
      <c r="B176" s="6"/>
      <c r="C176" s="144" t="s">
        <v>11</v>
      </c>
      <c r="D176" s="145">
        <v>-1.3668852576377837</v>
      </c>
      <c r="E176" s="145">
        <v>0.20312354606964339</v>
      </c>
      <c r="F176" s="144" t="s">
        <v>20</v>
      </c>
      <c r="G176" s="145">
        <v>-0.10924788186467849</v>
      </c>
      <c r="H176" s="145">
        <v>0.47271516140965086</v>
      </c>
      <c r="I176" s="144" t="s">
        <v>29</v>
      </c>
      <c r="J176" s="145">
        <v>-1.1910011560883862</v>
      </c>
      <c r="K176" s="145">
        <v>0.23307992762029306</v>
      </c>
      <c r="L176" s="144"/>
    </row>
    <row r="177" spans="1:17" x14ac:dyDescent="0.2">
      <c r="B177" s="6"/>
      <c r="C177" s="144" t="s">
        <v>12</v>
      </c>
      <c r="D177" s="145">
        <v>-1.2037035053074718</v>
      </c>
      <c r="E177" s="145">
        <v>0.23081703879468563</v>
      </c>
      <c r="F177" s="144" t="s">
        <v>21</v>
      </c>
      <c r="G177" s="145">
        <v>5.3933870465633277E-2</v>
      </c>
      <c r="H177" s="145">
        <v>0.51348020010423367</v>
      </c>
      <c r="I177" s="144" t="s">
        <v>30</v>
      </c>
      <c r="J177" s="145">
        <v>-0.92852216721703074</v>
      </c>
      <c r="K177" s="145">
        <v>0.28322463089879579</v>
      </c>
      <c r="L177" s="144"/>
    </row>
    <row r="178" spans="1:17" x14ac:dyDescent="0.2">
      <c r="B178" s="6"/>
      <c r="C178" s="144" t="s">
        <v>13</v>
      </c>
      <c r="D178" s="145">
        <v>-1.3099764968418688</v>
      </c>
      <c r="E178" s="145">
        <v>0.21249077707793756</v>
      </c>
      <c r="F178" s="144" t="s">
        <v>22</v>
      </c>
      <c r="G178" s="145">
        <v>3.7435462667566033E-2</v>
      </c>
      <c r="H178" s="145">
        <v>0.50935777284969785</v>
      </c>
      <c r="I178" s="144" t="s">
        <v>31</v>
      </c>
      <c r="J178" s="145">
        <v>-0.55961853441390463</v>
      </c>
      <c r="K178" s="145">
        <v>0.36363572808786204</v>
      </c>
      <c r="L178" s="144"/>
    </row>
    <row r="179" spans="1:17" x14ac:dyDescent="0.2">
      <c r="B179" s="6"/>
      <c r="C179" s="144" t="s">
        <v>14</v>
      </c>
      <c r="D179" s="145">
        <v>-1.8738641172285322</v>
      </c>
      <c r="E179" s="145">
        <v>0.13309524476330814</v>
      </c>
      <c r="F179" s="144" t="s">
        <v>23</v>
      </c>
      <c r="G179" s="145">
        <v>-0.61095979003694145</v>
      </c>
      <c r="H179" s="145">
        <v>0.35184028793674021</v>
      </c>
      <c r="I179" s="144" t="s">
        <v>32</v>
      </c>
      <c r="J179" s="145">
        <v>-1.8899518336900789</v>
      </c>
      <c r="K179" s="145">
        <v>0.13124996142783593</v>
      </c>
      <c r="L179" s="144"/>
    </row>
    <row r="180" spans="1:17" x14ac:dyDescent="0.2">
      <c r="B180" s="6"/>
      <c r="C180" s="144" t="s">
        <v>15</v>
      </c>
      <c r="D180" s="145">
        <v>-1.7050572341126382</v>
      </c>
      <c r="E180" s="145">
        <v>0.15380591483157391</v>
      </c>
      <c r="F180" s="144" t="s">
        <v>24</v>
      </c>
      <c r="G180" s="145">
        <v>-0.44215290692104753</v>
      </c>
      <c r="H180" s="145">
        <v>0.39122809436520462</v>
      </c>
      <c r="I180" s="144" t="s">
        <v>33</v>
      </c>
      <c r="J180" s="145">
        <v>-0.55961853441390463</v>
      </c>
      <c r="K180" s="145">
        <v>0.36363572808786204</v>
      </c>
      <c r="L180" s="144"/>
    </row>
    <row r="181" spans="1:17" x14ac:dyDescent="0.2">
      <c r="B181" s="6"/>
      <c r="C181" s="144" t="s">
        <v>16</v>
      </c>
      <c r="D181" s="145">
        <v>-1.8899518336900789</v>
      </c>
      <c r="E181" s="145">
        <v>0.13124996142783593</v>
      </c>
      <c r="F181" s="144" t="s">
        <v>25</v>
      </c>
      <c r="G181" s="145">
        <v>-0.55961853441390463</v>
      </c>
      <c r="H181" s="145">
        <v>0.36363572808786204</v>
      </c>
      <c r="I181" s="144" t="s">
        <v>34</v>
      </c>
      <c r="J181" s="145">
        <v>-1.7186372043990923</v>
      </c>
      <c r="K181" s="145">
        <v>0.15204678362573099</v>
      </c>
      <c r="L181" s="144"/>
    </row>
    <row r="182" spans="1:17" ht="16" thickBot="1" x14ac:dyDescent="0.25">
      <c r="B182" s="6"/>
      <c r="C182" s="146"/>
      <c r="D182" s="146"/>
      <c r="E182" s="146"/>
      <c r="F182" s="146"/>
      <c r="G182" s="146"/>
      <c r="H182" s="146"/>
      <c r="I182" s="146"/>
      <c r="J182" s="146"/>
      <c r="K182" s="146"/>
      <c r="L182" s="146"/>
    </row>
    <row r="183" spans="1:17" x14ac:dyDescent="0.2">
      <c r="A183" s="48" t="s">
        <v>40</v>
      </c>
      <c r="B183" s="150"/>
      <c r="C183" s="146"/>
      <c r="D183" s="147" t="s">
        <v>5</v>
      </c>
      <c r="E183" s="147" t="s">
        <v>6</v>
      </c>
      <c r="F183" s="147" t="s">
        <v>7</v>
      </c>
      <c r="G183" s="146"/>
      <c r="H183" s="146"/>
      <c r="I183" s="146"/>
      <c r="J183" s="146"/>
      <c r="K183" s="146"/>
      <c r="L183" s="146"/>
    </row>
    <row r="184" spans="1:17" x14ac:dyDescent="0.2">
      <c r="A184" s="54">
        <f>A168+1</f>
        <v>12</v>
      </c>
      <c r="B184" s="6"/>
      <c r="C184" s="148" t="s">
        <v>42</v>
      </c>
      <c r="D184" s="32">
        <f ca="1">OFFSET(Setup!$AI$6,$A184,1)</f>
        <v>5</v>
      </c>
      <c r="E184" s="32">
        <f ca="1">OFFSET(Setup!$AI$6,$A184,2)</f>
        <v>33</v>
      </c>
      <c r="F184" s="32">
        <f ca="1">OFFSET(Setup!$AI$6,$A184,3)</f>
        <v>44</v>
      </c>
      <c r="G184" s="146"/>
      <c r="H184" s="146"/>
      <c r="I184" s="146"/>
      <c r="J184" s="146"/>
      <c r="K184" s="146"/>
      <c r="L184" s="146"/>
    </row>
    <row r="185" spans="1:17" x14ac:dyDescent="0.2">
      <c r="B185" s="6"/>
      <c r="C185" s="148" t="s">
        <v>41</v>
      </c>
      <c r="D185" s="32">
        <f ca="1">OFFSET(Setup!$AC$6,$A184,1)</f>
        <v>2</v>
      </c>
      <c r="E185" s="32">
        <f ca="1">OFFSET(Setup!$AC$6,$A184,2)</f>
        <v>5</v>
      </c>
      <c r="F185" s="32">
        <f ca="1">OFFSET(Setup!$AC$6,$A184,3)</f>
        <v>7</v>
      </c>
      <c r="G185" s="146"/>
      <c r="H185" s="146"/>
      <c r="I185" s="146"/>
      <c r="J185" s="146"/>
      <c r="K185" s="146"/>
      <c r="L185" s="146"/>
    </row>
    <row r="186" spans="1:17" x14ac:dyDescent="0.2">
      <c r="B186" s="6"/>
      <c r="C186" s="148" t="s">
        <v>51</v>
      </c>
      <c r="D186" s="32">
        <f ca="1">OFFSET('Data 2'!$B$9,$A$3,2*(D185+1))</f>
        <v>0</v>
      </c>
      <c r="E186" s="32">
        <f ca="1">OFFSET('Data 2'!$B$9,$A$3,2*(E185+1))</f>
        <v>0</v>
      </c>
      <c r="F186" s="32">
        <f ca="1">OFFSET('Data 2'!$B$9,$A$3,2*(F185+1))</f>
        <v>0</v>
      </c>
      <c r="G186" s="146"/>
      <c r="H186" s="146"/>
      <c r="I186" s="146"/>
      <c r="J186" s="146"/>
      <c r="K186" s="146"/>
      <c r="L186" s="146"/>
    </row>
    <row r="187" spans="1:17" ht="16" thickBot="1" x14ac:dyDescent="0.25">
      <c r="B187" s="6"/>
      <c r="C187" s="146"/>
      <c r="D187" s="146"/>
      <c r="E187" s="146"/>
      <c r="F187" s="146"/>
      <c r="G187" s="146"/>
      <c r="H187" s="146"/>
      <c r="I187" s="146"/>
      <c r="J187" s="146"/>
      <c r="K187" s="146"/>
      <c r="L187" s="146"/>
    </row>
    <row r="188" spans="1:17" ht="16" thickBot="1" x14ac:dyDescent="0.25">
      <c r="B188" s="6"/>
      <c r="C188" s="139" t="s">
        <v>35</v>
      </c>
      <c r="D188" s="140" t="s">
        <v>2</v>
      </c>
      <c r="E188" s="140" t="s">
        <v>36</v>
      </c>
      <c r="F188" s="140" t="s">
        <v>35</v>
      </c>
      <c r="G188" s="140" t="s">
        <v>2</v>
      </c>
      <c r="H188" s="140" t="s">
        <v>36</v>
      </c>
      <c r="I188" s="140" t="s">
        <v>35</v>
      </c>
      <c r="J188" s="140" t="s">
        <v>2</v>
      </c>
      <c r="K188" s="140" t="s">
        <v>36</v>
      </c>
      <c r="L188" s="140" t="s">
        <v>37</v>
      </c>
      <c r="M188" s="19" t="s">
        <v>36</v>
      </c>
      <c r="N188" s="7" t="s">
        <v>5</v>
      </c>
      <c r="O188" s="7" t="s">
        <v>6</v>
      </c>
      <c r="P188" s="7" t="s">
        <v>7</v>
      </c>
      <c r="Q188" s="57" t="s">
        <v>40</v>
      </c>
    </row>
    <row r="189" spans="1:17" ht="16" thickBot="1" x14ac:dyDescent="0.25">
      <c r="B189" s="6"/>
      <c r="C189" s="144" t="s">
        <v>8</v>
      </c>
      <c r="D189" s="145">
        <v>-2.0849218826823943</v>
      </c>
      <c r="E189" s="145">
        <v>0.11057099533412965</v>
      </c>
      <c r="F189" s="144" t="s">
        <v>17</v>
      </c>
      <c r="G189" s="145">
        <v>-1.0955157898871244</v>
      </c>
      <c r="H189" s="145">
        <v>0.25058104285679128</v>
      </c>
      <c r="I189" s="144" t="s">
        <v>26</v>
      </c>
      <c r="J189" s="145">
        <v>-1.7425848110736974</v>
      </c>
      <c r="K189" s="145">
        <v>0.14898491301418815</v>
      </c>
      <c r="L189" s="143">
        <v>0.59045092838196289</v>
      </c>
      <c r="M189" s="50">
        <f ca="1">OFFSET($E189,3*E186+F186,3*D186)</f>
        <v>0.11057099533412965</v>
      </c>
      <c r="N189" s="51">
        <f t="shared" ref="N189:P190" ca="1" si="11">D185</f>
        <v>2</v>
      </c>
      <c r="O189" s="52">
        <f t="shared" ca="1" si="11"/>
        <v>5</v>
      </c>
      <c r="P189" s="52">
        <f t="shared" ca="1" si="11"/>
        <v>7</v>
      </c>
      <c r="Q189" s="56">
        <f>A184</f>
        <v>12</v>
      </c>
    </row>
    <row r="190" spans="1:17" ht="16" thickBot="1" x14ac:dyDescent="0.25">
      <c r="B190" s="6"/>
      <c r="C190" s="144" t="s">
        <v>9</v>
      </c>
      <c r="D190" s="145">
        <v>-1.7435138902927259</v>
      </c>
      <c r="E190" s="145">
        <v>0.14886715495027086</v>
      </c>
      <c r="F190" s="144" t="s">
        <v>18</v>
      </c>
      <c r="G190" s="145">
        <v>-0.75410779749745604</v>
      </c>
      <c r="H190" s="145">
        <v>0.31992689188385631</v>
      </c>
      <c r="I190" s="144" t="s">
        <v>27</v>
      </c>
      <c r="J190" s="145">
        <v>-1.544855759114518</v>
      </c>
      <c r="K190" s="145">
        <v>0.17583049865463132</v>
      </c>
      <c r="L190" s="144"/>
      <c r="N190" s="52">
        <f t="shared" ca="1" si="11"/>
        <v>0</v>
      </c>
      <c r="O190" s="52">
        <f t="shared" ca="1" si="11"/>
        <v>0</v>
      </c>
      <c r="P190" s="52">
        <f t="shared" ca="1" si="11"/>
        <v>0</v>
      </c>
    </row>
    <row r="191" spans="1:17" x14ac:dyDescent="0.2">
      <c r="B191" s="6"/>
      <c r="C191" s="144" t="s">
        <v>10</v>
      </c>
      <c r="D191" s="145">
        <v>-1.9994594236283338</v>
      </c>
      <c r="E191" s="145">
        <v>0.11925969075801955</v>
      </c>
      <c r="F191" s="144" t="s">
        <v>19</v>
      </c>
      <c r="G191" s="145">
        <v>-0.65355289395080618</v>
      </c>
      <c r="H191" s="145">
        <v>0.34218934801499185</v>
      </c>
      <c r="I191" s="144" t="s">
        <v>28</v>
      </c>
      <c r="J191" s="145">
        <v>-1.8899518336900789</v>
      </c>
      <c r="K191" s="145">
        <v>0.13124996142783593</v>
      </c>
      <c r="L191" s="144"/>
    </row>
    <row r="192" spans="1:17" x14ac:dyDescent="0.2">
      <c r="B192" s="6"/>
      <c r="C192" s="144" t="s">
        <v>11</v>
      </c>
      <c r="D192" s="145">
        <v>-1.8167666947537744</v>
      </c>
      <c r="E192" s="145">
        <v>0.1398222964383288</v>
      </c>
      <c r="F192" s="144" t="s">
        <v>20</v>
      </c>
      <c r="G192" s="145">
        <v>-0.82736060195850447</v>
      </c>
      <c r="H192" s="145">
        <v>0.3042034460719294</v>
      </c>
      <c r="I192" s="144" t="s">
        <v>29</v>
      </c>
      <c r="J192" s="145">
        <v>-1.8105075363276026</v>
      </c>
      <c r="K192" s="145">
        <v>0.1405767965662226</v>
      </c>
      <c r="L192" s="144"/>
    </row>
    <row r="193" spans="1:17" x14ac:dyDescent="0.2">
      <c r="B193" s="6"/>
      <c r="C193" s="144" t="s">
        <v>12</v>
      </c>
      <c r="D193" s="145">
        <v>-1.4753587023641059</v>
      </c>
      <c r="E193" s="145">
        <v>0.18612948364881779</v>
      </c>
      <c r="F193" s="144" t="s">
        <v>21</v>
      </c>
      <c r="G193" s="145">
        <v>-0.48595260956883612</v>
      </c>
      <c r="H193" s="145">
        <v>0.38084749182820216</v>
      </c>
      <c r="I193" s="144" t="s">
        <v>30</v>
      </c>
      <c r="J193" s="145">
        <v>-1.6127784843684232</v>
      </c>
      <c r="K193" s="145">
        <v>0.16620321483816664</v>
      </c>
      <c r="L193" s="144"/>
    </row>
    <row r="194" spans="1:17" x14ac:dyDescent="0.2">
      <c r="B194" s="6"/>
      <c r="C194" s="144" t="s">
        <v>13</v>
      </c>
      <c r="D194" s="145">
        <v>-1.7163590712819397</v>
      </c>
      <c r="E194" s="145">
        <v>0.15234073292792849</v>
      </c>
      <c r="F194" s="144" t="s">
        <v>22</v>
      </c>
      <c r="G194" s="145">
        <v>-0.37045254160441188</v>
      </c>
      <c r="H194" s="145">
        <v>0.40843167608868564</v>
      </c>
      <c r="I194" s="144" t="s">
        <v>31</v>
      </c>
      <c r="J194" s="145">
        <v>-0.55961853441390463</v>
      </c>
      <c r="K194" s="145">
        <v>0.36363572808786204</v>
      </c>
      <c r="L194" s="144"/>
    </row>
    <row r="195" spans="1:17" x14ac:dyDescent="0.2">
      <c r="B195" s="6"/>
      <c r="C195" s="144" t="s">
        <v>14</v>
      </c>
      <c r="D195" s="145">
        <v>-1.8738641172285322</v>
      </c>
      <c r="E195" s="145">
        <v>0.13309524476330814</v>
      </c>
      <c r="F195" s="144" t="s">
        <v>23</v>
      </c>
      <c r="G195" s="145">
        <v>-0.61095979003694145</v>
      </c>
      <c r="H195" s="145">
        <v>0.35184028793674021</v>
      </c>
      <c r="I195" s="144" t="s">
        <v>32</v>
      </c>
      <c r="J195" s="145">
        <v>-1.8899518336900789</v>
      </c>
      <c r="K195" s="145">
        <v>0.13124996142783593</v>
      </c>
      <c r="L195" s="144"/>
    </row>
    <row r="196" spans="1:17" x14ac:dyDescent="0.2">
      <c r="B196" s="6"/>
      <c r="C196" s="144" t="s">
        <v>15</v>
      </c>
      <c r="D196" s="145">
        <v>-1.7050572341126382</v>
      </c>
      <c r="E196" s="145">
        <v>0.15380591483157391</v>
      </c>
      <c r="F196" s="144" t="s">
        <v>24</v>
      </c>
      <c r="G196" s="145">
        <v>-0.44215290692104753</v>
      </c>
      <c r="H196" s="145">
        <v>0.39122809436520462</v>
      </c>
      <c r="I196" s="144" t="s">
        <v>33</v>
      </c>
      <c r="J196" s="145">
        <v>-0.55961853441390463</v>
      </c>
      <c r="K196" s="145">
        <v>0.36363572808786204</v>
      </c>
      <c r="L196" s="144"/>
    </row>
    <row r="197" spans="1:17" x14ac:dyDescent="0.2">
      <c r="B197" s="6"/>
      <c r="C197" s="144" t="s">
        <v>16</v>
      </c>
      <c r="D197" s="145">
        <v>-1.8899518336900789</v>
      </c>
      <c r="E197" s="145">
        <v>0.13124996142783593</v>
      </c>
      <c r="F197" s="144" t="s">
        <v>25</v>
      </c>
      <c r="G197" s="145">
        <v>-0.55961853441390463</v>
      </c>
      <c r="H197" s="145">
        <v>0.36363572808786204</v>
      </c>
      <c r="I197" s="144" t="s">
        <v>34</v>
      </c>
      <c r="J197" s="145">
        <v>-1.7186372043990923</v>
      </c>
      <c r="K197" s="145">
        <v>0.15204678362573099</v>
      </c>
      <c r="L197" s="144"/>
    </row>
    <row r="198" spans="1:17" ht="16" thickBot="1" x14ac:dyDescent="0.25">
      <c r="B198" s="6"/>
      <c r="C198" s="146"/>
      <c r="D198" s="146"/>
      <c r="E198" s="146"/>
      <c r="F198" s="146"/>
      <c r="G198" s="146"/>
      <c r="H198" s="146"/>
      <c r="I198" s="146"/>
      <c r="J198" s="146"/>
      <c r="K198" s="146"/>
      <c r="L198" s="146"/>
    </row>
    <row r="199" spans="1:17" x14ac:dyDescent="0.2">
      <c r="A199" s="48" t="s">
        <v>40</v>
      </c>
      <c r="B199" s="150"/>
      <c r="C199" s="146"/>
      <c r="D199" s="147" t="s">
        <v>5</v>
      </c>
      <c r="E199" s="147" t="s">
        <v>6</v>
      </c>
      <c r="F199" s="147" t="s">
        <v>7</v>
      </c>
      <c r="G199" s="146"/>
      <c r="H199" s="146"/>
      <c r="I199" s="146"/>
      <c r="J199" s="146"/>
      <c r="K199" s="146"/>
      <c r="L199" s="146"/>
    </row>
    <row r="200" spans="1:17" x14ac:dyDescent="0.2">
      <c r="A200" s="54">
        <f>A184+1</f>
        <v>13</v>
      </c>
      <c r="B200" s="6"/>
      <c r="C200" s="148" t="s">
        <v>42</v>
      </c>
      <c r="D200" s="32">
        <f ca="1">OFFSET(Setup!$AI$6,$A200,1)</f>
        <v>5</v>
      </c>
      <c r="E200" s="32">
        <f ca="1">OFFSET(Setup!$AI$6,$A200,2)</f>
        <v>33</v>
      </c>
      <c r="F200" s="32">
        <f ca="1">OFFSET(Setup!$AI$6,$A200,3)</f>
        <v>34</v>
      </c>
      <c r="G200" s="146"/>
      <c r="H200" s="146"/>
      <c r="I200" s="146"/>
      <c r="J200" s="146"/>
      <c r="K200" s="146"/>
      <c r="L200" s="146"/>
    </row>
    <row r="201" spans="1:17" x14ac:dyDescent="0.2">
      <c r="B201" s="6"/>
      <c r="C201" s="148" t="s">
        <v>41</v>
      </c>
      <c r="D201" s="32">
        <f ca="1">OFFSET(Setup!$AC$6,$A200,1)</f>
        <v>2</v>
      </c>
      <c r="E201" s="32">
        <f ca="1">OFFSET(Setup!$AC$6,$A200,2)</f>
        <v>5</v>
      </c>
      <c r="F201" s="32">
        <f ca="1">OFFSET(Setup!$AC$6,$A200,3)</f>
        <v>6</v>
      </c>
      <c r="G201" s="146"/>
      <c r="H201" s="146"/>
      <c r="I201" s="146"/>
      <c r="J201" s="146"/>
      <c r="K201" s="146"/>
      <c r="L201" s="146"/>
    </row>
    <row r="202" spans="1:17" x14ac:dyDescent="0.2">
      <c r="B202" s="6"/>
      <c r="C202" s="148" t="s">
        <v>51</v>
      </c>
      <c r="D202" s="32">
        <f ca="1">OFFSET('Data 2'!$B$9,$A$3,2*(D201+1))</f>
        <v>0</v>
      </c>
      <c r="E202" s="32">
        <f ca="1">OFFSET('Data 2'!$B$9,$A$3,2*(E201+1))</f>
        <v>0</v>
      </c>
      <c r="F202" s="32">
        <f ca="1">OFFSET('Data 2'!$B$9,$A$3,2*(F201+1))</f>
        <v>1</v>
      </c>
      <c r="G202" s="146"/>
      <c r="H202" s="146"/>
      <c r="I202" s="146"/>
      <c r="J202" s="146"/>
      <c r="K202" s="146"/>
      <c r="L202" s="146"/>
    </row>
    <row r="203" spans="1:17" ht="16" thickBot="1" x14ac:dyDescent="0.25">
      <c r="B203" s="6"/>
      <c r="C203" s="146"/>
      <c r="D203" s="146"/>
      <c r="E203" s="146"/>
      <c r="F203" s="146"/>
      <c r="G203" s="146"/>
      <c r="H203" s="146"/>
      <c r="I203" s="146"/>
      <c r="J203" s="146"/>
      <c r="K203" s="146"/>
      <c r="L203" s="146"/>
    </row>
    <row r="204" spans="1:17" ht="16" thickBot="1" x14ac:dyDescent="0.25">
      <c r="B204" s="6"/>
      <c r="C204" s="139" t="s">
        <v>35</v>
      </c>
      <c r="D204" s="140" t="s">
        <v>2</v>
      </c>
      <c r="E204" s="140" t="s">
        <v>36</v>
      </c>
      <c r="F204" s="140" t="s">
        <v>35</v>
      </c>
      <c r="G204" s="140" t="s">
        <v>2</v>
      </c>
      <c r="H204" s="140" t="s">
        <v>36</v>
      </c>
      <c r="I204" s="140" t="s">
        <v>35</v>
      </c>
      <c r="J204" s="140" t="s">
        <v>2</v>
      </c>
      <c r="K204" s="140" t="s">
        <v>36</v>
      </c>
      <c r="L204" s="140" t="s">
        <v>37</v>
      </c>
      <c r="M204" s="19" t="s">
        <v>36</v>
      </c>
      <c r="N204" s="7" t="s">
        <v>5</v>
      </c>
      <c r="O204" s="7" t="s">
        <v>6</v>
      </c>
      <c r="P204" s="7" t="s">
        <v>7</v>
      </c>
      <c r="Q204" s="57" t="s">
        <v>40</v>
      </c>
    </row>
    <row r="205" spans="1:17" ht="16" thickBot="1" x14ac:dyDescent="0.25">
      <c r="B205" s="6"/>
      <c r="C205" s="144" t="s">
        <v>8</v>
      </c>
      <c r="D205" s="145">
        <v>-2.2595810823481028</v>
      </c>
      <c r="E205" s="145">
        <v>9.4526218446203625E-2</v>
      </c>
      <c r="F205" s="144" t="s">
        <v>17</v>
      </c>
      <c r="G205" s="145">
        <v>-0.81267187743668923</v>
      </c>
      <c r="H205" s="145">
        <v>0.30732142724984512</v>
      </c>
      <c r="I205" s="144" t="s">
        <v>26</v>
      </c>
      <c r="J205" s="145">
        <v>-1.9361883084736267</v>
      </c>
      <c r="K205" s="145">
        <v>0.12606720862013299</v>
      </c>
      <c r="L205" s="143">
        <v>0.64748010610079576</v>
      </c>
      <c r="M205" s="50">
        <f ca="1">OFFSET($E205,3*E202+F202,3*D202)</f>
        <v>0.19122768910355326</v>
      </c>
      <c r="N205" s="51">
        <f t="shared" ref="N205:P206" ca="1" si="12">D201</f>
        <v>2</v>
      </c>
      <c r="O205" s="52">
        <f t="shared" ca="1" si="12"/>
        <v>5</v>
      </c>
      <c r="P205" s="52">
        <f t="shared" ca="1" si="12"/>
        <v>6</v>
      </c>
      <c r="Q205" s="56">
        <f>A200</f>
        <v>13</v>
      </c>
    </row>
    <row r="206" spans="1:17" ht="16" thickBot="1" x14ac:dyDescent="0.25">
      <c r="B206" s="6"/>
      <c r="C206" s="144" t="s">
        <v>9</v>
      </c>
      <c r="D206" s="145">
        <v>-1.4420526247040955</v>
      </c>
      <c r="E206" s="145">
        <v>0.19122768910355326</v>
      </c>
      <c r="F206" s="144" t="s">
        <v>18</v>
      </c>
      <c r="G206" s="145">
        <v>4.8565802073182729E-3</v>
      </c>
      <c r="H206" s="145">
        <v>0.50121414266539555</v>
      </c>
      <c r="I206" s="144" t="s">
        <v>27</v>
      </c>
      <c r="J206" s="145">
        <v>-1.2833625432854108</v>
      </c>
      <c r="K206" s="145">
        <v>0.21697838795692884</v>
      </c>
      <c r="L206" s="144"/>
      <c r="N206" s="52">
        <f t="shared" ca="1" si="12"/>
        <v>0</v>
      </c>
      <c r="O206" s="52">
        <f t="shared" ca="1" si="12"/>
        <v>0</v>
      </c>
      <c r="P206" s="52">
        <f t="shared" ca="1" si="12"/>
        <v>1</v>
      </c>
    </row>
    <row r="207" spans="1:17" x14ac:dyDescent="0.2">
      <c r="B207" s="6"/>
      <c r="C207" s="144" t="s">
        <v>10</v>
      </c>
      <c r="D207" s="145">
        <v>-1.9994594236283338</v>
      </c>
      <c r="E207" s="145">
        <v>0.11925969075801955</v>
      </c>
      <c r="F207" s="144" t="s">
        <v>19</v>
      </c>
      <c r="G207" s="145">
        <v>-0.65355289395080618</v>
      </c>
      <c r="H207" s="145">
        <v>0.34218934801499185</v>
      </c>
      <c r="I207" s="144" t="s">
        <v>28</v>
      </c>
      <c r="J207" s="145">
        <v>-1.8899518336900789</v>
      </c>
      <c r="K207" s="145">
        <v>0.13124996142783593</v>
      </c>
      <c r="L207" s="144"/>
    </row>
    <row r="208" spans="1:17" x14ac:dyDescent="0.2">
      <c r="B208" s="6"/>
      <c r="C208" s="144" t="s">
        <v>11</v>
      </c>
      <c r="D208" s="145">
        <v>-2.0374945200029595</v>
      </c>
      <c r="E208" s="145">
        <v>0.11532210215808847</v>
      </c>
      <c r="F208" s="144" t="s">
        <v>20</v>
      </c>
      <c r="G208" s="145">
        <v>-0.59058531509154588</v>
      </c>
      <c r="H208" s="145">
        <v>0.35650056711687123</v>
      </c>
      <c r="I208" s="144" t="s">
        <v>29</v>
      </c>
      <c r="J208" s="145">
        <v>-1.9646188729410798</v>
      </c>
      <c r="K208" s="145">
        <v>0.1229680483014042</v>
      </c>
      <c r="L208" s="144"/>
    </row>
    <row r="209" spans="1:17" x14ac:dyDescent="0.2">
      <c r="B209" s="6"/>
      <c r="C209" s="144" t="s">
        <v>12</v>
      </c>
      <c r="D209" s="145">
        <v>-1.2199660623589521</v>
      </c>
      <c r="E209" s="145">
        <v>0.22794242302279571</v>
      </c>
      <c r="F209" s="144" t="s">
        <v>21</v>
      </c>
      <c r="G209" s="145">
        <v>0.22694314255246162</v>
      </c>
      <c r="H209" s="145">
        <v>0.55649352710830147</v>
      </c>
      <c r="I209" s="144" t="s">
        <v>30</v>
      </c>
      <c r="J209" s="145">
        <v>-1.311793107752864</v>
      </c>
      <c r="K209" s="145">
        <v>0.21218694700146262</v>
      </c>
      <c r="L209" s="144"/>
    </row>
    <row r="210" spans="1:17" x14ac:dyDescent="0.2">
      <c r="B210" s="6"/>
      <c r="C210" s="144" t="s">
        <v>13</v>
      </c>
      <c r="D210" s="145">
        <v>-1.7163590712819397</v>
      </c>
      <c r="E210" s="145">
        <v>0.15234073292792849</v>
      </c>
      <c r="F210" s="144" t="s">
        <v>22</v>
      </c>
      <c r="G210" s="145">
        <v>-0.37045254160441188</v>
      </c>
      <c r="H210" s="145">
        <v>0.40843167608868564</v>
      </c>
      <c r="I210" s="144" t="s">
        <v>31</v>
      </c>
      <c r="J210" s="145">
        <v>-0.55961853441390463</v>
      </c>
      <c r="K210" s="145">
        <v>0.36363572808786204</v>
      </c>
      <c r="L210" s="144"/>
    </row>
    <row r="211" spans="1:17" x14ac:dyDescent="0.2">
      <c r="B211" s="6"/>
      <c r="C211" s="144" t="s">
        <v>14</v>
      </c>
      <c r="D211" s="145">
        <v>-2.1082886129444343</v>
      </c>
      <c r="E211" s="145">
        <v>0.10829381827026441</v>
      </c>
      <c r="F211" s="144" t="s">
        <v>23</v>
      </c>
      <c r="G211" s="145">
        <v>-0.70347284751908057</v>
      </c>
      <c r="H211" s="145">
        <v>0.33104270307537487</v>
      </c>
      <c r="I211" s="144" t="s">
        <v>32</v>
      </c>
      <c r="J211" s="145">
        <v>-1.8899518336900789</v>
      </c>
      <c r="K211" s="145">
        <v>0.13124996142783593</v>
      </c>
      <c r="L211" s="144"/>
    </row>
    <row r="212" spans="1:17" x14ac:dyDescent="0.2">
      <c r="B212" s="6"/>
      <c r="C212" s="144" t="s">
        <v>15</v>
      </c>
      <c r="D212" s="145">
        <v>-1.3635693547972836</v>
      </c>
      <c r="E212" s="145">
        <v>0.20366080098626663</v>
      </c>
      <c r="F212" s="144" t="s">
        <v>24</v>
      </c>
      <c r="G212" s="145">
        <v>4.1246410628069996E-2</v>
      </c>
      <c r="H212" s="145">
        <v>0.51031014100709726</v>
      </c>
      <c r="I212" s="144" t="s">
        <v>33</v>
      </c>
      <c r="J212" s="145">
        <v>-0.55961853441390463</v>
      </c>
      <c r="K212" s="145">
        <v>0.36363572808786204</v>
      </c>
      <c r="L212" s="144"/>
    </row>
    <row r="213" spans="1:17" x14ac:dyDescent="0.2">
      <c r="B213" s="6"/>
      <c r="C213" s="144" t="s">
        <v>16</v>
      </c>
      <c r="D213" s="145">
        <v>-1.8899518336900789</v>
      </c>
      <c r="E213" s="145">
        <v>0.13124996142783593</v>
      </c>
      <c r="F213" s="144" t="s">
        <v>25</v>
      </c>
      <c r="G213" s="145">
        <v>-0.55961853441390463</v>
      </c>
      <c r="H213" s="145">
        <v>0.36363572808786204</v>
      </c>
      <c r="I213" s="144" t="s">
        <v>34</v>
      </c>
      <c r="J213" s="145">
        <v>-1.7186372043990923</v>
      </c>
      <c r="K213" s="145">
        <v>0.15204678362573099</v>
      </c>
      <c r="L213" s="144"/>
    </row>
    <row r="214" spans="1:17" ht="16" thickBot="1" x14ac:dyDescent="0.25">
      <c r="B214" s="6"/>
      <c r="C214" s="146"/>
      <c r="D214" s="146"/>
      <c r="E214" s="146"/>
      <c r="F214" s="146"/>
      <c r="G214" s="146"/>
      <c r="H214" s="146"/>
      <c r="I214" s="146"/>
      <c r="J214" s="146"/>
      <c r="K214" s="146"/>
      <c r="L214" s="146"/>
    </row>
    <row r="215" spans="1:17" x14ac:dyDescent="0.2">
      <c r="A215" s="48" t="s">
        <v>40</v>
      </c>
      <c r="B215" s="150"/>
      <c r="C215" s="146"/>
      <c r="D215" s="147" t="s">
        <v>5</v>
      </c>
      <c r="E215" s="147" t="s">
        <v>6</v>
      </c>
      <c r="F215" s="147" t="s">
        <v>7</v>
      </c>
      <c r="G215" s="146"/>
      <c r="H215" s="146"/>
      <c r="I215" s="146"/>
      <c r="J215" s="146"/>
      <c r="K215" s="146"/>
      <c r="L215" s="146"/>
    </row>
    <row r="216" spans="1:17" x14ac:dyDescent="0.2">
      <c r="A216" s="54">
        <f>A200+1</f>
        <v>14</v>
      </c>
      <c r="B216" s="6"/>
      <c r="C216" s="148" t="s">
        <v>42</v>
      </c>
      <c r="D216" s="32">
        <f ca="1">OFFSET(Setup!$AI$6,$A216,1)</f>
        <v>5</v>
      </c>
      <c r="E216" s="32">
        <f ca="1">OFFSET(Setup!$AI$6,$A216,2)</f>
        <v>24</v>
      </c>
      <c r="F216" s="32">
        <f ca="1">OFFSET(Setup!$AI$6,$A216,3)</f>
        <v>44</v>
      </c>
      <c r="G216" s="146"/>
      <c r="H216" s="146"/>
      <c r="I216" s="146"/>
      <c r="J216" s="146"/>
      <c r="K216" s="146"/>
      <c r="L216" s="146"/>
    </row>
    <row r="217" spans="1:17" x14ac:dyDescent="0.2">
      <c r="B217" s="6"/>
      <c r="C217" s="148" t="s">
        <v>41</v>
      </c>
      <c r="D217" s="32">
        <f ca="1">OFFSET(Setup!$AC$6,$A216,1)</f>
        <v>2</v>
      </c>
      <c r="E217" s="32">
        <f ca="1">OFFSET(Setup!$AC$6,$A216,2)</f>
        <v>4</v>
      </c>
      <c r="F217" s="32">
        <f ca="1">OFFSET(Setup!$AC$6,$A216,3)</f>
        <v>7</v>
      </c>
      <c r="G217" s="146"/>
      <c r="H217" s="146"/>
      <c r="I217" s="146"/>
      <c r="J217" s="146"/>
      <c r="K217" s="146"/>
      <c r="L217" s="146"/>
    </row>
    <row r="218" spans="1:17" x14ac:dyDescent="0.2">
      <c r="B218" s="6"/>
      <c r="C218" s="148" t="s">
        <v>51</v>
      </c>
      <c r="D218" s="32">
        <f ca="1">OFFSET('Data 2'!$B$9,$A$3,2*(D217+1))</f>
        <v>0</v>
      </c>
      <c r="E218" s="32">
        <f ca="1">OFFSET('Data 2'!$B$9,$A$3,2*(E217+1))</f>
        <v>0</v>
      </c>
      <c r="F218" s="32">
        <f ca="1">OFFSET('Data 2'!$B$9,$A$3,2*(F217+1))</f>
        <v>0</v>
      </c>
      <c r="G218" s="146"/>
      <c r="H218" s="146"/>
      <c r="I218" s="146"/>
      <c r="J218" s="146"/>
      <c r="K218" s="146"/>
      <c r="L218" s="146"/>
    </row>
    <row r="219" spans="1:17" ht="16" thickBot="1" x14ac:dyDescent="0.25">
      <c r="B219" s="6"/>
      <c r="C219" s="146"/>
      <c r="D219" s="146"/>
      <c r="E219" s="146"/>
      <c r="F219" s="146"/>
      <c r="G219" s="146"/>
      <c r="H219" s="146"/>
      <c r="I219" s="146"/>
      <c r="J219" s="146"/>
      <c r="K219" s="146"/>
      <c r="L219" s="146"/>
    </row>
    <row r="220" spans="1:17" ht="16" thickBot="1" x14ac:dyDescent="0.25">
      <c r="B220" s="6"/>
      <c r="C220" s="139" t="s">
        <v>35</v>
      </c>
      <c r="D220" s="140" t="s">
        <v>2</v>
      </c>
      <c r="E220" s="140" t="s">
        <v>36</v>
      </c>
      <c r="F220" s="140" t="s">
        <v>35</v>
      </c>
      <c r="G220" s="140" t="s">
        <v>2</v>
      </c>
      <c r="H220" s="140" t="s">
        <v>36</v>
      </c>
      <c r="I220" s="140" t="s">
        <v>35</v>
      </c>
      <c r="J220" s="140" t="s">
        <v>2</v>
      </c>
      <c r="K220" s="140" t="s">
        <v>36</v>
      </c>
      <c r="L220" s="140" t="s">
        <v>37</v>
      </c>
      <c r="M220" s="19" t="s">
        <v>36</v>
      </c>
      <c r="N220" s="7" t="s">
        <v>5</v>
      </c>
      <c r="O220" s="7" t="s">
        <v>6</v>
      </c>
      <c r="P220" s="7" t="s">
        <v>7</v>
      </c>
      <c r="Q220" s="57" t="s">
        <v>40</v>
      </c>
    </row>
    <row r="221" spans="1:17" ht="16" thickBot="1" x14ac:dyDescent="0.25">
      <c r="B221" s="6"/>
      <c r="C221" s="144" t="s">
        <v>8</v>
      </c>
      <c r="D221" s="145">
        <v>-1.454257600343023</v>
      </c>
      <c r="E221" s="145">
        <v>0.18934718186576524</v>
      </c>
      <c r="F221" s="144" t="s">
        <v>17</v>
      </c>
      <c r="G221" s="145">
        <v>-0.38811462197921243</v>
      </c>
      <c r="H221" s="145">
        <v>0.40417124934934845</v>
      </c>
      <c r="I221" s="144" t="s">
        <v>26</v>
      </c>
      <c r="J221" s="145">
        <v>-1.8552379854804382</v>
      </c>
      <c r="K221" s="145">
        <v>0.13525906967543241</v>
      </c>
      <c r="L221" s="143">
        <v>0.6397877984084881</v>
      </c>
      <c r="M221" s="50">
        <f ca="1">OFFSET($E221,3*E218+F218,3*D218)</f>
        <v>0.18934718186576524</v>
      </c>
      <c r="N221" s="51">
        <f t="shared" ref="N221:P222" ca="1" si="13">D217</f>
        <v>2</v>
      </c>
      <c r="O221" s="52">
        <f t="shared" ca="1" si="13"/>
        <v>4</v>
      </c>
      <c r="P221" s="52">
        <f t="shared" ca="1" si="13"/>
        <v>7</v>
      </c>
      <c r="Q221" s="56">
        <f>A216</f>
        <v>14</v>
      </c>
    </row>
    <row r="222" spans="1:17" ht="16" thickBot="1" x14ac:dyDescent="0.25">
      <c r="B222" s="6"/>
      <c r="C222" s="144" t="s">
        <v>9</v>
      </c>
      <c r="D222" s="145">
        <v>-1.3019908181137201</v>
      </c>
      <c r="E222" s="145">
        <v>0.21383015619052601</v>
      </c>
      <c r="F222" s="144" t="s">
        <v>18</v>
      </c>
      <c r="G222" s="145">
        <v>-0.23584783974990958</v>
      </c>
      <c r="H222" s="145">
        <v>0.44130983764841697</v>
      </c>
      <c r="I222" s="144" t="s">
        <v>27</v>
      </c>
      <c r="J222" s="145">
        <v>-1.6147077150686635</v>
      </c>
      <c r="K222" s="145">
        <v>0.16593603475360175</v>
      </c>
      <c r="L222" s="144"/>
      <c r="N222" s="52">
        <f t="shared" ca="1" si="13"/>
        <v>0</v>
      </c>
      <c r="O222" s="52">
        <f t="shared" ca="1" si="13"/>
        <v>0</v>
      </c>
      <c r="P222" s="52">
        <f t="shared" ca="1" si="13"/>
        <v>0</v>
      </c>
    </row>
    <row r="223" spans="1:17" x14ac:dyDescent="0.2">
      <c r="B223" s="6"/>
      <c r="C223" s="144" t="s">
        <v>10</v>
      </c>
      <c r="D223" s="145">
        <v>-1.4446282175708476</v>
      </c>
      <c r="E223" s="145">
        <v>0.19082966554334979</v>
      </c>
      <c r="F223" s="144" t="s">
        <v>19</v>
      </c>
      <c r="G223" s="145">
        <v>-0.2328817477640106</v>
      </c>
      <c r="H223" s="145">
        <v>0.44204127062868431</v>
      </c>
      <c r="I223" s="144" t="s">
        <v>28</v>
      </c>
      <c r="J223" s="145">
        <v>-1.8899518336900789</v>
      </c>
      <c r="K223" s="145">
        <v>0.13124996142783593</v>
      </c>
      <c r="L223" s="144"/>
    </row>
    <row r="224" spans="1:17" x14ac:dyDescent="0.2">
      <c r="B224" s="6"/>
      <c r="C224" s="144" t="s">
        <v>11</v>
      </c>
      <c r="D224" s="145">
        <v>-2.1340597347624262</v>
      </c>
      <c r="E224" s="145">
        <v>0.10583020305985501</v>
      </c>
      <c r="F224" s="144" t="s">
        <v>20</v>
      </c>
      <c r="G224" s="145">
        <v>-1.0679167563986156</v>
      </c>
      <c r="H224" s="145">
        <v>0.25579946133384984</v>
      </c>
      <c r="I224" s="144" t="s">
        <v>29</v>
      </c>
      <c r="J224" s="145">
        <v>-1.6532954408607066</v>
      </c>
      <c r="K224" s="145">
        <v>0.16066405858751018</v>
      </c>
      <c r="L224" s="144"/>
    </row>
    <row r="225" spans="1:17" x14ac:dyDescent="0.2">
      <c r="B225" s="6"/>
      <c r="C225" s="144" t="s">
        <v>12</v>
      </c>
      <c r="D225" s="145">
        <v>-1.9817929525331233</v>
      </c>
      <c r="E225" s="145">
        <v>0.1211278378483898</v>
      </c>
      <c r="F225" s="144" t="s">
        <v>21</v>
      </c>
      <c r="G225" s="145">
        <v>-0.91564997416931271</v>
      </c>
      <c r="H225" s="145">
        <v>0.28584507054579067</v>
      </c>
      <c r="I225" s="144" t="s">
        <v>30</v>
      </c>
      <c r="J225" s="145">
        <v>-1.4127651704489321</v>
      </c>
      <c r="K225" s="145">
        <v>0.19579828270826075</v>
      </c>
      <c r="L225" s="144"/>
    </row>
    <row r="226" spans="1:17" x14ac:dyDescent="0.2">
      <c r="B226" s="6"/>
      <c r="C226" s="144" t="s">
        <v>13</v>
      </c>
      <c r="D226" s="145">
        <v>-2.067154755526782</v>
      </c>
      <c r="E226" s="145">
        <v>0.1123304316659984</v>
      </c>
      <c r="F226" s="144" t="s">
        <v>22</v>
      </c>
      <c r="G226" s="145">
        <v>-0.85540828571994521</v>
      </c>
      <c r="H226" s="145">
        <v>0.29829957822987774</v>
      </c>
      <c r="I226" s="144" t="s">
        <v>31</v>
      </c>
      <c r="J226" s="145">
        <v>-0.55961853441390463</v>
      </c>
      <c r="K226" s="145">
        <v>0.36363572808786204</v>
      </c>
      <c r="L226" s="144"/>
    </row>
    <row r="227" spans="1:17" x14ac:dyDescent="0.2">
      <c r="B227" s="6"/>
      <c r="C227" s="144" t="s">
        <v>14</v>
      </c>
      <c r="D227" s="145">
        <v>-1.8738687593045253</v>
      </c>
      <c r="E227" s="145">
        <v>0.1330947091573117</v>
      </c>
      <c r="F227" s="144" t="s">
        <v>23</v>
      </c>
      <c r="G227" s="145">
        <v>-0.61095657433073036</v>
      </c>
      <c r="H227" s="145">
        <v>0.35184102127470968</v>
      </c>
      <c r="I227" s="144" t="s">
        <v>32</v>
      </c>
      <c r="J227" s="145">
        <v>-1.8899518336900789</v>
      </c>
      <c r="K227" s="145">
        <v>0.13124996142783593</v>
      </c>
      <c r="L227" s="144"/>
    </row>
    <row r="228" spans="1:17" x14ac:dyDescent="0.2">
      <c r="B228" s="6"/>
      <c r="C228" s="144" t="s">
        <v>15</v>
      </c>
      <c r="D228" s="145">
        <v>-1.7050504268828048</v>
      </c>
      <c r="E228" s="145">
        <v>0.15380680079227879</v>
      </c>
      <c r="F228" s="144" t="s">
        <v>24</v>
      </c>
      <c r="G228" s="145">
        <v>-0.44213824190900985</v>
      </c>
      <c r="H228" s="145">
        <v>0.39123158711722578</v>
      </c>
      <c r="I228" s="144" t="s">
        <v>33</v>
      </c>
      <c r="J228" s="145">
        <v>-0.55961853441390463</v>
      </c>
      <c r="K228" s="145">
        <v>0.36363572808786204</v>
      </c>
      <c r="L228" s="144"/>
    </row>
    <row r="229" spans="1:17" x14ac:dyDescent="0.2">
      <c r="B229" s="6"/>
      <c r="C229" s="144" t="s">
        <v>16</v>
      </c>
      <c r="D229" s="145">
        <v>-1.8899518336900789</v>
      </c>
      <c r="E229" s="145">
        <v>0.13124996142783593</v>
      </c>
      <c r="F229" s="144" t="s">
        <v>25</v>
      </c>
      <c r="G229" s="145">
        <v>-0.55961853441390463</v>
      </c>
      <c r="H229" s="145">
        <v>0.36363572808786204</v>
      </c>
      <c r="I229" s="144" t="s">
        <v>34</v>
      </c>
      <c r="J229" s="145">
        <v>-1.7186372043990923</v>
      </c>
      <c r="K229" s="145">
        <v>0.15204678362573099</v>
      </c>
      <c r="L229" s="144"/>
    </row>
    <row r="230" spans="1:17" ht="16" thickBot="1" x14ac:dyDescent="0.25">
      <c r="B230" s="6"/>
      <c r="C230" s="146"/>
      <c r="D230" s="146"/>
      <c r="E230" s="146"/>
      <c r="F230" s="146"/>
      <c r="G230" s="146"/>
      <c r="H230" s="146"/>
      <c r="I230" s="146"/>
      <c r="J230" s="146"/>
      <c r="K230" s="146"/>
      <c r="L230" s="146"/>
    </row>
    <row r="231" spans="1:17" x14ac:dyDescent="0.2">
      <c r="A231" s="48" t="s">
        <v>40</v>
      </c>
      <c r="B231" s="150"/>
      <c r="C231" s="146"/>
      <c r="D231" s="147" t="s">
        <v>5</v>
      </c>
      <c r="E231" s="147" t="s">
        <v>6</v>
      </c>
      <c r="F231" s="147" t="s">
        <v>7</v>
      </c>
      <c r="G231" s="146"/>
      <c r="H231" s="146"/>
      <c r="I231" s="146"/>
      <c r="J231" s="146"/>
      <c r="K231" s="146"/>
      <c r="L231" s="146"/>
    </row>
    <row r="232" spans="1:17" x14ac:dyDescent="0.2">
      <c r="A232" s="54">
        <f>A216+1</f>
        <v>15</v>
      </c>
      <c r="B232" s="6"/>
      <c r="C232" s="148" t="s">
        <v>42</v>
      </c>
      <c r="D232" s="32">
        <f ca="1">OFFSET(Setup!$AI$6,$A232,1)</f>
        <v>5</v>
      </c>
      <c r="E232" s="32">
        <f ca="1">OFFSET(Setup!$AI$6,$A232,2)</f>
        <v>24</v>
      </c>
      <c r="F232" s="32">
        <f ca="1">OFFSET(Setup!$AI$6,$A232,3)</f>
        <v>34</v>
      </c>
      <c r="G232" s="146"/>
      <c r="H232" s="146"/>
      <c r="I232" s="146"/>
      <c r="J232" s="146"/>
      <c r="K232" s="146"/>
      <c r="L232" s="146"/>
    </row>
    <row r="233" spans="1:17" x14ac:dyDescent="0.2">
      <c r="B233" s="6"/>
      <c r="C233" s="148" t="s">
        <v>41</v>
      </c>
      <c r="D233" s="32">
        <f ca="1">OFFSET(Setup!$AC$6,$A232,1)</f>
        <v>2</v>
      </c>
      <c r="E233" s="32">
        <f ca="1">OFFSET(Setup!$AC$6,$A232,2)</f>
        <v>4</v>
      </c>
      <c r="F233" s="32">
        <f ca="1">OFFSET(Setup!$AC$6,$A232,3)</f>
        <v>6</v>
      </c>
      <c r="G233" s="146"/>
      <c r="H233" s="146"/>
      <c r="I233" s="146"/>
      <c r="J233" s="146"/>
      <c r="K233" s="146"/>
      <c r="L233" s="146"/>
    </row>
    <row r="234" spans="1:17" x14ac:dyDescent="0.2">
      <c r="B234" s="6"/>
      <c r="C234" s="148" t="s">
        <v>51</v>
      </c>
      <c r="D234" s="32">
        <f ca="1">OFFSET('Data 2'!$B$9,$A$3,2*(D233+1))</f>
        <v>0</v>
      </c>
      <c r="E234" s="32">
        <f ca="1">OFFSET('Data 2'!$B$9,$A$3,2*(E233+1))</f>
        <v>0</v>
      </c>
      <c r="F234" s="32">
        <f ca="1">OFFSET('Data 2'!$B$9,$A$3,2*(F233+1))</f>
        <v>1</v>
      </c>
      <c r="G234" s="146"/>
      <c r="H234" s="146"/>
      <c r="I234" s="146"/>
      <c r="J234" s="146"/>
      <c r="K234" s="146"/>
      <c r="L234" s="146"/>
    </row>
    <row r="235" spans="1:17" ht="16" thickBot="1" x14ac:dyDescent="0.25">
      <c r="B235" s="6"/>
      <c r="C235" s="146"/>
      <c r="D235" s="146"/>
      <c r="E235" s="146"/>
      <c r="F235" s="146"/>
      <c r="G235" s="146"/>
      <c r="H235" s="146"/>
      <c r="I235" s="146"/>
      <c r="J235" s="146"/>
      <c r="K235" s="146"/>
      <c r="L235" s="146"/>
    </row>
    <row r="236" spans="1:17" ht="16" thickBot="1" x14ac:dyDescent="0.25">
      <c r="B236" s="6"/>
      <c r="C236" s="139" t="s">
        <v>35</v>
      </c>
      <c r="D236" s="140" t="s">
        <v>2</v>
      </c>
      <c r="E236" s="140" t="s">
        <v>36</v>
      </c>
      <c r="F236" s="140" t="s">
        <v>35</v>
      </c>
      <c r="G236" s="140" t="s">
        <v>2</v>
      </c>
      <c r="H236" s="140" t="s">
        <v>36</v>
      </c>
      <c r="I236" s="140" t="s">
        <v>35</v>
      </c>
      <c r="J236" s="140" t="s">
        <v>2</v>
      </c>
      <c r="K236" s="140" t="s">
        <v>36</v>
      </c>
      <c r="L236" s="140" t="s">
        <v>37</v>
      </c>
      <c r="M236" s="19" t="s">
        <v>36</v>
      </c>
      <c r="N236" s="7" t="s">
        <v>5</v>
      </c>
      <c r="O236" s="7" t="s">
        <v>6</v>
      </c>
      <c r="P236" s="7" t="s">
        <v>7</v>
      </c>
      <c r="Q236" s="57" t="s">
        <v>40</v>
      </c>
    </row>
    <row r="237" spans="1:17" ht="16" thickBot="1" x14ac:dyDescent="0.25">
      <c r="B237" s="6"/>
      <c r="C237" s="144" t="s">
        <v>8</v>
      </c>
      <c r="D237" s="145">
        <v>-1.6661411268495403</v>
      </c>
      <c r="E237" s="145">
        <v>0.15893934520644917</v>
      </c>
      <c r="F237" s="144" t="s">
        <v>17</v>
      </c>
      <c r="G237" s="145">
        <v>-0.14307781207064862</v>
      </c>
      <c r="H237" s="145">
        <v>0.46429144280592965</v>
      </c>
      <c r="I237" s="144" t="s">
        <v>26</v>
      </c>
      <c r="J237" s="145">
        <v>-2.0231740648255734</v>
      </c>
      <c r="K237" s="145">
        <v>0.11679118445779881</v>
      </c>
      <c r="L237" s="143">
        <v>0.6513262599469497</v>
      </c>
      <c r="M237" s="50">
        <f ca="1">OFFSET($E237,3*E234+F234,3*D234)</f>
        <v>0.27875695099457748</v>
      </c>
      <c r="N237" s="51">
        <f t="shared" ref="N237:P238" ca="1" si="14">D233</f>
        <v>2</v>
      </c>
      <c r="O237" s="52">
        <f t="shared" ca="1" si="14"/>
        <v>4</v>
      </c>
      <c r="P237" s="52">
        <f t="shared" ca="1" si="14"/>
        <v>6</v>
      </c>
      <c r="Q237" s="56">
        <f>A232</f>
        <v>15</v>
      </c>
    </row>
    <row r="238" spans="1:17" ht="16" thickBot="1" x14ac:dyDescent="0.25">
      <c r="B238" s="6"/>
      <c r="C238" s="144" t="s">
        <v>9</v>
      </c>
      <c r="D238" s="145">
        <v>-0.95063592158153742</v>
      </c>
      <c r="E238" s="145">
        <v>0.27875695099457748</v>
      </c>
      <c r="F238" s="144" t="s">
        <v>18</v>
      </c>
      <c r="G238" s="145">
        <v>0.57242739319735425</v>
      </c>
      <c r="H238" s="145">
        <v>0.63932309458695014</v>
      </c>
      <c r="I238" s="144" t="s">
        <v>27</v>
      </c>
      <c r="J238" s="145">
        <v>-1.3632289940658262</v>
      </c>
      <c r="K238" s="145">
        <v>0.2037160073054079</v>
      </c>
      <c r="L238" s="144"/>
      <c r="N238" s="52">
        <f t="shared" ca="1" si="14"/>
        <v>0</v>
      </c>
      <c r="O238" s="52">
        <f t="shared" ca="1" si="14"/>
        <v>0</v>
      </c>
      <c r="P238" s="52">
        <f t="shared" ca="1" si="14"/>
        <v>1</v>
      </c>
    </row>
    <row r="239" spans="1:17" x14ac:dyDescent="0.2">
      <c r="B239" s="6"/>
      <c r="C239" s="144" t="s">
        <v>10</v>
      </c>
      <c r="D239" s="145">
        <v>-1.4446282175708476</v>
      </c>
      <c r="E239" s="145">
        <v>0.19082966554334979</v>
      </c>
      <c r="F239" s="144" t="s">
        <v>19</v>
      </c>
      <c r="G239" s="145">
        <v>-0.2328817477640106</v>
      </c>
      <c r="H239" s="145">
        <v>0.44204127062868431</v>
      </c>
      <c r="I239" s="144" t="s">
        <v>28</v>
      </c>
      <c r="J239" s="145">
        <v>-1.8899518336900789</v>
      </c>
      <c r="K239" s="145">
        <v>0.13124996142783593</v>
      </c>
      <c r="L239" s="144"/>
    </row>
    <row r="240" spans="1:17" x14ac:dyDescent="0.2">
      <c r="B240" s="6"/>
      <c r="C240" s="144" t="s">
        <v>11</v>
      </c>
      <c r="D240" s="145">
        <v>-2.3639101685773896</v>
      </c>
      <c r="E240" s="145">
        <v>8.5966450402873387E-2</v>
      </c>
      <c r="F240" s="144" t="s">
        <v>20</v>
      </c>
      <c r="G240" s="145">
        <v>-0.84084685379849777</v>
      </c>
      <c r="H240" s="145">
        <v>0.30135645678182482</v>
      </c>
      <c r="I240" s="144" t="s">
        <v>29</v>
      </c>
      <c r="J240" s="145">
        <v>-1.8355370230067978</v>
      </c>
      <c r="K240" s="145">
        <v>0.1375799764922172</v>
      </c>
      <c r="L240" s="144"/>
    </row>
    <row r="241" spans="1:17" x14ac:dyDescent="0.2">
      <c r="B241" s="6"/>
      <c r="C241" s="144" t="s">
        <v>12</v>
      </c>
      <c r="D241" s="145">
        <v>-1.6484049633093867</v>
      </c>
      <c r="E241" s="145">
        <v>0.16132463988495507</v>
      </c>
      <c r="F241" s="144" t="s">
        <v>21</v>
      </c>
      <c r="G241" s="145">
        <v>-0.1253416485304949</v>
      </c>
      <c r="H241" s="145">
        <v>0.46870554817581345</v>
      </c>
      <c r="I241" s="144" t="s">
        <v>30</v>
      </c>
      <c r="J241" s="145">
        <v>-1.1755919522470506</v>
      </c>
      <c r="K241" s="145">
        <v>0.23584570040395225</v>
      </c>
      <c r="L241" s="144"/>
    </row>
    <row r="242" spans="1:17" x14ac:dyDescent="0.2">
      <c r="B242" s="6"/>
      <c r="C242" s="144" t="s">
        <v>13</v>
      </c>
      <c r="D242" s="145">
        <v>-2.067154755526782</v>
      </c>
      <c r="E242" s="145">
        <v>0.1123304316659984</v>
      </c>
      <c r="F242" s="144" t="s">
        <v>22</v>
      </c>
      <c r="G242" s="145">
        <v>-0.85540828571994521</v>
      </c>
      <c r="H242" s="145">
        <v>0.29829957822987774</v>
      </c>
      <c r="I242" s="144" t="s">
        <v>31</v>
      </c>
      <c r="J242" s="145">
        <v>-0.55961853441390463</v>
      </c>
      <c r="K242" s="145">
        <v>0.36363572808786204</v>
      </c>
      <c r="L242" s="144"/>
    </row>
    <row r="243" spans="1:17" x14ac:dyDescent="0.2">
      <c r="B243" s="6"/>
      <c r="C243" s="144" t="s">
        <v>14</v>
      </c>
      <c r="D243" s="145">
        <v>-2.1082886544906634</v>
      </c>
      <c r="E243" s="145">
        <v>0.10829381425830019</v>
      </c>
      <c r="F243" s="144" t="s">
        <v>23</v>
      </c>
      <c r="G243" s="145">
        <v>-0.70347290191136724</v>
      </c>
      <c r="H243" s="145">
        <v>0.33104269103001643</v>
      </c>
      <c r="I243" s="144" t="s">
        <v>32</v>
      </c>
      <c r="J243" s="145">
        <v>-1.8899518336900789</v>
      </c>
      <c r="K243" s="145">
        <v>0.13124996142783593</v>
      </c>
      <c r="L243" s="144"/>
    </row>
    <row r="244" spans="1:17" x14ac:dyDescent="0.2">
      <c r="B244" s="6"/>
      <c r="C244" s="144" t="s">
        <v>15</v>
      </c>
      <c r="D244" s="145">
        <v>-1.363569344161639</v>
      </c>
      <c r="E244" s="145">
        <v>0.20366080271118822</v>
      </c>
      <c r="F244" s="144" t="s">
        <v>24</v>
      </c>
      <c r="G244" s="145">
        <v>4.1246408417657143E-2</v>
      </c>
      <c r="H244" s="145">
        <v>0.510310140454729</v>
      </c>
      <c r="I244" s="144" t="s">
        <v>33</v>
      </c>
      <c r="J244" s="145">
        <v>-0.55961853441390463</v>
      </c>
      <c r="K244" s="145">
        <v>0.36363572808786204</v>
      </c>
      <c r="L244" s="144"/>
    </row>
    <row r="245" spans="1:17" x14ac:dyDescent="0.2">
      <c r="B245" s="6"/>
      <c r="C245" s="144" t="s">
        <v>16</v>
      </c>
      <c r="D245" s="145">
        <v>-1.8899518336900789</v>
      </c>
      <c r="E245" s="145">
        <v>0.13124996142783593</v>
      </c>
      <c r="F245" s="144" t="s">
        <v>25</v>
      </c>
      <c r="G245" s="145">
        <v>-0.55961853441390463</v>
      </c>
      <c r="H245" s="145">
        <v>0.36363572808786204</v>
      </c>
      <c r="I245" s="144" t="s">
        <v>34</v>
      </c>
      <c r="J245" s="145">
        <v>-1.7186372043990923</v>
      </c>
      <c r="K245" s="145">
        <v>0.15204678362573099</v>
      </c>
      <c r="L245" s="144"/>
    </row>
    <row r="246" spans="1:17" ht="16" thickBot="1" x14ac:dyDescent="0.25">
      <c r="B246" s="6"/>
      <c r="C246" s="146"/>
      <c r="D246" s="146"/>
      <c r="E246" s="146"/>
      <c r="F246" s="146"/>
      <c r="G246" s="146"/>
      <c r="H246" s="146"/>
      <c r="I246" s="146"/>
      <c r="J246" s="146"/>
      <c r="K246" s="146"/>
      <c r="L246" s="146"/>
    </row>
    <row r="247" spans="1:17" x14ac:dyDescent="0.2">
      <c r="A247" s="48" t="s">
        <v>40</v>
      </c>
      <c r="B247" s="150"/>
      <c r="C247" s="146"/>
      <c r="D247" s="147" t="s">
        <v>5</v>
      </c>
      <c r="E247" s="147" t="s">
        <v>6</v>
      </c>
      <c r="F247" s="147" t="s">
        <v>7</v>
      </c>
      <c r="G247" s="146"/>
      <c r="H247" s="146"/>
      <c r="I247" s="146"/>
      <c r="J247" s="146"/>
      <c r="K247" s="146"/>
      <c r="L247" s="146"/>
    </row>
    <row r="248" spans="1:17" x14ac:dyDescent="0.2">
      <c r="A248" s="54">
        <f>A232+1</f>
        <v>16</v>
      </c>
      <c r="B248" s="6"/>
      <c r="C248" s="148" t="s">
        <v>42</v>
      </c>
      <c r="D248" s="32">
        <f ca="1">OFFSET(Setup!$AI$6,$A248,1)</f>
        <v>5</v>
      </c>
      <c r="E248" s="32">
        <f ca="1">OFFSET(Setup!$AI$6,$A248,2)</f>
        <v>24</v>
      </c>
      <c r="F248" s="32">
        <f ca="1">OFFSET(Setup!$AI$6,$A248,3)</f>
        <v>33</v>
      </c>
      <c r="G248" s="146"/>
      <c r="H248" s="146"/>
      <c r="I248" s="146"/>
      <c r="J248" s="146"/>
      <c r="K248" s="146"/>
      <c r="L248" s="146"/>
    </row>
    <row r="249" spans="1:17" x14ac:dyDescent="0.2">
      <c r="B249" s="6"/>
      <c r="C249" s="148" t="s">
        <v>41</v>
      </c>
      <c r="D249" s="32">
        <f ca="1">OFFSET(Setup!$AC$6,$A248,1)</f>
        <v>2</v>
      </c>
      <c r="E249" s="32">
        <f ca="1">OFFSET(Setup!$AC$6,$A248,2)</f>
        <v>4</v>
      </c>
      <c r="F249" s="32">
        <f ca="1">OFFSET(Setup!$AC$6,$A248,3)</f>
        <v>5</v>
      </c>
      <c r="G249" s="146"/>
      <c r="H249" s="146"/>
      <c r="I249" s="146"/>
      <c r="J249" s="146"/>
      <c r="K249" s="146"/>
      <c r="L249" s="146"/>
    </row>
    <row r="250" spans="1:17" x14ac:dyDescent="0.2">
      <c r="B250" s="6"/>
      <c r="C250" s="148" t="s">
        <v>51</v>
      </c>
      <c r="D250" s="32">
        <f ca="1">OFFSET('Data 2'!$B$9,$A$3,2*(D249+1))</f>
        <v>0</v>
      </c>
      <c r="E250" s="32">
        <f ca="1">OFFSET('Data 2'!$B$9,$A$3,2*(E249+1))</f>
        <v>0</v>
      </c>
      <c r="F250" s="32">
        <f ca="1">OFFSET('Data 2'!$B$9,$A$3,2*(F249+1))</f>
        <v>0</v>
      </c>
      <c r="G250" s="146"/>
      <c r="H250" s="146"/>
      <c r="I250" s="146"/>
      <c r="J250" s="146"/>
      <c r="K250" s="146"/>
      <c r="L250" s="146"/>
    </row>
    <row r="251" spans="1:17" ht="16" thickBot="1" x14ac:dyDescent="0.25">
      <c r="B251" s="6"/>
      <c r="C251" s="146"/>
      <c r="D251" s="146"/>
      <c r="E251" s="146"/>
      <c r="F251" s="146"/>
      <c r="G251" s="146"/>
      <c r="H251" s="146"/>
      <c r="I251" s="146"/>
      <c r="J251" s="146"/>
      <c r="K251" s="146"/>
      <c r="L251" s="146"/>
    </row>
    <row r="252" spans="1:17" ht="16" thickBot="1" x14ac:dyDescent="0.25">
      <c r="B252" s="6"/>
      <c r="C252" s="139" t="s">
        <v>35</v>
      </c>
      <c r="D252" s="140" t="s">
        <v>2</v>
      </c>
      <c r="E252" s="140" t="s">
        <v>36</v>
      </c>
      <c r="F252" s="140" t="s">
        <v>35</v>
      </c>
      <c r="G252" s="140" t="s">
        <v>2</v>
      </c>
      <c r="H252" s="140" t="s">
        <v>36</v>
      </c>
      <c r="I252" s="140" t="s">
        <v>35</v>
      </c>
      <c r="J252" s="140" t="s">
        <v>2</v>
      </c>
      <c r="K252" s="140" t="s">
        <v>36</v>
      </c>
      <c r="L252" s="140" t="s">
        <v>37</v>
      </c>
      <c r="M252" s="19" t="s">
        <v>36</v>
      </c>
      <c r="N252" s="7" t="s">
        <v>5</v>
      </c>
      <c r="O252" s="7" t="s">
        <v>6</v>
      </c>
      <c r="P252" s="7" t="s">
        <v>7</v>
      </c>
      <c r="Q252" s="57" t="s">
        <v>40</v>
      </c>
    </row>
    <row r="253" spans="1:17" ht="16" thickBot="1" x14ac:dyDescent="0.25">
      <c r="B253" s="6"/>
      <c r="C253" s="144" t="s">
        <v>8</v>
      </c>
      <c r="D253" s="145">
        <v>-2.1623768842341922</v>
      </c>
      <c r="E253" s="145">
        <v>0.10318030101081917</v>
      </c>
      <c r="F253" s="144" t="s">
        <v>17</v>
      </c>
      <c r="G253" s="145">
        <v>-1.1738386048305263</v>
      </c>
      <c r="H253" s="145">
        <v>0.23616183940939198</v>
      </c>
      <c r="I253" s="144" t="s">
        <v>26</v>
      </c>
      <c r="J253" s="145">
        <v>-2.6503392360093261</v>
      </c>
      <c r="K253" s="145">
        <v>6.5968103941101225E-2</v>
      </c>
      <c r="L253" s="143">
        <v>0.71551724137931039</v>
      </c>
      <c r="M253" s="50">
        <f ca="1">OFFSET($E253,3*E250+F250,3*D250)</f>
        <v>0.10318030101081917</v>
      </c>
      <c r="N253" s="51">
        <f t="shared" ref="N253:P254" ca="1" si="15">D249</f>
        <v>2</v>
      </c>
      <c r="O253" s="52">
        <f t="shared" ca="1" si="15"/>
        <v>4</v>
      </c>
      <c r="P253" s="52">
        <f t="shared" ca="1" si="15"/>
        <v>5</v>
      </c>
      <c r="Q253" s="56">
        <f>A248</f>
        <v>16</v>
      </c>
    </row>
    <row r="254" spans="1:17" ht="16" thickBot="1" x14ac:dyDescent="0.25">
      <c r="B254" s="6"/>
      <c r="C254" s="144" t="s">
        <v>9</v>
      </c>
      <c r="D254" s="145">
        <v>-1.0496718551073447</v>
      </c>
      <c r="E254" s="145">
        <v>0.25928811862254347</v>
      </c>
      <c r="F254" s="144" t="s">
        <v>18</v>
      </c>
      <c r="G254" s="145">
        <v>-6.1133575703678833E-2</v>
      </c>
      <c r="H254" s="145">
        <v>0.48472136419943429</v>
      </c>
      <c r="I254" s="144" t="s">
        <v>27</v>
      </c>
      <c r="J254" s="145">
        <v>-1.3539883353249493</v>
      </c>
      <c r="K254" s="145">
        <v>0.20521909265609642</v>
      </c>
      <c r="L254" s="144"/>
      <c r="N254" s="52">
        <f t="shared" ca="1" si="15"/>
        <v>0</v>
      </c>
      <c r="O254" s="52">
        <f t="shared" ca="1" si="15"/>
        <v>0</v>
      </c>
      <c r="P254" s="52">
        <f t="shared" ca="1" si="15"/>
        <v>0</v>
      </c>
    </row>
    <row r="255" spans="1:17" x14ac:dyDescent="0.2">
      <c r="B255" s="6"/>
      <c r="C255" s="144" t="s">
        <v>10</v>
      </c>
      <c r="D255" s="145">
        <v>-1.4446282175708476</v>
      </c>
      <c r="E255" s="145">
        <v>0.19082966554334979</v>
      </c>
      <c r="F255" s="144" t="s">
        <v>19</v>
      </c>
      <c r="G255" s="145">
        <v>-0.2328817477640106</v>
      </c>
      <c r="H255" s="145">
        <v>0.44204127062868431</v>
      </c>
      <c r="I255" s="144" t="s">
        <v>28</v>
      </c>
      <c r="J255" s="145">
        <v>-1.8899518336900789</v>
      </c>
      <c r="K255" s="145">
        <v>0.13124996142783593</v>
      </c>
      <c r="L255" s="144"/>
    </row>
    <row r="256" spans="1:17" x14ac:dyDescent="0.2">
      <c r="B256" s="6"/>
      <c r="C256" s="144" t="s">
        <v>11</v>
      </c>
      <c r="D256" s="145">
        <v>-2.6786888974685312</v>
      </c>
      <c r="E256" s="145">
        <v>6.4242649014276537E-2</v>
      </c>
      <c r="F256" s="144" t="s">
        <v>20</v>
      </c>
      <c r="G256" s="145">
        <v>-1.6901506180648651</v>
      </c>
      <c r="H256" s="145">
        <v>0.15575603340998542</v>
      </c>
      <c r="I256" s="144" t="s">
        <v>29</v>
      </c>
      <c r="J256" s="145">
        <v>-2.3022601993384537</v>
      </c>
      <c r="K256" s="145">
        <v>9.0935945193423753E-2</v>
      </c>
      <c r="L256" s="144"/>
    </row>
    <row r="257" spans="1:17" x14ac:dyDescent="0.2">
      <c r="B257" s="6"/>
      <c r="C257" s="144" t="s">
        <v>12</v>
      </c>
      <c r="D257" s="145">
        <v>-1.5659838683416838</v>
      </c>
      <c r="E257" s="145">
        <v>0.17278967696872818</v>
      </c>
      <c r="F257" s="144" t="s">
        <v>21</v>
      </c>
      <c r="G257" s="145">
        <v>-0.57744558893801767</v>
      </c>
      <c r="H257" s="145">
        <v>0.35952057517298258</v>
      </c>
      <c r="I257" s="144" t="s">
        <v>30</v>
      </c>
      <c r="J257" s="145">
        <v>-1.005909298654077</v>
      </c>
      <c r="K257" s="145">
        <v>0.26778117031382803</v>
      </c>
      <c r="L257" s="144"/>
    </row>
    <row r="258" spans="1:17" x14ac:dyDescent="0.2">
      <c r="B258" s="6"/>
      <c r="C258" s="144" t="s">
        <v>13</v>
      </c>
      <c r="D258" s="145">
        <v>-2.067154755526782</v>
      </c>
      <c r="E258" s="145">
        <v>0.1123304316659984</v>
      </c>
      <c r="F258" s="144" t="s">
        <v>22</v>
      </c>
      <c r="G258" s="145">
        <v>-0.85540828571994521</v>
      </c>
      <c r="H258" s="145">
        <v>0.29829957822987774</v>
      </c>
      <c r="I258" s="144" t="s">
        <v>31</v>
      </c>
      <c r="J258" s="145">
        <v>-0.55961853441390463</v>
      </c>
      <c r="K258" s="145">
        <v>0.36363572808786204</v>
      </c>
      <c r="L258" s="144"/>
    </row>
    <row r="259" spans="1:17" x14ac:dyDescent="0.2">
      <c r="B259" s="6"/>
      <c r="C259" s="144" t="s">
        <v>14</v>
      </c>
      <c r="D259" s="145">
        <v>-2.5827294185998424</v>
      </c>
      <c r="E259" s="145">
        <v>7.0258230519138834E-2</v>
      </c>
      <c r="F259" s="144" t="s">
        <v>23</v>
      </c>
      <c r="G259" s="145">
        <v>-1.3711634706180491</v>
      </c>
      <c r="H259" s="145">
        <v>0.20243193528637762</v>
      </c>
      <c r="I259" s="144" t="s">
        <v>32</v>
      </c>
      <c r="J259" s="145">
        <v>-1.8899518336900789</v>
      </c>
      <c r="K259" s="145">
        <v>0.13124996142783593</v>
      </c>
      <c r="L259" s="144"/>
    </row>
    <row r="260" spans="1:17" x14ac:dyDescent="0.2">
      <c r="B260" s="6"/>
      <c r="C260" s="144" t="s">
        <v>15</v>
      </c>
      <c r="D260" s="145">
        <v>-1.3487642315238486</v>
      </c>
      <c r="E260" s="145">
        <v>0.20607247825838676</v>
      </c>
      <c r="F260" s="144" t="s">
        <v>24</v>
      </c>
      <c r="G260" s="145">
        <v>-0.13719828354205532</v>
      </c>
      <c r="H260" s="145">
        <v>0.46575413082200812</v>
      </c>
      <c r="I260" s="144" t="s">
        <v>33</v>
      </c>
      <c r="J260" s="145">
        <v>-0.55961853441390463</v>
      </c>
      <c r="K260" s="145">
        <v>0.36363572808786204</v>
      </c>
      <c r="L260" s="144"/>
    </row>
    <row r="261" spans="1:17" x14ac:dyDescent="0.2">
      <c r="B261" s="6"/>
      <c r="C261" s="144" t="s">
        <v>16</v>
      </c>
      <c r="D261" s="145">
        <v>-1.8899518336900789</v>
      </c>
      <c r="E261" s="145">
        <v>0.13124996142783593</v>
      </c>
      <c r="F261" s="144" t="s">
        <v>25</v>
      </c>
      <c r="G261" s="145">
        <v>-0.55961853441390463</v>
      </c>
      <c r="H261" s="145">
        <v>0.36363572808786204</v>
      </c>
      <c r="I261" s="144" t="s">
        <v>34</v>
      </c>
      <c r="J261" s="145">
        <v>-1.7186372043990923</v>
      </c>
      <c r="K261" s="145">
        <v>0.15204678362573099</v>
      </c>
      <c r="L261" s="144"/>
    </row>
    <row r="262" spans="1:17" ht="16" thickBot="1" x14ac:dyDescent="0.25">
      <c r="B262" s="6"/>
      <c r="C262" s="146"/>
      <c r="D262" s="146"/>
      <c r="E262" s="146"/>
      <c r="F262" s="146"/>
      <c r="G262" s="146"/>
      <c r="H262" s="146"/>
      <c r="I262" s="146"/>
      <c r="J262" s="146"/>
      <c r="K262" s="146"/>
      <c r="L262" s="146"/>
    </row>
    <row r="263" spans="1:17" x14ac:dyDescent="0.2">
      <c r="A263" s="48" t="s">
        <v>40</v>
      </c>
      <c r="B263" s="150"/>
      <c r="C263" s="146"/>
      <c r="D263" s="147" t="s">
        <v>5</v>
      </c>
      <c r="E263" s="147" t="s">
        <v>6</v>
      </c>
      <c r="F263" s="147" t="s">
        <v>7</v>
      </c>
      <c r="G263" s="146"/>
      <c r="H263" s="146"/>
      <c r="I263" s="146"/>
      <c r="J263" s="146"/>
      <c r="K263" s="146"/>
      <c r="L263" s="146"/>
    </row>
    <row r="264" spans="1:17" x14ac:dyDescent="0.2">
      <c r="A264" s="54">
        <f>A248+1</f>
        <v>17</v>
      </c>
      <c r="B264" s="6"/>
      <c r="C264" s="148" t="s">
        <v>42</v>
      </c>
      <c r="D264" s="32">
        <f ca="1">OFFSET(Setup!$AI$6,$A264,1)</f>
        <v>5</v>
      </c>
      <c r="E264" s="32">
        <f ca="1">OFFSET(Setup!$AI$6,$A264,2)</f>
        <v>15</v>
      </c>
      <c r="F264" s="32">
        <f ca="1">OFFSET(Setup!$AI$6,$A264,3)</f>
        <v>44</v>
      </c>
      <c r="G264" s="146"/>
      <c r="H264" s="146"/>
      <c r="I264" s="146"/>
      <c r="J264" s="146"/>
      <c r="K264" s="146"/>
      <c r="L264" s="146"/>
    </row>
    <row r="265" spans="1:17" x14ac:dyDescent="0.2">
      <c r="B265" s="6"/>
      <c r="C265" s="148" t="s">
        <v>41</v>
      </c>
      <c r="D265" s="32">
        <f ca="1">OFFSET(Setup!$AC$6,$A264,1)</f>
        <v>2</v>
      </c>
      <c r="E265" s="32">
        <f ca="1">OFFSET(Setup!$AC$6,$A264,2)</f>
        <v>3</v>
      </c>
      <c r="F265" s="32">
        <f ca="1">OFFSET(Setup!$AC$6,$A264,3)</f>
        <v>7</v>
      </c>
      <c r="G265" s="146"/>
      <c r="H265" s="146"/>
      <c r="I265" s="146"/>
      <c r="J265" s="146"/>
      <c r="K265" s="146"/>
      <c r="L265" s="146"/>
    </row>
    <row r="266" spans="1:17" x14ac:dyDescent="0.2">
      <c r="B266" s="6"/>
      <c r="C266" s="148" t="s">
        <v>51</v>
      </c>
      <c r="D266" s="32">
        <f ca="1">OFFSET('Data 2'!$B$9,$A$3,2*(D265+1))</f>
        <v>0</v>
      </c>
      <c r="E266" s="32">
        <f ca="1">OFFSET('Data 2'!$B$9,$A$3,2*(E265+1))</f>
        <v>0</v>
      </c>
      <c r="F266" s="32">
        <f ca="1">OFFSET('Data 2'!$B$9,$A$3,2*(F265+1))</f>
        <v>0</v>
      </c>
      <c r="G266" s="146"/>
      <c r="H266" s="146"/>
      <c r="I266" s="146"/>
      <c r="J266" s="146"/>
      <c r="K266" s="146"/>
      <c r="L266" s="146"/>
    </row>
    <row r="267" spans="1:17" ht="16" thickBot="1" x14ac:dyDescent="0.25">
      <c r="B267" s="6"/>
      <c r="C267" s="146"/>
      <c r="D267" s="146"/>
      <c r="E267" s="146"/>
      <c r="F267" s="146"/>
      <c r="G267" s="146"/>
      <c r="H267" s="146"/>
      <c r="I267" s="146"/>
      <c r="J267" s="146"/>
      <c r="K267" s="146"/>
      <c r="L267" s="146"/>
    </row>
    <row r="268" spans="1:17" ht="16" thickBot="1" x14ac:dyDescent="0.25">
      <c r="B268" s="6"/>
      <c r="C268" s="139" t="s">
        <v>35</v>
      </c>
      <c r="D268" s="140" t="s">
        <v>2</v>
      </c>
      <c r="E268" s="140" t="s">
        <v>36</v>
      </c>
      <c r="F268" s="140" t="s">
        <v>35</v>
      </c>
      <c r="G268" s="140" t="s">
        <v>2</v>
      </c>
      <c r="H268" s="140" t="s">
        <v>36</v>
      </c>
      <c r="I268" s="140" t="s">
        <v>35</v>
      </c>
      <c r="J268" s="140" t="s">
        <v>2</v>
      </c>
      <c r="K268" s="140" t="s">
        <v>36</v>
      </c>
      <c r="L268" s="140" t="s">
        <v>37</v>
      </c>
      <c r="M268" s="19" t="s">
        <v>36</v>
      </c>
      <c r="N268" s="7" t="s">
        <v>5</v>
      </c>
      <c r="O268" s="7" t="s">
        <v>6</v>
      </c>
      <c r="P268" s="7" t="s">
        <v>7</v>
      </c>
      <c r="Q268" s="57" t="s">
        <v>40</v>
      </c>
    </row>
    <row r="269" spans="1:17" ht="16" thickBot="1" x14ac:dyDescent="0.25">
      <c r="B269" s="6"/>
      <c r="C269" s="144" t="s">
        <v>8</v>
      </c>
      <c r="D269" s="145">
        <v>-2.0312335383814184</v>
      </c>
      <c r="E269" s="145">
        <v>0.11596240580820531</v>
      </c>
      <c r="F269" s="144" t="s">
        <v>17</v>
      </c>
      <c r="G269" s="145">
        <v>-1.0797291517135219</v>
      </c>
      <c r="H269" s="145">
        <v>0.25355727560790725</v>
      </c>
      <c r="I269" s="144" t="s">
        <v>26</v>
      </c>
      <c r="J269" s="145">
        <v>-1.9328287867715477</v>
      </c>
      <c r="K269" s="145">
        <v>0.12643780667272031</v>
      </c>
      <c r="L269" s="143">
        <v>0.60835543766578237</v>
      </c>
      <c r="M269" s="50">
        <f ca="1">OFFSET($E269,3*E266+F266,3*D266)</f>
        <v>0.11596240580820531</v>
      </c>
      <c r="N269" s="51">
        <f t="shared" ref="N269:P270" ca="1" si="16">D265</f>
        <v>2</v>
      </c>
      <c r="O269" s="52">
        <f t="shared" ca="1" si="16"/>
        <v>3</v>
      </c>
      <c r="P269" s="52">
        <f t="shared" ca="1" si="16"/>
        <v>7</v>
      </c>
      <c r="Q269" s="56">
        <f>A264</f>
        <v>17</v>
      </c>
    </row>
    <row r="270" spans="1:17" ht="16" thickBot="1" x14ac:dyDescent="0.25">
      <c r="B270" s="6"/>
      <c r="C270" s="144" t="s">
        <v>9</v>
      </c>
      <c r="D270" s="145">
        <v>-2.1080190681616928</v>
      </c>
      <c r="E270" s="145">
        <v>0.10831984995210428</v>
      </c>
      <c r="F270" s="144" t="s">
        <v>18</v>
      </c>
      <c r="G270" s="145">
        <v>-1.1565146814937963</v>
      </c>
      <c r="H270" s="145">
        <v>0.23930116240700153</v>
      </c>
      <c r="I270" s="144" t="s">
        <v>27</v>
      </c>
      <c r="J270" s="145">
        <v>-1.757263542656718</v>
      </c>
      <c r="K270" s="145">
        <v>0.14713339311490173</v>
      </c>
      <c r="L270" s="144"/>
      <c r="N270" s="52">
        <f t="shared" ca="1" si="16"/>
        <v>0</v>
      </c>
      <c r="O270" s="52">
        <f t="shared" ca="1" si="16"/>
        <v>0</v>
      </c>
      <c r="P270" s="52">
        <f t="shared" ca="1" si="16"/>
        <v>0</v>
      </c>
    </row>
    <row r="271" spans="1:17" x14ac:dyDescent="0.2">
      <c r="B271" s="6"/>
      <c r="C271" s="144" t="s">
        <v>10</v>
      </c>
      <c r="D271" s="145">
        <v>-2.048485500409051</v>
      </c>
      <c r="E271" s="145">
        <v>0.11420550250895282</v>
      </c>
      <c r="F271" s="144" t="s">
        <v>19</v>
      </c>
      <c r="G271" s="145">
        <v>-0.71410791352154024</v>
      </c>
      <c r="H271" s="145">
        <v>0.32869177768190216</v>
      </c>
      <c r="I271" s="144" t="s">
        <v>28</v>
      </c>
      <c r="J271" s="145">
        <v>-1.8899518336900789</v>
      </c>
      <c r="K271" s="145">
        <v>0.13124996142783593</v>
      </c>
      <c r="L271" s="144"/>
    </row>
    <row r="272" spans="1:17" x14ac:dyDescent="0.2">
      <c r="B272" s="6"/>
      <c r="C272" s="144" t="s">
        <v>11</v>
      </c>
      <c r="D272" s="145">
        <v>-0.75992213985215362</v>
      </c>
      <c r="E272" s="145">
        <v>0.31866317073045813</v>
      </c>
      <c r="F272" s="144" t="s">
        <v>20</v>
      </c>
      <c r="G272" s="145">
        <v>0.19158224681574287</v>
      </c>
      <c r="H272" s="145">
        <v>0.54774960181879917</v>
      </c>
      <c r="I272" s="144" t="s">
        <v>29</v>
      </c>
      <c r="J272" s="145">
        <v>-0.45958155143655732</v>
      </c>
      <c r="K272" s="145">
        <v>0.38708509618430703</v>
      </c>
      <c r="L272" s="144"/>
    </row>
    <row r="273" spans="1:17" x14ac:dyDescent="0.2">
      <c r="B273" s="6"/>
      <c r="C273" s="144" t="s">
        <v>12</v>
      </c>
      <c r="D273" s="145">
        <v>-0.83670766963242804</v>
      </c>
      <c r="E273" s="145">
        <v>0.30222863957329127</v>
      </c>
      <c r="F273" s="144" t="s">
        <v>21</v>
      </c>
      <c r="G273" s="145">
        <v>0.11479671703546843</v>
      </c>
      <c r="H273" s="145">
        <v>0.52866770357117965</v>
      </c>
      <c r="I273" s="144" t="s">
        <v>30</v>
      </c>
      <c r="J273" s="145">
        <v>-0.28401630732172778</v>
      </c>
      <c r="K273" s="145">
        <v>0.42946940109051179</v>
      </c>
      <c r="L273" s="144"/>
    </row>
    <row r="274" spans="1:17" x14ac:dyDescent="0.2">
      <c r="B274" s="6"/>
      <c r="C274" s="144" t="s">
        <v>13</v>
      </c>
      <c r="D274" s="145">
        <v>-0.67943843242900659</v>
      </c>
      <c r="E274" s="145">
        <v>0.3363866501815353</v>
      </c>
      <c r="F274" s="144" t="s">
        <v>22</v>
      </c>
      <c r="G274" s="145">
        <v>0.65493915445850415</v>
      </c>
      <c r="H274" s="145">
        <v>0.6581226251011093</v>
      </c>
      <c r="I274" s="144" t="s">
        <v>31</v>
      </c>
      <c r="J274" s="145">
        <v>-0.55961853441390463</v>
      </c>
      <c r="K274" s="145">
        <v>0.36363572808786204</v>
      </c>
      <c r="L274" s="144"/>
    </row>
    <row r="275" spans="1:17" x14ac:dyDescent="0.2">
      <c r="B275" s="6"/>
      <c r="C275" s="144" t="s">
        <v>14</v>
      </c>
      <c r="D275" s="145">
        <v>-1.8738649108718266</v>
      </c>
      <c r="E275" s="145">
        <v>0.13309515319205673</v>
      </c>
      <c r="F275" s="144" t="s">
        <v>23</v>
      </c>
      <c r="G275" s="145">
        <v>-0.61096005665833308</v>
      </c>
      <c r="H275" s="145">
        <v>0.35184022713408086</v>
      </c>
      <c r="I275" s="144" t="s">
        <v>32</v>
      </c>
      <c r="J275" s="145">
        <v>-1.8899518336900789</v>
      </c>
      <c r="K275" s="145">
        <v>0.13124996142783593</v>
      </c>
      <c r="L275" s="144"/>
    </row>
    <row r="276" spans="1:17" x14ac:dyDescent="0.2">
      <c r="B276" s="6"/>
      <c r="C276" s="144" t="s">
        <v>15</v>
      </c>
      <c r="D276" s="145">
        <v>-1.7050569142443439</v>
      </c>
      <c r="E276" s="145">
        <v>0.15380595646232678</v>
      </c>
      <c r="F276" s="144" t="s">
        <v>24</v>
      </c>
      <c r="G276" s="145">
        <v>-0.4421520600308505</v>
      </c>
      <c r="H276" s="145">
        <v>0.39122829606793724</v>
      </c>
      <c r="I276" s="144" t="s">
        <v>33</v>
      </c>
      <c r="J276" s="145">
        <v>-0.55961853441390463</v>
      </c>
      <c r="K276" s="145">
        <v>0.36363572808786204</v>
      </c>
      <c r="L276" s="144"/>
    </row>
    <row r="277" spans="1:17" x14ac:dyDescent="0.2">
      <c r="B277" s="6"/>
      <c r="C277" s="144" t="s">
        <v>16</v>
      </c>
      <c r="D277" s="145">
        <v>-1.8899518336900789</v>
      </c>
      <c r="E277" s="145">
        <v>0.13124996142783593</v>
      </c>
      <c r="F277" s="144" t="s">
        <v>25</v>
      </c>
      <c r="G277" s="145">
        <v>-0.55961853441390463</v>
      </c>
      <c r="H277" s="145">
        <v>0.36363572808786204</v>
      </c>
      <c r="I277" s="144" t="s">
        <v>34</v>
      </c>
      <c r="J277" s="145">
        <v>-1.7186372043990923</v>
      </c>
      <c r="K277" s="145">
        <v>0.15204678362573099</v>
      </c>
      <c r="L277" s="144"/>
    </row>
    <row r="278" spans="1:17" ht="16" thickBot="1" x14ac:dyDescent="0.25">
      <c r="B278" s="6"/>
      <c r="C278" s="146"/>
      <c r="D278" s="146"/>
      <c r="E278" s="146"/>
      <c r="F278" s="146"/>
      <c r="G278" s="146"/>
      <c r="H278" s="146"/>
      <c r="I278" s="146"/>
      <c r="J278" s="146"/>
      <c r="K278" s="146"/>
      <c r="L278" s="146"/>
    </row>
    <row r="279" spans="1:17" x14ac:dyDescent="0.2">
      <c r="A279" s="48" t="s">
        <v>40</v>
      </c>
      <c r="B279" s="150"/>
      <c r="C279" s="146"/>
      <c r="D279" s="147" t="s">
        <v>5</v>
      </c>
      <c r="E279" s="147" t="s">
        <v>6</v>
      </c>
      <c r="F279" s="147" t="s">
        <v>7</v>
      </c>
      <c r="G279" s="146"/>
      <c r="H279" s="146"/>
      <c r="I279" s="146"/>
      <c r="J279" s="146"/>
      <c r="K279" s="146"/>
      <c r="L279" s="146"/>
    </row>
    <row r="280" spans="1:17" x14ac:dyDescent="0.2">
      <c r="A280" s="54">
        <f>A264+1</f>
        <v>18</v>
      </c>
      <c r="B280" s="6"/>
      <c r="C280" s="148" t="s">
        <v>42</v>
      </c>
      <c r="D280" s="32">
        <f ca="1">OFFSET(Setup!$AI$6,$A280,1)</f>
        <v>5</v>
      </c>
      <c r="E280" s="32">
        <f ca="1">OFFSET(Setup!$AI$6,$A280,2)</f>
        <v>15</v>
      </c>
      <c r="F280" s="32">
        <f ca="1">OFFSET(Setup!$AI$6,$A280,3)</f>
        <v>34</v>
      </c>
      <c r="G280" s="146"/>
      <c r="H280" s="146"/>
      <c r="I280" s="146"/>
      <c r="J280" s="146"/>
      <c r="K280" s="146"/>
      <c r="L280" s="146"/>
    </row>
    <row r="281" spans="1:17" x14ac:dyDescent="0.2">
      <c r="B281" s="6"/>
      <c r="C281" s="148" t="s">
        <v>41</v>
      </c>
      <c r="D281" s="32">
        <f ca="1">OFFSET(Setup!$AC$6,$A280,1)</f>
        <v>2</v>
      </c>
      <c r="E281" s="32">
        <f ca="1">OFFSET(Setup!$AC$6,$A280,2)</f>
        <v>3</v>
      </c>
      <c r="F281" s="32">
        <f ca="1">OFFSET(Setup!$AC$6,$A280,3)</f>
        <v>6</v>
      </c>
      <c r="G281" s="146"/>
      <c r="H281" s="146"/>
      <c r="I281" s="146"/>
      <c r="J281" s="146"/>
      <c r="K281" s="146"/>
      <c r="L281" s="146"/>
    </row>
    <row r="282" spans="1:17" x14ac:dyDescent="0.2">
      <c r="B282" s="6"/>
      <c r="C282" s="148" t="s">
        <v>51</v>
      </c>
      <c r="D282" s="32">
        <f ca="1">OFFSET('Data 2'!$B$9,$A$3,2*(D281+1))</f>
        <v>0</v>
      </c>
      <c r="E282" s="32">
        <f ca="1">OFFSET('Data 2'!$B$9,$A$3,2*(E281+1))</f>
        <v>0</v>
      </c>
      <c r="F282" s="32">
        <f ca="1">OFFSET('Data 2'!$B$9,$A$3,2*(F281+1))</f>
        <v>1</v>
      </c>
      <c r="G282" s="146"/>
      <c r="H282" s="146"/>
      <c r="I282" s="146"/>
      <c r="J282" s="146"/>
      <c r="K282" s="146"/>
      <c r="L282" s="146"/>
    </row>
    <row r="283" spans="1:17" ht="16" thickBot="1" x14ac:dyDescent="0.25">
      <c r="B283" s="6"/>
      <c r="C283" s="146"/>
      <c r="D283" s="146"/>
      <c r="E283" s="146"/>
      <c r="F283" s="146"/>
      <c r="G283" s="146"/>
      <c r="H283" s="146"/>
      <c r="I283" s="146"/>
      <c r="J283" s="146"/>
      <c r="K283" s="146"/>
      <c r="L283" s="146"/>
    </row>
    <row r="284" spans="1:17" ht="16" thickBot="1" x14ac:dyDescent="0.25">
      <c r="B284" s="6"/>
      <c r="C284" s="139" t="s">
        <v>35</v>
      </c>
      <c r="D284" s="140" t="s">
        <v>2</v>
      </c>
      <c r="E284" s="140" t="s">
        <v>36</v>
      </c>
      <c r="F284" s="140" t="s">
        <v>35</v>
      </c>
      <c r="G284" s="140" t="s">
        <v>2</v>
      </c>
      <c r="H284" s="140" t="s">
        <v>36</v>
      </c>
      <c r="I284" s="140" t="s">
        <v>35</v>
      </c>
      <c r="J284" s="140" t="s">
        <v>2</v>
      </c>
      <c r="K284" s="140" t="s">
        <v>36</v>
      </c>
      <c r="L284" s="140" t="s">
        <v>37</v>
      </c>
      <c r="M284" s="19" t="s">
        <v>36</v>
      </c>
      <c r="N284" s="7" t="s">
        <v>5</v>
      </c>
      <c r="O284" s="7" t="s">
        <v>6</v>
      </c>
      <c r="P284" s="7" t="s">
        <v>7</v>
      </c>
      <c r="Q284" s="57" t="s">
        <v>40</v>
      </c>
    </row>
    <row r="285" spans="1:17" ht="16" thickBot="1" x14ac:dyDescent="0.25">
      <c r="B285" s="6"/>
      <c r="C285" s="144" t="s">
        <v>8</v>
      </c>
      <c r="D285" s="145">
        <v>-2.250648795470195</v>
      </c>
      <c r="E285" s="145">
        <v>9.5293515826063574E-2</v>
      </c>
      <c r="F285" s="144" t="s">
        <v>17</v>
      </c>
      <c r="G285" s="145">
        <v>-1.0019406918926184</v>
      </c>
      <c r="H285" s="145">
        <v>0.26856002932620904</v>
      </c>
      <c r="I285" s="144" t="s">
        <v>26</v>
      </c>
      <c r="J285" s="145">
        <v>-2.1303775982109077</v>
      </c>
      <c r="K285" s="145">
        <v>0.10617915033532317</v>
      </c>
      <c r="L285" s="143">
        <v>0.67639257294429722</v>
      </c>
      <c r="M285" s="50">
        <f ca="1">OFFSET($E285,3*E282+F282,3*D282)</f>
        <v>0.16099184032303268</v>
      </c>
      <c r="N285" s="51">
        <f t="shared" ref="N285:P286" ca="1" si="17">D281</f>
        <v>2</v>
      </c>
      <c r="O285" s="52">
        <f t="shared" ca="1" si="17"/>
        <v>3</v>
      </c>
      <c r="P285" s="52">
        <f t="shared" ca="1" si="17"/>
        <v>6</v>
      </c>
      <c r="Q285" s="56">
        <f>A280</f>
        <v>18</v>
      </c>
    </row>
    <row r="286" spans="1:17" ht="16" thickBot="1" x14ac:dyDescent="0.25">
      <c r="B286" s="6"/>
      <c r="C286" s="144" t="s">
        <v>9</v>
      </c>
      <c r="D286" s="145">
        <v>-1.6508667494222902</v>
      </c>
      <c r="E286" s="145">
        <v>0.16099184032303268</v>
      </c>
      <c r="F286" s="144" t="s">
        <v>18</v>
      </c>
      <c r="G286" s="145">
        <v>-0.40215864584471339</v>
      </c>
      <c r="H286" s="145">
        <v>0.40079381269118997</v>
      </c>
      <c r="I286" s="144" t="s">
        <v>27</v>
      </c>
      <c r="J286" s="145">
        <v>-1.4545863720305299</v>
      </c>
      <c r="K286" s="145">
        <v>0.18929672226669295</v>
      </c>
      <c r="L286" s="144"/>
      <c r="N286" s="52">
        <f t="shared" ca="1" si="17"/>
        <v>0</v>
      </c>
      <c r="O286" s="52">
        <f t="shared" ca="1" si="17"/>
        <v>0</v>
      </c>
      <c r="P286" s="52">
        <f t="shared" ca="1" si="17"/>
        <v>1</v>
      </c>
    </row>
    <row r="287" spans="1:17" x14ac:dyDescent="0.2">
      <c r="B287" s="6"/>
      <c r="C287" s="144" t="s">
        <v>10</v>
      </c>
      <c r="D287" s="145">
        <v>-2.048485500409051</v>
      </c>
      <c r="E287" s="145">
        <v>0.11420550250895282</v>
      </c>
      <c r="F287" s="144" t="s">
        <v>19</v>
      </c>
      <c r="G287" s="145">
        <v>-0.71410791352154024</v>
      </c>
      <c r="H287" s="145">
        <v>0.32869177768190216</v>
      </c>
      <c r="I287" s="144" t="s">
        <v>28</v>
      </c>
      <c r="J287" s="145">
        <v>-1.8899518336900789</v>
      </c>
      <c r="K287" s="145">
        <v>0.13124996142783593</v>
      </c>
      <c r="L287" s="144"/>
    </row>
    <row r="288" spans="1:17" x14ac:dyDescent="0.2">
      <c r="B288" s="6"/>
      <c r="C288" s="144" t="s">
        <v>11</v>
      </c>
      <c r="D288" s="145">
        <v>-0.90757833454623071</v>
      </c>
      <c r="E288" s="145">
        <v>0.28749564040375913</v>
      </c>
      <c r="F288" s="144" t="s">
        <v>20</v>
      </c>
      <c r="G288" s="145">
        <v>0.34112976903134595</v>
      </c>
      <c r="H288" s="145">
        <v>0.58446493121070542</v>
      </c>
      <c r="I288" s="144" t="s">
        <v>29</v>
      </c>
      <c r="J288" s="145">
        <v>-0.63180221644548795</v>
      </c>
      <c r="K288" s="145">
        <v>0.34710200308360128</v>
      </c>
      <c r="L288" s="144"/>
    </row>
    <row r="289" spans="1:17" x14ac:dyDescent="0.2">
      <c r="B289" s="6"/>
      <c r="C289" s="144" t="s">
        <v>12</v>
      </c>
      <c r="D289" s="145">
        <v>-0.30779628849832574</v>
      </c>
      <c r="E289" s="145">
        <v>0.42365273078380289</v>
      </c>
      <c r="F289" s="144" t="s">
        <v>21</v>
      </c>
      <c r="G289" s="145">
        <v>0.94091181507925092</v>
      </c>
      <c r="H289" s="145">
        <v>0.71928380301237815</v>
      </c>
      <c r="I289" s="144" t="s">
        <v>30</v>
      </c>
      <c r="J289" s="145">
        <v>4.398900973488995E-2</v>
      </c>
      <c r="K289" s="145">
        <v>0.5109954794396252</v>
      </c>
      <c r="L289" s="144"/>
    </row>
    <row r="290" spans="1:17" x14ac:dyDescent="0.2">
      <c r="B290" s="6"/>
      <c r="C290" s="144" t="s">
        <v>13</v>
      </c>
      <c r="D290" s="145">
        <v>-0.67943843242900659</v>
      </c>
      <c r="E290" s="145">
        <v>0.3363866501815353</v>
      </c>
      <c r="F290" s="144" t="s">
        <v>22</v>
      </c>
      <c r="G290" s="145">
        <v>0.65493915445850415</v>
      </c>
      <c r="H290" s="145">
        <v>0.6581226251011093</v>
      </c>
      <c r="I290" s="144" t="s">
        <v>31</v>
      </c>
      <c r="J290" s="145">
        <v>-0.55961853441390463</v>
      </c>
      <c r="K290" s="145">
        <v>0.36363572808786204</v>
      </c>
      <c r="L290" s="144"/>
    </row>
    <row r="291" spans="1:17" x14ac:dyDescent="0.2">
      <c r="B291" s="6"/>
      <c r="C291" s="144" t="s">
        <v>14</v>
      </c>
      <c r="D291" s="145">
        <v>-2.1082886595728061</v>
      </c>
      <c r="E291" s="145">
        <v>0.10829381376753666</v>
      </c>
      <c r="F291" s="144" t="s">
        <v>23</v>
      </c>
      <c r="G291" s="145">
        <v>-0.70347290987940791</v>
      </c>
      <c r="H291" s="145">
        <v>0.33104268926546654</v>
      </c>
      <c r="I291" s="144" t="s">
        <v>32</v>
      </c>
      <c r="J291" s="145">
        <v>-1.8899518336900789</v>
      </c>
      <c r="K291" s="145">
        <v>0.13124996142783593</v>
      </c>
      <c r="L291" s="144"/>
    </row>
    <row r="292" spans="1:17" x14ac:dyDescent="0.2">
      <c r="B292" s="6"/>
      <c r="C292" s="144" t="s">
        <v>15</v>
      </c>
      <c r="D292" s="145">
        <v>-1.3635693516156804</v>
      </c>
      <c r="E292" s="145">
        <v>0.20366080150226884</v>
      </c>
      <c r="F292" s="144" t="s">
        <v>24</v>
      </c>
      <c r="G292" s="145">
        <v>4.1246398077717794E-2</v>
      </c>
      <c r="H292" s="145">
        <v>0.51031013787084334</v>
      </c>
      <c r="I292" s="144" t="s">
        <v>33</v>
      </c>
      <c r="J292" s="145">
        <v>-0.55961853441390463</v>
      </c>
      <c r="K292" s="145">
        <v>0.36363572808786204</v>
      </c>
      <c r="L292" s="144"/>
    </row>
    <row r="293" spans="1:17" x14ac:dyDescent="0.2">
      <c r="B293" s="6"/>
      <c r="C293" s="144" t="s">
        <v>16</v>
      </c>
      <c r="D293" s="145">
        <v>-1.8899518336900789</v>
      </c>
      <c r="E293" s="145">
        <v>0.13124996142783593</v>
      </c>
      <c r="F293" s="144" t="s">
        <v>25</v>
      </c>
      <c r="G293" s="145">
        <v>-0.55961853441390463</v>
      </c>
      <c r="H293" s="145">
        <v>0.36363572808786204</v>
      </c>
      <c r="I293" s="144" t="s">
        <v>34</v>
      </c>
      <c r="J293" s="145">
        <v>-1.7186372043990923</v>
      </c>
      <c r="K293" s="145">
        <v>0.15204678362573099</v>
      </c>
      <c r="L293" s="144"/>
    </row>
    <row r="294" spans="1:17" ht="16" thickBot="1" x14ac:dyDescent="0.25">
      <c r="B294" s="6"/>
      <c r="C294" s="146"/>
      <c r="D294" s="146"/>
      <c r="E294" s="146"/>
      <c r="F294" s="146"/>
      <c r="G294" s="146"/>
      <c r="H294" s="146"/>
      <c r="I294" s="146"/>
      <c r="J294" s="146"/>
      <c r="K294" s="146"/>
      <c r="L294" s="146"/>
    </row>
    <row r="295" spans="1:17" x14ac:dyDescent="0.2">
      <c r="A295" s="48" t="s">
        <v>40</v>
      </c>
      <c r="B295" s="150"/>
      <c r="C295" s="146"/>
      <c r="D295" s="147" t="s">
        <v>5</v>
      </c>
      <c r="E295" s="147" t="s">
        <v>6</v>
      </c>
      <c r="F295" s="147" t="s">
        <v>7</v>
      </c>
      <c r="G295" s="146"/>
      <c r="H295" s="146"/>
      <c r="I295" s="146"/>
      <c r="J295" s="146"/>
      <c r="K295" s="146"/>
      <c r="L295" s="146"/>
    </row>
    <row r="296" spans="1:17" x14ac:dyDescent="0.2">
      <c r="A296" s="54">
        <f>A280+1</f>
        <v>19</v>
      </c>
      <c r="B296" s="6"/>
      <c r="C296" s="148" t="s">
        <v>42</v>
      </c>
      <c r="D296" s="32">
        <f ca="1">OFFSET(Setup!$AI$6,$A296,1)</f>
        <v>5</v>
      </c>
      <c r="E296" s="32">
        <f ca="1">OFFSET(Setup!$AI$6,$A296,2)</f>
        <v>15</v>
      </c>
      <c r="F296" s="32">
        <f ca="1">OFFSET(Setup!$AI$6,$A296,3)</f>
        <v>33</v>
      </c>
      <c r="G296" s="146"/>
      <c r="H296" s="146"/>
      <c r="I296" s="146"/>
      <c r="J296" s="146"/>
      <c r="K296" s="146"/>
      <c r="L296" s="146"/>
    </row>
    <row r="297" spans="1:17" x14ac:dyDescent="0.2">
      <c r="B297" s="6"/>
      <c r="C297" s="148" t="s">
        <v>41</v>
      </c>
      <c r="D297" s="32">
        <f ca="1">OFFSET(Setup!$AC$6,$A296,1)</f>
        <v>2</v>
      </c>
      <c r="E297" s="32">
        <f ca="1">OFFSET(Setup!$AC$6,$A296,2)</f>
        <v>3</v>
      </c>
      <c r="F297" s="32">
        <f ca="1">OFFSET(Setup!$AC$6,$A296,3)</f>
        <v>5</v>
      </c>
      <c r="G297" s="146"/>
      <c r="H297" s="146"/>
      <c r="I297" s="146"/>
      <c r="J297" s="146"/>
      <c r="K297" s="146"/>
      <c r="L297" s="146"/>
    </row>
    <row r="298" spans="1:17" x14ac:dyDescent="0.2">
      <c r="B298" s="6"/>
      <c r="C298" s="148" t="s">
        <v>51</v>
      </c>
      <c r="D298" s="32">
        <f ca="1">OFFSET('Data 2'!$B$9,$A$3,2*(D297+1))</f>
        <v>0</v>
      </c>
      <c r="E298" s="32">
        <f ca="1">OFFSET('Data 2'!$B$9,$A$3,2*(E297+1))</f>
        <v>0</v>
      </c>
      <c r="F298" s="32">
        <f ca="1">OFFSET('Data 2'!$B$9,$A$3,2*(F297+1))</f>
        <v>0</v>
      </c>
      <c r="G298" s="146"/>
      <c r="H298" s="146"/>
      <c r="I298" s="146"/>
      <c r="J298" s="146"/>
      <c r="K298" s="146"/>
      <c r="L298" s="146"/>
    </row>
    <row r="299" spans="1:17" ht="16" thickBot="1" x14ac:dyDescent="0.25">
      <c r="B299" s="6"/>
      <c r="C299" s="146"/>
      <c r="D299" s="146"/>
      <c r="E299" s="146"/>
      <c r="F299" s="146"/>
      <c r="G299" s="146"/>
      <c r="H299" s="146"/>
      <c r="I299" s="146"/>
      <c r="J299" s="146"/>
      <c r="K299" s="146"/>
      <c r="L299" s="146"/>
    </row>
    <row r="300" spans="1:17" ht="16" thickBot="1" x14ac:dyDescent="0.25">
      <c r="B300" s="6"/>
      <c r="C300" s="139" t="s">
        <v>35</v>
      </c>
      <c r="D300" s="140" t="s">
        <v>2</v>
      </c>
      <c r="E300" s="140" t="s">
        <v>36</v>
      </c>
      <c r="F300" s="140" t="s">
        <v>35</v>
      </c>
      <c r="G300" s="140" t="s">
        <v>2</v>
      </c>
      <c r="H300" s="140" t="s">
        <v>36</v>
      </c>
      <c r="I300" s="140" t="s">
        <v>35</v>
      </c>
      <c r="J300" s="140" t="s">
        <v>2</v>
      </c>
      <c r="K300" s="140" t="s">
        <v>36</v>
      </c>
      <c r="L300" s="140" t="s">
        <v>37</v>
      </c>
      <c r="M300" s="19" t="s">
        <v>36</v>
      </c>
      <c r="N300" s="7" t="s">
        <v>5</v>
      </c>
      <c r="O300" s="7" t="s">
        <v>6</v>
      </c>
      <c r="P300" s="7" t="s">
        <v>7</v>
      </c>
      <c r="Q300" s="57" t="s">
        <v>40</v>
      </c>
    </row>
    <row r="301" spans="1:17" ht="16" thickBot="1" x14ac:dyDescent="0.25">
      <c r="B301" s="6"/>
      <c r="C301" s="144" t="s">
        <v>8</v>
      </c>
      <c r="D301" s="145">
        <v>-2.6078917119524259</v>
      </c>
      <c r="E301" s="145">
        <v>6.8632246920334636E-2</v>
      </c>
      <c r="F301" s="144" t="s">
        <v>17</v>
      </c>
      <c r="G301" s="145">
        <v>-2.0118744896212113</v>
      </c>
      <c r="H301" s="145">
        <v>0.11796180341946481</v>
      </c>
      <c r="I301" s="144" t="s">
        <v>26</v>
      </c>
      <c r="J301" s="145">
        <v>-2.605645470658601</v>
      </c>
      <c r="K301" s="145">
        <v>6.8775970046408619E-2</v>
      </c>
      <c r="L301" s="143">
        <v>0.70782493368700272</v>
      </c>
      <c r="M301" s="50">
        <f ca="1">OFFSET($E301,3*E298+F298,3*D298)</f>
        <v>6.8632246920334636E-2</v>
      </c>
      <c r="N301" s="51">
        <f t="shared" ref="N301:P302" ca="1" si="18">D297</f>
        <v>2</v>
      </c>
      <c r="O301" s="52">
        <f t="shared" ca="1" si="18"/>
        <v>3</v>
      </c>
      <c r="P301" s="52">
        <f t="shared" ca="1" si="18"/>
        <v>5</v>
      </c>
      <c r="Q301" s="56">
        <f>A296</f>
        <v>19</v>
      </c>
    </row>
    <row r="302" spans="1:17" ht="16" thickBot="1" x14ac:dyDescent="0.25">
      <c r="B302" s="6"/>
      <c r="C302" s="144" t="s">
        <v>9</v>
      </c>
      <c r="D302" s="145">
        <v>-1.5418186518048453</v>
      </c>
      <c r="E302" s="145">
        <v>0.1762710518339988</v>
      </c>
      <c r="F302" s="144" t="s">
        <v>18</v>
      </c>
      <c r="G302" s="145">
        <v>-0.94580142947363077</v>
      </c>
      <c r="H302" s="145">
        <v>0.27972997179448555</v>
      </c>
      <c r="I302" s="144" t="s">
        <v>27</v>
      </c>
      <c r="J302" s="145">
        <v>-1.4125888358839829</v>
      </c>
      <c r="K302" s="145">
        <v>0.19582605007017712</v>
      </c>
      <c r="L302" s="144"/>
      <c r="N302" s="52">
        <f t="shared" ca="1" si="18"/>
        <v>0</v>
      </c>
      <c r="O302" s="52">
        <f t="shared" ca="1" si="18"/>
        <v>0</v>
      </c>
      <c r="P302" s="52">
        <f t="shared" ca="1" si="18"/>
        <v>0</v>
      </c>
    </row>
    <row r="303" spans="1:17" x14ac:dyDescent="0.2">
      <c r="B303" s="6"/>
      <c r="C303" s="144" t="s">
        <v>10</v>
      </c>
      <c r="D303" s="145">
        <v>-2.048485500409051</v>
      </c>
      <c r="E303" s="145">
        <v>0.11420550250895282</v>
      </c>
      <c r="F303" s="144" t="s">
        <v>19</v>
      </c>
      <c r="G303" s="145">
        <v>-0.71410791352154024</v>
      </c>
      <c r="H303" s="145">
        <v>0.32869177768190216</v>
      </c>
      <c r="I303" s="144" t="s">
        <v>28</v>
      </c>
      <c r="J303" s="145">
        <v>-1.8899518336900789</v>
      </c>
      <c r="K303" s="145">
        <v>0.13124996142783593</v>
      </c>
      <c r="L303" s="144"/>
    </row>
    <row r="304" spans="1:17" x14ac:dyDescent="0.2">
      <c r="B304" s="6"/>
      <c r="C304" s="144" t="s">
        <v>11</v>
      </c>
      <c r="D304" s="145">
        <v>-1.553223982756659</v>
      </c>
      <c r="E304" s="145">
        <v>0.17462111255591481</v>
      </c>
      <c r="F304" s="144" t="s">
        <v>20</v>
      </c>
      <c r="G304" s="145">
        <v>-0.95720676042544439</v>
      </c>
      <c r="H304" s="145">
        <v>0.27743779637210958</v>
      </c>
      <c r="I304" s="144" t="s">
        <v>29</v>
      </c>
      <c r="J304" s="145">
        <v>-1.2593965649851384</v>
      </c>
      <c r="K304" s="145">
        <v>0.22107778768772923</v>
      </c>
      <c r="L304" s="144"/>
    </row>
    <row r="305" spans="1:17" x14ac:dyDescent="0.2">
      <c r="B305" s="6"/>
      <c r="C305" s="144" t="s">
        <v>12</v>
      </c>
      <c r="D305" s="145">
        <v>-0.48715092260907844</v>
      </c>
      <c r="E305" s="145">
        <v>0.38056496677537921</v>
      </c>
      <c r="F305" s="144" t="s">
        <v>21</v>
      </c>
      <c r="G305" s="145">
        <v>0.10886629972213613</v>
      </c>
      <c r="H305" s="145">
        <v>0.52718972613917725</v>
      </c>
      <c r="I305" s="144" t="s">
        <v>30</v>
      </c>
      <c r="J305" s="145">
        <v>-6.6339930210520315E-2</v>
      </c>
      <c r="K305" s="145">
        <v>0.48342109729512367</v>
      </c>
      <c r="L305" s="144"/>
    </row>
    <row r="306" spans="1:17" x14ac:dyDescent="0.2">
      <c r="B306" s="6"/>
      <c r="C306" s="144" t="s">
        <v>13</v>
      </c>
      <c r="D306" s="145">
        <v>-0.67943843242900659</v>
      </c>
      <c r="E306" s="145">
        <v>0.3363866501815353</v>
      </c>
      <c r="F306" s="144" t="s">
        <v>22</v>
      </c>
      <c r="G306" s="145">
        <v>0.65493915445850415</v>
      </c>
      <c r="H306" s="145">
        <v>0.6581226251011093</v>
      </c>
      <c r="I306" s="144" t="s">
        <v>31</v>
      </c>
      <c r="J306" s="145">
        <v>-0.55961853441390463</v>
      </c>
      <c r="K306" s="145">
        <v>0.36363572808786204</v>
      </c>
      <c r="L306" s="144"/>
    </row>
    <row r="307" spans="1:17" x14ac:dyDescent="0.2">
      <c r="B307" s="6"/>
      <c r="C307" s="144" t="s">
        <v>14</v>
      </c>
      <c r="D307" s="145">
        <v>-2.5827294351440409</v>
      </c>
      <c r="E307" s="145">
        <v>7.0258229438438527E-2</v>
      </c>
      <c r="F307" s="144" t="s">
        <v>23</v>
      </c>
      <c r="G307" s="145">
        <v>-1.3711634957704864</v>
      </c>
      <c r="H307" s="145">
        <v>0.20243193122543501</v>
      </c>
      <c r="I307" s="144" t="s">
        <v>32</v>
      </c>
      <c r="J307" s="145">
        <v>-1.8899518336900789</v>
      </c>
      <c r="K307" s="145">
        <v>0.13124996142783593</v>
      </c>
      <c r="L307" s="144"/>
    </row>
    <row r="308" spans="1:17" x14ac:dyDescent="0.2">
      <c r="B308" s="6"/>
      <c r="C308" s="144" t="s">
        <v>15</v>
      </c>
      <c r="D308" s="145">
        <v>-1.3487642251767118</v>
      </c>
      <c r="E308" s="145">
        <v>0.20607247929682035</v>
      </c>
      <c r="F308" s="144" t="s">
        <v>24</v>
      </c>
      <c r="G308" s="145">
        <v>-0.13719828580315729</v>
      </c>
      <c r="H308" s="145">
        <v>0.46575413025938439</v>
      </c>
      <c r="I308" s="144" t="s">
        <v>33</v>
      </c>
      <c r="J308" s="145">
        <v>-0.55961853441390463</v>
      </c>
      <c r="K308" s="145">
        <v>0.36363572808786204</v>
      </c>
      <c r="L308" s="144"/>
    </row>
    <row r="309" spans="1:17" x14ac:dyDescent="0.2">
      <c r="B309" s="6"/>
      <c r="C309" s="144" t="s">
        <v>16</v>
      </c>
      <c r="D309" s="145">
        <v>-1.8899518336900789</v>
      </c>
      <c r="E309" s="145">
        <v>0.13124996142783593</v>
      </c>
      <c r="F309" s="144" t="s">
        <v>25</v>
      </c>
      <c r="G309" s="145">
        <v>-0.55961853441390463</v>
      </c>
      <c r="H309" s="145">
        <v>0.36363572808786204</v>
      </c>
      <c r="I309" s="144" t="s">
        <v>34</v>
      </c>
      <c r="J309" s="145">
        <v>-1.7186372043990923</v>
      </c>
      <c r="K309" s="145">
        <v>0.15204678362573099</v>
      </c>
      <c r="L309" s="144"/>
    </row>
    <row r="310" spans="1:17" ht="16" thickBot="1" x14ac:dyDescent="0.25">
      <c r="B310" s="6"/>
      <c r="C310" s="146"/>
      <c r="D310" s="146"/>
      <c r="E310" s="146"/>
      <c r="F310" s="146"/>
      <c r="G310" s="146"/>
      <c r="H310" s="146"/>
      <c r="I310" s="146"/>
      <c r="J310" s="146"/>
      <c r="K310" s="146"/>
      <c r="L310" s="146"/>
    </row>
    <row r="311" spans="1:17" x14ac:dyDescent="0.2">
      <c r="A311" s="48" t="s">
        <v>40</v>
      </c>
      <c r="B311" s="150"/>
      <c r="C311" s="146"/>
      <c r="D311" s="147" t="s">
        <v>5</v>
      </c>
      <c r="E311" s="147" t="s">
        <v>6</v>
      </c>
      <c r="F311" s="147" t="s">
        <v>7</v>
      </c>
      <c r="G311" s="146"/>
      <c r="H311" s="146"/>
      <c r="I311" s="146"/>
      <c r="J311" s="146"/>
      <c r="K311" s="146"/>
      <c r="L311" s="146"/>
    </row>
    <row r="312" spans="1:17" x14ac:dyDescent="0.2">
      <c r="A312" s="54">
        <f>A296+1</f>
        <v>20</v>
      </c>
      <c r="B312" s="6"/>
      <c r="C312" s="148" t="s">
        <v>42</v>
      </c>
      <c r="D312" s="32">
        <f ca="1">OFFSET(Setup!$AI$6,$A312,1)</f>
        <v>5</v>
      </c>
      <c r="E312" s="32">
        <f ca="1">OFFSET(Setup!$AI$6,$A312,2)</f>
        <v>15</v>
      </c>
      <c r="F312" s="32">
        <f ca="1">OFFSET(Setup!$AI$6,$A312,3)</f>
        <v>24</v>
      </c>
      <c r="G312" s="146"/>
      <c r="H312" s="146"/>
      <c r="I312" s="146"/>
      <c r="J312" s="146"/>
      <c r="K312" s="146"/>
      <c r="L312" s="146"/>
    </row>
    <row r="313" spans="1:17" x14ac:dyDescent="0.2">
      <c r="B313" s="6"/>
      <c r="C313" s="148" t="s">
        <v>41</v>
      </c>
      <c r="D313" s="32">
        <f ca="1">OFFSET(Setup!$AC$6,$A312,1)</f>
        <v>2</v>
      </c>
      <c r="E313" s="32">
        <f ca="1">OFFSET(Setup!$AC$6,$A312,2)</f>
        <v>3</v>
      </c>
      <c r="F313" s="32">
        <f ca="1">OFFSET(Setup!$AC$6,$A312,3)</f>
        <v>4</v>
      </c>
      <c r="G313" s="146"/>
      <c r="H313" s="146"/>
      <c r="I313" s="146"/>
      <c r="J313" s="146"/>
      <c r="K313" s="146"/>
      <c r="L313" s="146"/>
    </row>
    <row r="314" spans="1:17" x14ac:dyDescent="0.2">
      <c r="B314" s="6"/>
      <c r="C314" s="148" t="s">
        <v>51</v>
      </c>
      <c r="D314" s="32">
        <f ca="1">OFFSET('Data 2'!$B$9,$A$3,2*(D313+1))</f>
        <v>0</v>
      </c>
      <c r="E314" s="32">
        <f ca="1">OFFSET('Data 2'!$B$9,$A$3,2*(E313+1))</f>
        <v>0</v>
      </c>
      <c r="F314" s="32">
        <f ca="1">OFFSET('Data 2'!$B$9,$A$3,2*(F313+1))</f>
        <v>0</v>
      </c>
      <c r="G314" s="146"/>
      <c r="H314" s="146"/>
      <c r="I314" s="146"/>
      <c r="J314" s="146"/>
      <c r="K314" s="146"/>
      <c r="L314" s="146"/>
    </row>
    <row r="315" spans="1:17" ht="16" thickBot="1" x14ac:dyDescent="0.25">
      <c r="B315" s="6"/>
      <c r="C315" s="146"/>
      <c r="D315" s="146"/>
      <c r="E315" s="146"/>
      <c r="F315" s="146"/>
      <c r="G315" s="146"/>
      <c r="H315" s="146"/>
      <c r="I315" s="146"/>
      <c r="J315" s="146"/>
      <c r="K315" s="146"/>
      <c r="L315" s="146"/>
    </row>
    <row r="316" spans="1:17" ht="16" thickBot="1" x14ac:dyDescent="0.25">
      <c r="B316" s="6"/>
      <c r="C316" s="139" t="s">
        <v>35</v>
      </c>
      <c r="D316" s="140" t="s">
        <v>2</v>
      </c>
      <c r="E316" s="140" t="s">
        <v>36</v>
      </c>
      <c r="F316" s="140" t="s">
        <v>35</v>
      </c>
      <c r="G316" s="140" t="s">
        <v>2</v>
      </c>
      <c r="H316" s="140" t="s">
        <v>36</v>
      </c>
      <c r="I316" s="140" t="s">
        <v>35</v>
      </c>
      <c r="J316" s="140" t="s">
        <v>2</v>
      </c>
      <c r="K316" s="140" t="s">
        <v>36</v>
      </c>
      <c r="L316" s="140" t="s">
        <v>37</v>
      </c>
      <c r="M316" s="19" t="s">
        <v>36</v>
      </c>
      <c r="N316" s="7" t="s">
        <v>5</v>
      </c>
      <c r="O316" s="7" t="s">
        <v>6</v>
      </c>
      <c r="P316" s="7" t="s">
        <v>7</v>
      </c>
      <c r="Q316" s="57" t="s">
        <v>40</v>
      </c>
    </row>
    <row r="317" spans="1:17" ht="16" thickBot="1" x14ac:dyDescent="0.25">
      <c r="B317" s="6"/>
      <c r="C317" s="144" t="s">
        <v>8</v>
      </c>
      <c r="D317" s="145">
        <v>-2.6078917119524259</v>
      </c>
      <c r="E317" s="145">
        <v>6.8632246920334636E-2</v>
      </c>
      <c r="F317" s="144" t="s">
        <v>17</v>
      </c>
      <c r="G317" s="145">
        <v>-2.0118744896212113</v>
      </c>
      <c r="H317" s="145">
        <v>0.11796180341946481</v>
      </c>
      <c r="I317" s="144" t="s">
        <v>26</v>
      </c>
      <c r="J317" s="145">
        <v>-1.8565622049718646</v>
      </c>
      <c r="K317" s="145">
        <v>0.13510425839168153</v>
      </c>
      <c r="L317" s="143">
        <v>0.58713527851458869</v>
      </c>
      <c r="M317" s="50">
        <f ca="1">OFFSET($E317,3*E330+F330,3*D330)</f>
        <v>0.17462111255591481</v>
      </c>
      <c r="N317" s="51">
        <f t="shared" ref="N317:P318" ca="1" si="19">D329</f>
        <v>1</v>
      </c>
      <c r="O317" s="52">
        <f t="shared" ca="1" si="19"/>
        <v>6</v>
      </c>
      <c r="P317" s="52">
        <f t="shared" ca="1" si="19"/>
        <v>7</v>
      </c>
      <c r="Q317" s="56">
        <f>A312</f>
        <v>20</v>
      </c>
    </row>
    <row r="318" spans="1:17" ht="16" thickBot="1" x14ac:dyDescent="0.25">
      <c r="B318" s="6"/>
      <c r="C318" s="144" t="s">
        <v>9</v>
      </c>
      <c r="D318" s="145">
        <v>-1.5418186518048453</v>
      </c>
      <c r="E318" s="145">
        <v>0.1762710518339988</v>
      </c>
      <c r="F318" s="144" t="s">
        <v>18</v>
      </c>
      <c r="G318" s="145">
        <v>-0.94580142947363077</v>
      </c>
      <c r="H318" s="145">
        <v>0.27972997179448555</v>
      </c>
      <c r="I318" s="144" t="s">
        <v>27</v>
      </c>
      <c r="J318" s="145">
        <v>-1.9123056906419389</v>
      </c>
      <c r="K318" s="145">
        <v>0.12872204132658668</v>
      </c>
      <c r="L318" s="144"/>
      <c r="N318" s="52">
        <f t="shared" ca="1" si="19"/>
        <v>0</v>
      </c>
      <c r="O318" s="52">
        <f t="shared" ca="1" si="19"/>
        <v>1</v>
      </c>
      <c r="P318" s="52">
        <f t="shared" ca="1" si="19"/>
        <v>0</v>
      </c>
    </row>
    <row r="319" spans="1:17" x14ac:dyDescent="0.2">
      <c r="B319" s="6"/>
      <c r="C319" s="144" t="s">
        <v>10</v>
      </c>
      <c r="D319" s="145">
        <v>-2.048485500409051</v>
      </c>
      <c r="E319" s="145">
        <v>0.11420550250895282</v>
      </c>
      <c r="F319" s="144" t="s">
        <v>19</v>
      </c>
      <c r="G319" s="145">
        <v>-0.71410791352154024</v>
      </c>
      <c r="H319" s="145">
        <v>0.32869177768190216</v>
      </c>
      <c r="I319" s="144" t="s">
        <v>28</v>
      </c>
      <c r="J319" s="145">
        <v>-1.8899518336900789</v>
      </c>
      <c r="K319" s="145">
        <v>0.13124996142783593</v>
      </c>
      <c r="L319" s="144"/>
    </row>
    <row r="320" spans="1:17" x14ac:dyDescent="0.2">
      <c r="B320" s="6"/>
      <c r="C320" s="144" t="s">
        <v>11</v>
      </c>
      <c r="D320" s="145">
        <v>-1.553223982756659</v>
      </c>
      <c r="E320" s="145">
        <v>0.17462111255591481</v>
      </c>
      <c r="F320" s="144" t="s">
        <v>20</v>
      </c>
      <c r="G320" s="145">
        <v>-0.95720676042544439</v>
      </c>
      <c r="H320" s="145">
        <v>0.27743779637210958</v>
      </c>
      <c r="I320" s="144" t="s">
        <v>29</v>
      </c>
      <c r="J320" s="145">
        <v>-0.37595957963746107</v>
      </c>
      <c r="K320" s="145">
        <v>0.40710176575659002</v>
      </c>
      <c r="L320" s="144"/>
    </row>
    <row r="321" spans="1:17" x14ac:dyDescent="0.2">
      <c r="B321" s="6"/>
      <c r="C321" s="144" t="s">
        <v>12</v>
      </c>
      <c r="D321" s="145">
        <v>-0.48715092260907844</v>
      </c>
      <c r="E321" s="145">
        <v>0.38056496677537921</v>
      </c>
      <c r="F321" s="144" t="s">
        <v>21</v>
      </c>
      <c r="G321" s="145">
        <v>0.10886629972213613</v>
      </c>
      <c r="H321" s="145">
        <v>0.52718972613917725</v>
      </c>
      <c r="I321" s="144" t="s">
        <v>30</v>
      </c>
      <c r="J321" s="145">
        <v>-0.43170306530753527</v>
      </c>
      <c r="K321" s="145">
        <v>0.39371972871108357</v>
      </c>
      <c r="L321" s="144"/>
    </row>
    <row r="322" spans="1:17" x14ac:dyDescent="0.2">
      <c r="B322" s="6"/>
      <c r="C322" s="144" t="s">
        <v>13</v>
      </c>
      <c r="D322" s="145">
        <v>-0.67943843242900659</v>
      </c>
      <c r="E322" s="145">
        <v>0.3363866501815353</v>
      </c>
      <c r="F322" s="144" t="s">
        <v>22</v>
      </c>
      <c r="G322" s="145">
        <v>0.65493915445850415</v>
      </c>
      <c r="H322" s="145">
        <v>0.6581226251011093</v>
      </c>
      <c r="I322" s="144" t="s">
        <v>31</v>
      </c>
      <c r="J322" s="145">
        <v>-0.55961853441390463</v>
      </c>
      <c r="K322" s="145">
        <v>0.36363572808786204</v>
      </c>
      <c r="L322" s="144"/>
    </row>
    <row r="323" spans="1:17" x14ac:dyDescent="0.2">
      <c r="B323" s="6"/>
      <c r="C323" s="144" t="s">
        <v>14</v>
      </c>
      <c r="D323" s="145">
        <v>-1.7894611238559628</v>
      </c>
      <c r="E323" s="145">
        <v>0.14313880397676484</v>
      </c>
      <c r="F323" s="144" t="s">
        <v>23</v>
      </c>
      <c r="G323" s="145">
        <v>-0.50747527651860902</v>
      </c>
      <c r="H323" s="145">
        <v>0.37578556589110018</v>
      </c>
      <c r="I323" s="144" t="s">
        <v>32</v>
      </c>
      <c r="J323" s="145">
        <v>-1.8899518336900789</v>
      </c>
      <c r="K323" s="145">
        <v>0.13124996142783593</v>
      </c>
      <c r="L323" s="144"/>
    </row>
    <row r="324" spans="1:17" x14ac:dyDescent="0.2">
      <c r="B324" s="6"/>
      <c r="C324" s="144" t="s">
        <v>15</v>
      </c>
      <c r="D324" s="145">
        <v>-1.8613446670533158</v>
      </c>
      <c r="E324" s="145">
        <v>0.13454639703464857</v>
      </c>
      <c r="F324" s="144" t="s">
        <v>24</v>
      </c>
      <c r="G324" s="145">
        <v>-0.57935881971596204</v>
      </c>
      <c r="H324" s="145">
        <v>0.35908014258081267</v>
      </c>
      <c r="I324" s="144" t="s">
        <v>33</v>
      </c>
      <c r="J324" s="145">
        <v>-0.55961853441390463</v>
      </c>
      <c r="K324" s="145">
        <v>0.36363572808786204</v>
      </c>
      <c r="L324" s="144"/>
    </row>
    <row r="325" spans="1:17" x14ac:dyDescent="0.2">
      <c r="B325" s="6"/>
      <c r="C325" s="144" t="s">
        <v>16</v>
      </c>
      <c r="D325" s="145">
        <v>-1.8899518336900789</v>
      </c>
      <c r="E325" s="145">
        <v>0.13124996142783593</v>
      </c>
      <c r="F325" s="144" t="s">
        <v>25</v>
      </c>
      <c r="G325" s="145">
        <v>-0.55961853441390463</v>
      </c>
      <c r="H325" s="145">
        <v>0.36363572808786204</v>
      </c>
      <c r="I325" s="144" t="s">
        <v>34</v>
      </c>
      <c r="J325" s="145">
        <v>-1.7186372043990923</v>
      </c>
      <c r="K325" s="145">
        <v>0.15204678362573099</v>
      </c>
      <c r="L325" s="144"/>
    </row>
    <row r="326" spans="1:17" ht="16" thickBot="1" x14ac:dyDescent="0.25">
      <c r="B326" s="6"/>
      <c r="C326" s="146"/>
      <c r="D326" s="146"/>
      <c r="E326" s="146"/>
      <c r="F326" s="146"/>
      <c r="G326" s="146"/>
      <c r="H326" s="146"/>
      <c r="I326" s="146"/>
      <c r="J326" s="146"/>
      <c r="K326" s="146"/>
      <c r="L326" s="146"/>
    </row>
    <row r="327" spans="1:17" x14ac:dyDescent="0.2">
      <c r="A327" s="48" t="s">
        <v>40</v>
      </c>
      <c r="B327" s="150"/>
      <c r="C327" s="146"/>
      <c r="D327" s="147" t="s">
        <v>5</v>
      </c>
      <c r="E327" s="147" t="s">
        <v>6</v>
      </c>
      <c r="F327" s="147" t="s">
        <v>7</v>
      </c>
      <c r="G327" s="146"/>
      <c r="H327" s="146"/>
      <c r="I327" s="146"/>
      <c r="J327" s="146"/>
      <c r="K327" s="146"/>
      <c r="L327" s="146"/>
    </row>
    <row r="328" spans="1:17" x14ac:dyDescent="0.2">
      <c r="A328" s="54">
        <f>A312+1</f>
        <v>21</v>
      </c>
      <c r="B328" s="6"/>
      <c r="C328" s="148" t="s">
        <v>42</v>
      </c>
      <c r="D328" s="32">
        <f ca="1">OFFSET(Setup!$AI$6,$A328,1)</f>
        <v>4</v>
      </c>
      <c r="E328" s="32">
        <f ca="1">OFFSET(Setup!$AI$6,$A328,2)</f>
        <v>34</v>
      </c>
      <c r="F328" s="32">
        <f ca="1">OFFSET(Setup!$AI$6,$A328,3)</f>
        <v>44</v>
      </c>
      <c r="G328" s="146"/>
      <c r="H328" s="146"/>
      <c r="I328" s="146"/>
      <c r="J328" s="146"/>
      <c r="K328" s="146"/>
      <c r="L328" s="146"/>
    </row>
    <row r="329" spans="1:17" x14ac:dyDescent="0.2">
      <c r="B329" s="6"/>
      <c r="C329" s="148" t="s">
        <v>41</v>
      </c>
      <c r="D329" s="32">
        <f ca="1">OFFSET(Setup!$AC$6,$A328,1)</f>
        <v>1</v>
      </c>
      <c r="E329" s="32">
        <f ca="1">OFFSET(Setup!$AC$6,$A328,2)</f>
        <v>6</v>
      </c>
      <c r="F329" s="32">
        <f ca="1">OFFSET(Setup!$AC$6,$A328,3)</f>
        <v>7</v>
      </c>
      <c r="G329" s="146"/>
      <c r="H329" s="146"/>
      <c r="I329" s="146"/>
      <c r="J329" s="146"/>
      <c r="K329" s="146"/>
      <c r="L329" s="146"/>
    </row>
    <row r="330" spans="1:17" x14ac:dyDescent="0.2">
      <c r="B330" s="6"/>
      <c r="C330" s="148" t="s">
        <v>51</v>
      </c>
      <c r="D330" s="32">
        <f ca="1">OFFSET('Data 2'!$B$9,$A$3,2*(D329+1))</f>
        <v>0</v>
      </c>
      <c r="E330" s="32">
        <f ca="1">OFFSET('Data 2'!$B$9,$A$3,2*(E329+1))</f>
        <v>1</v>
      </c>
      <c r="F330" s="32">
        <f ca="1">OFFSET('Data 2'!$B$9,$A$3,2*(F329+1))</f>
        <v>0</v>
      </c>
      <c r="G330" s="146"/>
      <c r="H330" s="146"/>
      <c r="I330" s="146"/>
      <c r="J330" s="146"/>
      <c r="K330" s="146"/>
      <c r="L330" s="146"/>
    </row>
    <row r="331" spans="1:17" ht="16" thickBot="1" x14ac:dyDescent="0.25">
      <c r="B331" s="6"/>
      <c r="C331" s="146"/>
      <c r="D331" s="146"/>
      <c r="E331" s="146"/>
      <c r="F331" s="146"/>
      <c r="G331" s="146"/>
      <c r="H331" s="146"/>
      <c r="I331" s="146"/>
      <c r="J331" s="146"/>
      <c r="K331" s="146"/>
      <c r="L331" s="146"/>
    </row>
    <row r="332" spans="1:17" ht="16" thickBot="1" x14ac:dyDescent="0.25">
      <c r="B332" s="6"/>
      <c r="C332" s="139" t="s">
        <v>35</v>
      </c>
      <c r="D332" s="140" t="s">
        <v>2</v>
      </c>
      <c r="E332" s="140" t="s">
        <v>36</v>
      </c>
      <c r="F332" s="140" t="s">
        <v>35</v>
      </c>
      <c r="G332" s="140" t="s">
        <v>2</v>
      </c>
      <c r="H332" s="140" t="s">
        <v>36</v>
      </c>
      <c r="I332" s="140" t="s">
        <v>35</v>
      </c>
      <c r="J332" s="140" t="s">
        <v>2</v>
      </c>
      <c r="K332" s="140" t="s">
        <v>36</v>
      </c>
      <c r="L332" s="140" t="s">
        <v>37</v>
      </c>
      <c r="M332" s="19" t="s">
        <v>36</v>
      </c>
      <c r="N332" s="7" t="s">
        <v>5</v>
      </c>
      <c r="O332" s="7" t="s">
        <v>6</v>
      </c>
      <c r="P332" s="7" t="s">
        <v>7</v>
      </c>
      <c r="Q332" s="57" t="s">
        <v>40</v>
      </c>
    </row>
    <row r="333" spans="1:17" ht="16" thickBot="1" x14ac:dyDescent="0.25">
      <c r="B333" s="6"/>
      <c r="C333" s="144" t="s">
        <v>8</v>
      </c>
      <c r="D333" s="145">
        <v>-2.6078917119524259</v>
      </c>
      <c r="E333" s="145">
        <v>6.8632246920334636E-2</v>
      </c>
      <c r="F333" s="144" t="s">
        <v>17</v>
      </c>
      <c r="G333" s="145">
        <v>-2.0118744896212113</v>
      </c>
      <c r="H333" s="145">
        <v>0.11796180341946481</v>
      </c>
      <c r="I333" s="144" t="s">
        <v>26</v>
      </c>
      <c r="J333" s="145">
        <v>-2.0333149982795464</v>
      </c>
      <c r="K333" s="145">
        <v>0.11574919519274011</v>
      </c>
      <c r="L333" s="143">
        <v>0.6879310344827585</v>
      </c>
      <c r="M333" s="50">
        <f ca="1">OFFSET($E333,3*E346+F346,3*D346)</f>
        <v>6.8632246920334636E-2</v>
      </c>
      <c r="N333" s="51">
        <f t="shared" ref="N333:P334" ca="1" si="20">D345</f>
        <v>1</v>
      </c>
      <c r="O333" s="52">
        <f t="shared" ca="1" si="20"/>
        <v>5</v>
      </c>
      <c r="P333" s="52">
        <f t="shared" ca="1" si="20"/>
        <v>7</v>
      </c>
      <c r="Q333" s="56">
        <f>A328</f>
        <v>21</v>
      </c>
    </row>
    <row r="334" spans="1:17" ht="16" thickBot="1" x14ac:dyDescent="0.25">
      <c r="B334" s="6"/>
      <c r="C334" s="144" t="s">
        <v>9</v>
      </c>
      <c r="D334" s="145">
        <v>-1.5418186518048453</v>
      </c>
      <c r="E334" s="145">
        <v>0.1762710518339988</v>
      </c>
      <c r="F334" s="144" t="s">
        <v>18</v>
      </c>
      <c r="G334" s="145">
        <v>-0.94580142947363077</v>
      </c>
      <c r="H334" s="145">
        <v>0.27972997179448555</v>
      </c>
      <c r="I334" s="144" t="s">
        <v>27</v>
      </c>
      <c r="J334" s="145">
        <v>-1.7461571080360836</v>
      </c>
      <c r="K334" s="145">
        <v>0.14853255487345193</v>
      </c>
      <c r="L334" s="144"/>
      <c r="N334" s="52">
        <f t="shared" ca="1" si="20"/>
        <v>0</v>
      </c>
      <c r="O334" s="52">
        <f t="shared" ca="1" si="20"/>
        <v>0</v>
      </c>
      <c r="P334" s="52">
        <f t="shared" ca="1" si="20"/>
        <v>0</v>
      </c>
    </row>
    <row r="335" spans="1:17" x14ac:dyDescent="0.2">
      <c r="B335" s="6"/>
      <c r="C335" s="144" t="s">
        <v>10</v>
      </c>
      <c r="D335" s="145">
        <v>-2.4051951555437054</v>
      </c>
      <c r="E335" s="145">
        <v>8.2777396816548943E-2</v>
      </c>
      <c r="F335" s="144" t="s">
        <v>19</v>
      </c>
      <c r="G335" s="145">
        <v>0.42365780156863364</v>
      </c>
      <c r="H335" s="145">
        <v>0.6043581974918687</v>
      </c>
      <c r="I335" s="144" t="s">
        <v>28</v>
      </c>
      <c r="J335" s="145">
        <v>-2.1226141472054199</v>
      </c>
      <c r="K335" s="145">
        <v>0.10691819758490696</v>
      </c>
      <c r="L335" s="144"/>
    </row>
    <row r="336" spans="1:17" x14ac:dyDescent="0.2">
      <c r="B336" s="6"/>
      <c r="C336" s="144" t="s">
        <v>11</v>
      </c>
      <c r="D336" s="145">
        <v>-1.553223982756659</v>
      </c>
      <c r="E336" s="145">
        <v>0.17462111255591481</v>
      </c>
      <c r="F336" s="144" t="s">
        <v>20</v>
      </c>
      <c r="G336" s="145">
        <v>-0.95720676042544439</v>
      </c>
      <c r="H336" s="145">
        <v>0.27743779637210958</v>
      </c>
      <c r="I336" s="144" t="s">
        <v>29</v>
      </c>
      <c r="J336" s="145">
        <v>-1.0364654885410614</v>
      </c>
      <c r="K336" s="145">
        <v>0.26183255580661258</v>
      </c>
      <c r="L336" s="144"/>
    </row>
    <row r="337" spans="1:17" x14ac:dyDescent="0.2">
      <c r="B337" s="6"/>
      <c r="C337" s="144" t="s">
        <v>12</v>
      </c>
      <c r="D337" s="145">
        <v>-0.48715092260907844</v>
      </c>
      <c r="E337" s="145">
        <v>0.38056496677537921</v>
      </c>
      <c r="F337" s="144" t="s">
        <v>21</v>
      </c>
      <c r="G337" s="145">
        <v>0.10886629972213613</v>
      </c>
      <c r="H337" s="145">
        <v>0.52718972613917725</v>
      </c>
      <c r="I337" s="144" t="s">
        <v>30</v>
      </c>
      <c r="J337" s="145">
        <v>-0.74930759829759852</v>
      </c>
      <c r="K337" s="145">
        <v>0.32097219040311398</v>
      </c>
      <c r="L337" s="144"/>
    </row>
    <row r="338" spans="1:17" x14ac:dyDescent="0.2">
      <c r="B338" s="6"/>
      <c r="C338" s="144" t="s">
        <v>13</v>
      </c>
      <c r="D338" s="145">
        <v>-1.4962129842636129</v>
      </c>
      <c r="E338" s="145">
        <v>0.18299102319476493</v>
      </c>
      <c r="F338" s="144" t="s">
        <v>22</v>
      </c>
      <c r="G338" s="145">
        <v>1.3326399728487262</v>
      </c>
      <c r="H338" s="145">
        <v>0.79127698196445817</v>
      </c>
      <c r="I338" s="144" t="s">
        <v>31</v>
      </c>
      <c r="J338" s="145">
        <v>0.69314837305827304</v>
      </c>
      <c r="K338" s="145">
        <v>0.66666693166624236</v>
      </c>
      <c r="L338" s="144"/>
    </row>
    <row r="339" spans="1:17" x14ac:dyDescent="0.2">
      <c r="B339" s="6"/>
      <c r="C339" s="144" t="s">
        <v>14</v>
      </c>
      <c r="D339" s="145">
        <v>-2.1634000541176088</v>
      </c>
      <c r="E339" s="145">
        <v>0.10308566131269753</v>
      </c>
      <c r="F339" s="144" t="s">
        <v>23</v>
      </c>
      <c r="G339" s="145">
        <v>0.65508561310927105</v>
      </c>
      <c r="H339" s="145">
        <v>0.65815557712946071</v>
      </c>
      <c r="I339" s="144" t="s">
        <v>32</v>
      </c>
      <c r="J339" s="145">
        <v>-2.1226141472054199</v>
      </c>
      <c r="K339" s="145">
        <v>0.10691819758490696</v>
      </c>
      <c r="L339" s="144"/>
    </row>
    <row r="340" spans="1:17" x14ac:dyDescent="0.2">
      <c r="B340" s="6"/>
      <c r="C340" s="144" t="s">
        <v>15</v>
      </c>
      <c r="D340" s="145">
        <v>-1.7504074104377192</v>
      </c>
      <c r="E340" s="145">
        <v>0.14799581903675296</v>
      </c>
      <c r="F340" s="144" t="s">
        <v>24</v>
      </c>
      <c r="G340" s="145">
        <v>1.0680782567891607</v>
      </c>
      <c r="H340" s="145">
        <v>0.74423128165262487</v>
      </c>
      <c r="I340" s="144" t="s">
        <v>33</v>
      </c>
      <c r="J340" s="145">
        <v>0.69314837305827304</v>
      </c>
      <c r="K340" s="145">
        <v>0.66666693166624236</v>
      </c>
      <c r="L340" s="144"/>
    </row>
    <row r="341" spans="1:17" x14ac:dyDescent="0.2">
      <c r="B341" s="6"/>
      <c r="C341" s="144" t="s">
        <v>16</v>
      </c>
      <c r="D341" s="145">
        <v>-2.1226141472054199</v>
      </c>
      <c r="E341" s="145">
        <v>0.10691819758490696</v>
      </c>
      <c r="F341" s="144" t="s">
        <v>25</v>
      </c>
      <c r="G341" s="145">
        <v>0.69314837305827304</v>
      </c>
      <c r="H341" s="145">
        <v>0.66666693166624236</v>
      </c>
      <c r="I341" s="144" t="s">
        <v>34</v>
      </c>
      <c r="J341" s="145">
        <v>-1.7186372043990923</v>
      </c>
      <c r="K341" s="145">
        <v>0.15204678362573099</v>
      </c>
      <c r="L341" s="144"/>
    </row>
    <row r="342" spans="1:17" ht="16" thickBot="1" x14ac:dyDescent="0.25">
      <c r="B342" s="6"/>
      <c r="C342" s="146"/>
      <c r="D342" s="146"/>
      <c r="E342" s="146"/>
      <c r="F342" s="146"/>
      <c r="G342" s="146"/>
      <c r="H342" s="146"/>
      <c r="I342" s="146"/>
      <c r="J342" s="146"/>
      <c r="K342" s="146"/>
      <c r="L342" s="146"/>
    </row>
    <row r="343" spans="1:17" x14ac:dyDescent="0.2">
      <c r="A343" s="48" t="s">
        <v>40</v>
      </c>
      <c r="B343" s="150"/>
      <c r="C343" s="146"/>
      <c r="D343" s="147" t="s">
        <v>5</v>
      </c>
      <c r="E343" s="147" t="s">
        <v>6</v>
      </c>
      <c r="F343" s="147" t="s">
        <v>7</v>
      </c>
      <c r="G343" s="146"/>
      <c r="H343" s="146"/>
      <c r="I343" s="146"/>
      <c r="J343" s="146"/>
      <c r="K343" s="146"/>
      <c r="L343" s="146"/>
    </row>
    <row r="344" spans="1:17" x14ac:dyDescent="0.2">
      <c r="A344" s="54">
        <f>A328+1</f>
        <v>22</v>
      </c>
      <c r="B344" s="6"/>
      <c r="C344" s="148" t="s">
        <v>42</v>
      </c>
      <c r="D344" s="32">
        <f ca="1">OFFSET(Setup!$AI$6,$A344,1)</f>
        <v>4</v>
      </c>
      <c r="E344" s="32">
        <f ca="1">OFFSET(Setup!$AI$6,$A344,2)</f>
        <v>33</v>
      </c>
      <c r="F344" s="32">
        <f ca="1">OFFSET(Setup!$AI$6,$A344,3)</f>
        <v>44</v>
      </c>
      <c r="G344" s="146"/>
      <c r="H344" s="146"/>
      <c r="I344" s="146"/>
      <c r="J344" s="146"/>
      <c r="K344" s="146"/>
      <c r="L344" s="146"/>
    </row>
    <row r="345" spans="1:17" x14ac:dyDescent="0.2">
      <c r="B345" s="6"/>
      <c r="C345" s="148" t="s">
        <v>41</v>
      </c>
      <c r="D345" s="32">
        <f ca="1">OFFSET(Setup!$AC$6,$A344,1)</f>
        <v>1</v>
      </c>
      <c r="E345" s="32">
        <f ca="1">OFFSET(Setup!$AC$6,$A344,2)</f>
        <v>5</v>
      </c>
      <c r="F345" s="32">
        <f ca="1">OFFSET(Setup!$AC$6,$A344,3)</f>
        <v>7</v>
      </c>
      <c r="G345" s="146"/>
      <c r="H345" s="146"/>
      <c r="I345" s="146"/>
      <c r="J345" s="146"/>
      <c r="K345" s="146"/>
      <c r="L345" s="146"/>
    </row>
    <row r="346" spans="1:17" x14ac:dyDescent="0.2">
      <c r="B346" s="6"/>
      <c r="C346" s="148" t="s">
        <v>51</v>
      </c>
      <c r="D346" s="32">
        <f ca="1">OFFSET('Data 2'!$B$9,$A$3,2*(D345+1))</f>
        <v>0</v>
      </c>
      <c r="E346" s="32">
        <f ca="1">OFFSET('Data 2'!$B$9,$A$3,2*(E345+1))</f>
        <v>0</v>
      </c>
      <c r="F346" s="32">
        <f ca="1">OFFSET('Data 2'!$B$9,$A$3,2*(F345+1))</f>
        <v>0</v>
      </c>
      <c r="G346" s="146"/>
      <c r="H346" s="146"/>
      <c r="I346" s="146"/>
      <c r="J346" s="146"/>
      <c r="K346" s="146"/>
      <c r="L346" s="146"/>
    </row>
    <row r="347" spans="1:17" ht="16" thickBot="1" x14ac:dyDescent="0.25">
      <c r="B347" s="6"/>
      <c r="C347" s="146"/>
      <c r="D347" s="146"/>
      <c r="E347" s="146"/>
      <c r="F347" s="146"/>
      <c r="G347" s="146"/>
      <c r="H347" s="146"/>
      <c r="I347" s="146"/>
      <c r="J347" s="146"/>
      <c r="K347" s="146"/>
      <c r="L347" s="146"/>
    </row>
    <row r="348" spans="1:17" ht="16" thickBot="1" x14ac:dyDescent="0.25">
      <c r="B348" s="6"/>
      <c r="C348" s="139" t="s">
        <v>35</v>
      </c>
      <c r="D348" s="140" t="s">
        <v>2</v>
      </c>
      <c r="E348" s="140" t="s">
        <v>36</v>
      </c>
      <c r="F348" s="140" t="s">
        <v>35</v>
      </c>
      <c r="G348" s="140" t="s">
        <v>2</v>
      </c>
      <c r="H348" s="140" t="s">
        <v>36</v>
      </c>
      <c r="I348" s="140" t="s">
        <v>35</v>
      </c>
      <c r="J348" s="140" t="s">
        <v>2</v>
      </c>
      <c r="K348" s="140" t="s">
        <v>36</v>
      </c>
      <c r="L348" s="140" t="s">
        <v>37</v>
      </c>
      <c r="M348" s="19" t="s">
        <v>36</v>
      </c>
      <c r="N348" s="7" t="s">
        <v>5</v>
      </c>
      <c r="O348" s="7" t="s">
        <v>6</v>
      </c>
      <c r="P348" s="7" t="s">
        <v>7</v>
      </c>
      <c r="Q348" s="57" t="s">
        <v>40</v>
      </c>
    </row>
    <row r="349" spans="1:17" ht="16" thickBot="1" x14ac:dyDescent="0.25">
      <c r="B349" s="6"/>
      <c r="C349" s="144" t="s">
        <v>8</v>
      </c>
      <c r="D349" s="145">
        <v>-2.582503442158258</v>
      </c>
      <c r="E349" s="145">
        <v>7.0272993188431457E-2</v>
      </c>
      <c r="F349" s="144" t="s">
        <v>17</v>
      </c>
      <c r="G349" s="145">
        <v>0.18734928201982415</v>
      </c>
      <c r="H349" s="145">
        <v>0.54670080146315603</v>
      </c>
      <c r="I349" s="144" t="s">
        <v>26</v>
      </c>
      <c r="J349" s="145">
        <v>-1.8144274206505782</v>
      </c>
      <c r="K349" s="145">
        <v>0.14010388278780042</v>
      </c>
      <c r="L349" s="143">
        <v>0.7120689655172413</v>
      </c>
      <c r="M349" s="50">
        <f ca="1">OFFSET($E349,3*E346+F346,3*D346)</f>
        <v>7.0272993188431457E-2</v>
      </c>
      <c r="N349" s="51">
        <f t="shared" ref="N349:P350" ca="1" si="21">D345</f>
        <v>1</v>
      </c>
      <c r="O349" s="52">
        <f t="shared" ca="1" si="21"/>
        <v>5</v>
      </c>
      <c r="P349" s="52">
        <f t="shared" ca="1" si="21"/>
        <v>7</v>
      </c>
      <c r="Q349" s="56">
        <f>A344</f>
        <v>22</v>
      </c>
    </row>
    <row r="350" spans="1:17" ht="16" thickBot="1" x14ac:dyDescent="0.25">
      <c r="B350" s="6"/>
      <c r="C350" s="144" t="s">
        <v>9</v>
      </c>
      <c r="D350" s="145">
        <v>-1.9852089374585389</v>
      </c>
      <c r="E350" s="145">
        <v>0.12076465654112646</v>
      </c>
      <c r="F350" s="144" t="s">
        <v>18</v>
      </c>
      <c r="G350" s="145">
        <v>0.78464378671954316</v>
      </c>
      <c r="H350" s="145">
        <v>0.68668009225997095</v>
      </c>
      <c r="I350" s="144" t="s">
        <v>27</v>
      </c>
      <c r="J350" s="145">
        <v>-1.601469649806512</v>
      </c>
      <c r="K350" s="145">
        <v>0.16777631125131007</v>
      </c>
      <c r="L350" s="144"/>
      <c r="N350" s="52">
        <f t="shared" ca="1" si="21"/>
        <v>0</v>
      </c>
      <c r="O350" s="52">
        <f t="shared" ca="1" si="21"/>
        <v>0</v>
      </c>
      <c r="P350" s="52">
        <f t="shared" ca="1" si="21"/>
        <v>0</v>
      </c>
    </row>
    <row r="351" spans="1:17" x14ac:dyDescent="0.2">
      <c r="B351" s="6"/>
      <c r="C351" s="144" t="s">
        <v>10</v>
      </c>
      <c r="D351" s="145">
        <v>-2.4318343376892884</v>
      </c>
      <c r="E351" s="145">
        <v>8.0777158806774482E-2</v>
      </c>
      <c r="F351" s="144" t="s">
        <v>19</v>
      </c>
      <c r="G351" s="145">
        <v>0.50468906180352713</v>
      </c>
      <c r="H351" s="145">
        <v>0.62356064371953668</v>
      </c>
      <c r="I351" s="144" t="s">
        <v>28</v>
      </c>
      <c r="J351" s="145">
        <v>-2.1226141472054199</v>
      </c>
      <c r="K351" s="145">
        <v>0.10691819758490696</v>
      </c>
      <c r="L351" s="144"/>
    </row>
    <row r="352" spans="1:17" x14ac:dyDescent="0.2">
      <c r="B352" s="6"/>
      <c r="C352" s="144" t="s">
        <v>11</v>
      </c>
      <c r="D352" s="145">
        <v>-2.0265984237176573</v>
      </c>
      <c r="E352" s="145">
        <v>0.11643842165684853</v>
      </c>
      <c r="F352" s="144" t="s">
        <v>20</v>
      </c>
      <c r="G352" s="145">
        <v>0.74325430046042507</v>
      </c>
      <c r="H352" s="145">
        <v>0.67770707186191825</v>
      </c>
      <c r="I352" s="144" t="s">
        <v>29</v>
      </c>
      <c r="J352" s="145">
        <v>-1.6731888908292176</v>
      </c>
      <c r="K352" s="145">
        <v>0.15799947988130628</v>
      </c>
      <c r="L352" s="144"/>
    </row>
    <row r="353" spans="1:17" x14ac:dyDescent="0.2">
      <c r="B353" s="6"/>
      <c r="C353" s="144" t="s">
        <v>12</v>
      </c>
      <c r="D353" s="145">
        <v>-1.4293039190179382</v>
      </c>
      <c r="E353" s="145">
        <v>0.19320716488263889</v>
      </c>
      <c r="F353" s="144" t="s">
        <v>21</v>
      </c>
      <c r="G353" s="145">
        <v>1.340548805160144</v>
      </c>
      <c r="H353" s="145">
        <v>0.79258017776117495</v>
      </c>
      <c r="I353" s="144" t="s">
        <v>30</v>
      </c>
      <c r="J353" s="145">
        <v>-1.4602311199851514</v>
      </c>
      <c r="K353" s="145">
        <v>0.18843197855989338</v>
      </c>
      <c r="L353" s="144"/>
    </row>
    <row r="354" spans="1:17" x14ac:dyDescent="0.2">
      <c r="B354" s="6"/>
      <c r="C354" s="144" t="s">
        <v>13</v>
      </c>
      <c r="D354" s="145">
        <v>-1.8224935950377319</v>
      </c>
      <c r="E354" s="145">
        <v>0.13913493027227675</v>
      </c>
      <c r="F354" s="144" t="s">
        <v>22</v>
      </c>
      <c r="G354" s="145">
        <v>1.1140298044550836</v>
      </c>
      <c r="H354" s="145">
        <v>0.75287962799219454</v>
      </c>
      <c r="I354" s="144" t="s">
        <v>31</v>
      </c>
      <c r="J354" s="145">
        <v>0.69314837305827304</v>
      </c>
      <c r="K354" s="145">
        <v>0.66666693166624236</v>
      </c>
      <c r="L354" s="144"/>
    </row>
    <row r="355" spans="1:17" x14ac:dyDescent="0.2">
      <c r="B355" s="6"/>
      <c r="C355" s="144" t="s">
        <v>14</v>
      </c>
      <c r="D355" s="145">
        <v>-2.1634000541176088</v>
      </c>
      <c r="E355" s="145">
        <v>0.10308566131269753</v>
      </c>
      <c r="F355" s="144" t="s">
        <v>23</v>
      </c>
      <c r="G355" s="145">
        <v>0.65508561310927105</v>
      </c>
      <c r="H355" s="145">
        <v>0.65815557712946071</v>
      </c>
      <c r="I355" s="144" t="s">
        <v>32</v>
      </c>
      <c r="J355" s="145">
        <v>-2.1226141472054199</v>
      </c>
      <c r="K355" s="145">
        <v>0.10691819758490696</v>
      </c>
      <c r="L355" s="144"/>
    </row>
    <row r="356" spans="1:17" x14ac:dyDescent="0.2">
      <c r="B356" s="6"/>
      <c r="C356" s="144" t="s">
        <v>15</v>
      </c>
      <c r="D356" s="145">
        <v>-1.7504074104377192</v>
      </c>
      <c r="E356" s="145">
        <v>0.14799581903675296</v>
      </c>
      <c r="F356" s="144" t="s">
        <v>24</v>
      </c>
      <c r="G356" s="145">
        <v>1.0680782567891607</v>
      </c>
      <c r="H356" s="145">
        <v>0.74423128165262487</v>
      </c>
      <c r="I356" s="144" t="s">
        <v>33</v>
      </c>
      <c r="J356" s="145">
        <v>0.69314837305827304</v>
      </c>
      <c r="K356" s="145">
        <v>0.66666693166624236</v>
      </c>
      <c r="L356" s="144"/>
    </row>
    <row r="357" spans="1:17" x14ac:dyDescent="0.2">
      <c r="B357" s="6"/>
      <c r="C357" s="144" t="s">
        <v>16</v>
      </c>
      <c r="D357" s="145">
        <v>-2.1226141472054199</v>
      </c>
      <c r="E357" s="145">
        <v>0.10691819758490696</v>
      </c>
      <c r="F357" s="144" t="s">
        <v>25</v>
      </c>
      <c r="G357" s="145">
        <v>0.69314837305827304</v>
      </c>
      <c r="H357" s="145">
        <v>0.66666693166624236</v>
      </c>
      <c r="I357" s="144" t="s">
        <v>34</v>
      </c>
      <c r="J357" s="145">
        <v>-1.7186372043990923</v>
      </c>
      <c r="K357" s="145">
        <v>0.15204678362573099</v>
      </c>
      <c r="L357" s="144"/>
    </row>
    <row r="358" spans="1:17" ht="16" thickBot="1" x14ac:dyDescent="0.25">
      <c r="B358" s="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</row>
    <row r="359" spans="1:17" x14ac:dyDescent="0.2">
      <c r="A359" s="48" t="s">
        <v>40</v>
      </c>
      <c r="B359" s="150"/>
      <c r="C359" s="146"/>
      <c r="D359" s="147" t="s">
        <v>5</v>
      </c>
      <c r="E359" s="147" t="s">
        <v>6</v>
      </c>
      <c r="F359" s="147" t="s">
        <v>7</v>
      </c>
      <c r="G359" s="146"/>
      <c r="H359" s="146"/>
      <c r="I359" s="146"/>
      <c r="J359" s="146"/>
      <c r="K359" s="146"/>
      <c r="L359" s="146"/>
    </row>
    <row r="360" spans="1:17" x14ac:dyDescent="0.2">
      <c r="A360" s="54">
        <f>A344+1</f>
        <v>23</v>
      </c>
      <c r="B360" s="6"/>
      <c r="C360" s="148" t="s">
        <v>42</v>
      </c>
      <c r="D360" s="32">
        <f ca="1">OFFSET(Setup!$AI$6,$A360,1)</f>
        <v>4</v>
      </c>
      <c r="E360" s="32">
        <f ca="1">OFFSET(Setup!$AI$6,$A360,2)</f>
        <v>33</v>
      </c>
      <c r="F360" s="32">
        <f ca="1">OFFSET(Setup!$AI$6,$A360,3)</f>
        <v>34</v>
      </c>
      <c r="G360" s="146"/>
      <c r="H360" s="146"/>
      <c r="I360" s="146"/>
      <c r="J360" s="146"/>
      <c r="K360" s="146"/>
      <c r="L360" s="146"/>
    </row>
    <row r="361" spans="1:17" x14ac:dyDescent="0.2">
      <c r="B361" s="6"/>
      <c r="C361" s="148" t="s">
        <v>41</v>
      </c>
      <c r="D361" s="32">
        <f ca="1">OFFSET(Setup!$AC$6,$A360,1)</f>
        <v>1</v>
      </c>
      <c r="E361" s="32">
        <f ca="1">OFFSET(Setup!$AC$6,$A360,2)</f>
        <v>5</v>
      </c>
      <c r="F361" s="32">
        <f ca="1">OFFSET(Setup!$AC$6,$A360,3)</f>
        <v>6</v>
      </c>
      <c r="G361" s="146"/>
      <c r="H361" s="146"/>
      <c r="I361" s="146"/>
      <c r="J361" s="146"/>
      <c r="K361" s="146"/>
      <c r="L361" s="146"/>
    </row>
    <row r="362" spans="1:17" x14ac:dyDescent="0.2">
      <c r="B362" s="6"/>
      <c r="C362" s="148" t="s">
        <v>51</v>
      </c>
      <c r="D362" s="32">
        <f ca="1">OFFSET('Data 2'!$B$9,$A$3,2*(D361+1))</f>
        <v>0</v>
      </c>
      <c r="E362" s="32">
        <f ca="1">OFFSET('Data 2'!$B$9,$A$3,2*(E361+1))</f>
        <v>0</v>
      </c>
      <c r="F362" s="32">
        <f ca="1">OFFSET('Data 2'!$B$9,$A$3,2*(F361+1))</f>
        <v>1</v>
      </c>
      <c r="G362" s="146"/>
      <c r="H362" s="146"/>
      <c r="I362" s="146"/>
      <c r="J362" s="146"/>
      <c r="K362" s="146"/>
      <c r="L362" s="146"/>
    </row>
    <row r="363" spans="1:17" ht="16" thickBot="1" x14ac:dyDescent="0.25">
      <c r="B363" s="6"/>
      <c r="C363" s="146"/>
      <c r="D363" s="146"/>
      <c r="E363" s="146"/>
      <c r="F363" s="146"/>
      <c r="G363" s="146"/>
      <c r="H363" s="146"/>
      <c r="I363" s="146"/>
      <c r="J363" s="146"/>
      <c r="K363" s="146"/>
      <c r="L363" s="146"/>
    </row>
    <row r="364" spans="1:17" ht="16" thickBot="1" x14ac:dyDescent="0.25">
      <c r="B364" s="6"/>
      <c r="C364" s="139" t="s">
        <v>35</v>
      </c>
      <c r="D364" s="140" t="s">
        <v>2</v>
      </c>
      <c r="E364" s="140" t="s">
        <v>36</v>
      </c>
      <c r="F364" s="140" t="s">
        <v>35</v>
      </c>
      <c r="G364" s="140" t="s">
        <v>2</v>
      </c>
      <c r="H364" s="140" t="s">
        <v>36</v>
      </c>
      <c r="I364" s="140" t="s">
        <v>35</v>
      </c>
      <c r="J364" s="140" t="s">
        <v>2</v>
      </c>
      <c r="K364" s="140" t="s">
        <v>36</v>
      </c>
      <c r="L364" s="140" t="s">
        <v>37</v>
      </c>
      <c r="M364" s="19" t="s">
        <v>36</v>
      </c>
      <c r="N364" s="7" t="s">
        <v>5</v>
      </c>
      <c r="O364" s="7" t="s">
        <v>6</v>
      </c>
      <c r="P364" s="7" t="s">
        <v>7</v>
      </c>
      <c r="Q364" s="57" t="s">
        <v>40</v>
      </c>
    </row>
    <row r="365" spans="1:17" ht="16" thickBot="1" x14ac:dyDescent="0.25">
      <c r="B365" s="6"/>
      <c r="C365" s="144" t="s">
        <v>8</v>
      </c>
      <c r="D365" s="145">
        <v>-2.7418147606330403</v>
      </c>
      <c r="E365" s="145">
        <v>6.0550589716398977E-2</v>
      </c>
      <c r="F365" s="144" t="s">
        <v>17</v>
      </c>
      <c r="G365" s="145">
        <v>0.21290633850614116</v>
      </c>
      <c r="H365" s="145">
        <v>0.55302643237865934</v>
      </c>
      <c r="I365" s="144" t="s">
        <v>26</v>
      </c>
      <c r="J365" s="145">
        <v>-2.0122182947387084</v>
      </c>
      <c r="K365" s="145">
        <v>0.11792603628978951</v>
      </c>
      <c r="L365" s="143">
        <v>0.71299734748010613</v>
      </c>
      <c r="M365" s="50">
        <f ca="1">OFFSET($E365,3*E362+F362,3*D362)</f>
        <v>0.12034284522861319</v>
      </c>
      <c r="N365" s="51">
        <f t="shared" ref="N365:P366" ca="1" si="22">D361</f>
        <v>1</v>
      </c>
      <c r="O365" s="52">
        <f t="shared" ca="1" si="22"/>
        <v>5</v>
      </c>
      <c r="P365" s="52">
        <f t="shared" ca="1" si="22"/>
        <v>6</v>
      </c>
      <c r="Q365" s="56">
        <f>A360</f>
        <v>23</v>
      </c>
    </row>
    <row r="366" spans="1:17" ht="16" thickBot="1" x14ac:dyDescent="0.25">
      <c r="B366" s="6"/>
      <c r="C366" s="144" t="s">
        <v>9</v>
      </c>
      <c r="D366" s="145">
        <v>-1.9891875219470392</v>
      </c>
      <c r="E366" s="145">
        <v>0.12034284522861319</v>
      </c>
      <c r="F366" s="144" t="s">
        <v>18</v>
      </c>
      <c r="G366" s="145">
        <v>0.96553357719214217</v>
      </c>
      <c r="H366" s="145">
        <v>0.72422835043535716</v>
      </c>
      <c r="I366" s="144" t="s">
        <v>27</v>
      </c>
      <c r="J366" s="145">
        <v>-1.3424685741514031</v>
      </c>
      <c r="K366" s="145">
        <v>0.20710439555167709</v>
      </c>
      <c r="L366" s="144"/>
      <c r="N366" s="52">
        <f t="shared" ca="1" si="22"/>
        <v>0</v>
      </c>
      <c r="O366" s="52">
        <f t="shared" ca="1" si="22"/>
        <v>0</v>
      </c>
      <c r="P366" s="52">
        <f t="shared" ca="1" si="22"/>
        <v>1</v>
      </c>
    </row>
    <row r="367" spans="1:17" x14ac:dyDescent="0.2">
      <c r="B367" s="6"/>
      <c r="C367" s="144" t="s">
        <v>10</v>
      </c>
      <c r="D367" s="145">
        <v>-2.4318343376892884</v>
      </c>
      <c r="E367" s="145">
        <v>8.0777158806774482E-2</v>
      </c>
      <c r="F367" s="144" t="s">
        <v>19</v>
      </c>
      <c r="G367" s="145">
        <v>0.50468906180352713</v>
      </c>
      <c r="H367" s="145">
        <v>0.62356064371953668</v>
      </c>
      <c r="I367" s="144" t="s">
        <v>28</v>
      </c>
      <c r="J367" s="145">
        <v>-2.1226141472054199</v>
      </c>
      <c r="K367" s="145">
        <v>0.10691819758490696</v>
      </c>
      <c r="L367" s="144"/>
    </row>
    <row r="368" spans="1:17" x14ac:dyDescent="0.2">
      <c r="B368" s="6"/>
      <c r="C368" s="144" t="s">
        <v>11</v>
      </c>
      <c r="D368" s="145">
        <v>-2.1601120120653299</v>
      </c>
      <c r="E368" s="145">
        <v>0.10339006741561144</v>
      </c>
      <c r="F368" s="144" t="s">
        <v>20</v>
      </c>
      <c r="G368" s="145">
        <v>0.79460908707385158</v>
      </c>
      <c r="H368" s="145">
        <v>0.68882013316607182</v>
      </c>
      <c r="I368" s="144" t="s">
        <v>29</v>
      </c>
      <c r="J368" s="145">
        <v>-1.8279827937344977</v>
      </c>
      <c r="K368" s="145">
        <v>0.138478755244061</v>
      </c>
      <c r="L368" s="144"/>
    </row>
    <row r="369" spans="1:17" x14ac:dyDescent="0.2">
      <c r="B369" s="6"/>
      <c r="C369" s="144" t="s">
        <v>12</v>
      </c>
      <c r="D369" s="145">
        <v>-1.4074847733793288</v>
      </c>
      <c r="E369" s="145">
        <v>0.19663107676253103</v>
      </c>
      <c r="F369" s="144" t="s">
        <v>21</v>
      </c>
      <c r="G369" s="145">
        <v>1.5472363257598527</v>
      </c>
      <c r="H369" s="145">
        <v>0.82451421292098892</v>
      </c>
      <c r="I369" s="144" t="s">
        <v>30</v>
      </c>
      <c r="J369" s="145">
        <v>-1.1582330731471924</v>
      </c>
      <c r="K369" s="145">
        <v>0.23898849321184862</v>
      </c>
      <c r="L369" s="144"/>
    </row>
    <row r="370" spans="1:17" x14ac:dyDescent="0.2">
      <c r="B370" s="6"/>
      <c r="C370" s="144" t="s">
        <v>13</v>
      </c>
      <c r="D370" s="145">
        <v>-1.8224935950377319</v>
      </c>
      <c r="E370" s="145">
        <v>0.13913493027227675</v>
      </c>
      <c r="F370" s="144" t="s">
        <v>22</v>
      </c>
      <c r="G370" s="145">
        <v>1.1140298044550836</v>
      </c>
      <c r="H370" s="145">
        <v>0.75287962799219454</v>
      </c>
      <c r="I370" s="144" t="s">
        <v>31</v>
      </c>
      <c r="J370" s="145">
        <v>0.69314837305827304</v>
      </c>
      <c r="K370" s="145">
        <v>0.66666693166624236</v>
      </c>
      <c r="L370" s="144"/>
    </row>
    <row r="371" spans="1:17" x14ac:dyDescent="0.2">
      <c r="B371" s="6"/>
      <c r="C371" s="144" t="s">
        <v>14</v>
      </c>
      <c r="D371" s="145">
        <v>-2.2571763101245752</v>
      </c>
      <c r="E371" s="145">
        <v>9.4732246128135925E-2</v>
      </c>
      <c r="F371" s="144" t="s">
        <v>23</v>
      </c>
      <c r="G371" s="145">
        <v>0.46249023989217797</v>
      </c>
      <c r="H371" s="145">
        <v>0.61360476374475348</v>
      </c>
      <c r="I371" s="144" t="s">
        <v>32</v>
      </c>
      <c r="J371" s="145">
        <v>-2.1226141472054199</v>
      </c>
      <c r="K371" s="145">
        <v>0.10691819758490696</v>
      </c>
      <c r="L371" s="144"/>
    </row>
    <row r="372" spans="1:17" x14ac:dyDescent="0.2">
      <c r="B372" s="6"/>
      <c r="C372" s="144" t="s">
        <v>15</v>
      </c>
      <c r="D372" s="145">
        <v>-1.6687429920031165</v>
      </c>
      <c r="E372" s="145">
        <v>0.15859184260748932</v>
      </c>
      <c r="F372" s="144" t="s">
        <v>24</v>
      </c>
      <c r="G372" s="145">
        <v>1.0509235580136367</v>
      </c>
      <c r="H372" s="145">
        <v>0.74095220822977936</v>
      </c>
      <c r="I372" s="144" t="s">
        <v>33</v>
      </c>
      <c r="J372" s="145">
        <v>0.69314837305827304</v>
      </c>
      <c r="K372" s="145">
        <v>0.66666693166624236</v>
      </c>
      <c r="L372" s="144"/>
    </row>
    <row r="373" spans="1:17" x14ac:dyDescent="0.2">
      <c r="B373" s="6"/>
      <c r="C373" s="144" t="s">
        <v>16</v>
      </c>
      <c r="D373" s="145">
        <v>-2.1226141472054199</v>
      </c>
      <c r="E373" s="145">
        <v>0.10691819758490696</v>
      </c>
      <c r="F373" s="144" t="s">
        <v>25</v>
      </c>
      <c r="G373" s="145">
        <v>0.69314837305827304</v>
      </c>
      <c r="H373" s="145">
        <v>0.66666693166624236</v>
      </c>
      <c r="I373" s="144" t="s">
        <v>34</v>
      </c>
      <c r="J373" s="145">
        <v>-1.7186372043990923</v>
      </c>
      <c r="K373" s="145">
        <v>0.15204678362573099</v>
      </c>
      <c r="L373" s="144"/>
    </row>
    <row r="374" spans="1:17" ht="16" thickBot="1" x14ac:dyDescent="0.25">
      <c r="B374" s="6"/>
      <c r="C374" s="146"/>
      <c r="D374" s="146"/>
      <c r="E374" s="146"/>
      <c r="F374" s="146"/>
      <c r="G374" s="146"/>
      <c r="H374" s="146"/>
      <c r="I374" s="146"/>
      <c r="J374" s="146"/>
      <c r="K374" s="146"/>
      <c r="L374" s="146"/>
    </row>
    <row r="375" spans="1:17" x14ac:dyDescent="0.2">
      <c r="A375" s="48" t="s">
        <v>40</v>
      </c>
      <c r="B375" s="150"/>
      <c r="C375" s="146"/>
      <c r="D375" s="147" t="s">
        <v>5</v>
      </c>
      <c r="E375" s="147" t="s">
        <v>6</v>
      </c>
      <c r="F375" s="147" t="s">
        <v>7</v>
      </c>
      <c r="G375" s="146"/>
      <c r="H375" s="146"/>
      <c r="I375" s="146"/>
      <c r="J375" s="146"/>
      <c r="K375" s="146"/>
      <c r="L375" s="146"/>
    </row>
    <row r="376" spans="1:17" x14ac:dyDescent="0.2">
      <c r="A376" s="54">
        <f>A360+1</f>
        <v>24</v>
      </c>
      <c r="B376" s="6"/>
      <c r="C376" s="148" t="s">
        <v>42</v>
      </c>
      <c r="D376" s="32">
        <f ca="1">OFFSET(Setup!$AI$6,$A376,1)</f>
        <v>4</v>
      </c>
      <c r="E376" s="32">
        <f ca="1">OFFSET(Setup!$AI$6,$A376,2)</f>
        <v>24</v>
      </c>
      <c r="F376" s="32">
        <f ca="1">OFFSET(Setup!$AI$6,$A376,3)</f>
        <v>44</v>
      </c>
      <c r="G376" s="146"/>
      <c r="H376" s="146"/>
      <c r="I376" s="146"/>
      <c r="J376" s="146"/>
      <c r="K376" s="146"/>
      <c r="L376" s="146"/>
    </row>
    <row r="377" spans="1:17" x14ac:dyDescent="0.2">
      <c r="B377" s="6"/>
      <c r="C377" s="148" t="s">
        <v>41</v>
      </c>
      <c r="D377" s="32">
        <f ca="1">OFFSET(Setup!$AC$6,$A376,1)</f>
        <v>1</v>
      </c>
      <c r="E377" s="32">
        <f ca="1">OFFSET(Setup!$AC$6,$A376,2)</f>
        <v>4</v>
      </c>
      <c r="F377" s="32">
        <f ca="1">OFFSET(Setup!$AC$6,$A376,3)</f>
        <v>7</v>
      </c>
      <c r="G377" s="146"/>
      <c r="H377" s="146"/>
      <c r="I377" s="146"/>
      <c r="J377" s="146"/>
      <c r="K377" s="146"/>
      <c r="L377" s="146"/>
    </row>
    <row r="378" spans="1:17" x14ac:dyDescent="0.2">
      <c r="B378" s="6"/>
      <c r="C378" s="148" t="s">
        <v>51</v>
      </c>
      <c r="D378" s="32">
        <f ca="1">OFFSET('Data 2'!$B$9,$A$3,2*(D377+1))</f>
        <v>0</v>
      </c>
      <c r="E378" s="32">
        <f ca="1">OFFSET('Data 2'!$B$9,$A$3,2*(E377+1))</f>
        <v>0</v>
      </c>
      <c r="F378" s="32">
        <f ca="1">OFFSET('Data 2'!$B$9,$A$3,2*(F377+1))</f>
        <v>0</v>
      </c>
      <c r="G378" s="146"/>
      <c r="H378" s="146"/>
      <c r="I378" s="146"/>
      <c r="J378" s="146"/>
      <c r="K378" s="146"/>
      <c r="L378" s="146"/>
    </row>
    <row r="379" spans="1:17" ht="16" thickBot="1" x14ac:dyDescent="0.25">
      <c r="B379" s="6"/>
      <c r="C379" s="146"/>
      <c r="D379" s="146"/>
      <c r="E379" s="146"/>
      <c r="F379" s="146"/>
      <c r="G379" s="146"/>
      <c r="H379" s="146"/>
      <c r="I379" s="146"/>
      <c r="J379" s="146"/>
      <c r="K379" s="146"/>
      <c r="L379" s="146"/>
    </row>
    <row r="380" spans="1:17" ht="16" thickBot="1" x14ac:dyDescent="0.25">
      <c r="B380" s="6"/>
      <c r="C380" s="139" t="s">
        <v>35</v>
      </c>
      <c r="D380" s="140" t="s">
        <v>2</v>
      </c>
      <c r="E380" s="140" t="s">
        <v>36</v>
      </c>
      <c r="F380" s="140" t="s">
        <v>35</v>
      </c>
      <c r="G380" s="140" t="s">
        <v>2</v>
      </c>
      <c r="H380" s="140" t="s">
        <v>36</v>
      </c>
      <c r="I380" s="140" t="s">
        <v>35</v>
      </c>
      <c r="J380" s="140" t="s">
        <v>2</v>
      </c>
      <c r="K380" s="140" t="s">
        <v>36</v>
      </c>
      <c r="L380" s="140" t="s">
        <v>37</v>
      </c>
      <c r="M380" s="19" t="s">
        <v>36</v>
      </c>
      <c r="N380" s="7" t="s">
        <v>5</v>
      </c>
      <c r="O380" s="7" t="s">
        <v>6</v>
      </c>
      <c r="P380" s="7" t="s">
        <v>7</v>
      </c>
      <c r="Q380" s="57" t="s">
        <v>40</v>
      </c>
    </row>
    <row r="381" spans="1:17" ht="16" thickBot="1" x14ac:dyDescent="0.25">
      <c r="B381" s="6"/>
      <c r="C381" s="144" t="s">
        <v>8</v>
      </c>
      <c r="D381" s="145">
        <v>-1.620207820322958</v>
      </c>
      <c r="E381" s="145">
        <v>0.16517621122240972</v>
      </c>
      <c r="F381" s="144" t="s">
        <v>17</v>
      </c>
      <c r="G381" s="145">
        <v>0.97170237788061598</v>
      </c>
      <c r="H381" s="145">
        <v>0.72545868773923539</v>
      </c>
      <c r="I381" s="144" t="s">
        <v>26</v>
      </c>
      <c r="J381" s="145">
        <v>-1.9471393491437488</v>
      </c>
      <c r="K381" s="145">
        <v>0.12486561820054244</v>
      </c>
      <c r="L381" s="143">
        <v>0.75026525198938987</v>
      </c>
      <c r="M381" s="50">
        <f ca="1">OFFSET($E381,3*E378+F378,3*D378)</f>
        <v>0.16517621122240972</v>
      </c>
      <c r="N381" s="51">
        <f t="shared" ref="N381:P382" ca="1" si="23">D377</f>
        <v>1</v>
      </c>
      <c r="O381" s="52">
        <f t="shared" ca="1" si="23"/>
        <v>4</v>
      </c>
      <c r="P381" s="52">
        <f t="shared" ca="1" si="23"/>
        <v>7</v>
      </c>
      <c r="Q381" s="56">
        <f>A376</f>
        <v>24</v>
      </c>
    </row>
    <row r="382" spans="1:17" ht="16" thickBot="1" x14ac:dyDescent="0.25">
      <c r="B382" s="6"/>
      <c r="C382" s="144" t="s">
        <v>9</v>
      </c>
      <c r="D382" s="145">
        <v>-1.2043938026985563</v>
      </c>
      <c r="E382" s="145">
        <v>0.23069450580116274</v>
      </c>
      <c r="F382" s="144" t="s">
        <v>18</v>
      </c>
      <c r="G382" s="145">
        <v>1.3875163955050176</v>
      </c>
      <c r="H382" s="145">
        <v>0.80019545382190926</v>
      </c>
      <c r="I382" s="144" t="s">
        <v>27</v>
      </c>
      <c r="J382" s="145">
        <v>-1.6683901044755225</v>
      </c>
      <c r="K382" s="145">
        <v>0.15863893775852475</v>
      </c>
      <c r="L382" s="144"/>
      <c r="N382" s="52">
        <f t="shared" ca="1" si="23"/>
        <v>0</v>
      </c>
      <c r="O382" s="52">
        <f t="shared" ca="1" si="23"/>
        <v>0</v>
      </c>
      <c r="P382" s="52">
        <f t="shared" ca="1" si="23"/>
        <v>0</v>
      </c>
    </row>
    <row r="383" spans="1:17" x14ac:dyDescent="0.2">
      <c r="B383" s="6"/>
      <c r="C383" s="144" t="s">
        <v>10</v>
      </c>
      <c r="D383" s="145">
        <v>-1.5851478446389109</v>
      </c>
      <c r="E383" s="145">
        <v>0.17006765673777938</v>
      </c>
      <c r="F383" s="144" t="s">
        <v>19</v>
      </c>
      <c r="G383" s="145">
        <v>1.2425824550645896</v>
      </c>
      <c r="H383" s="145">
        <v>0.7760132080414599</v>
      </c>
      <c r="I383" s="144" t="s">
        <v>28</v>
      </c>
      <c r="J383" s="145">
        <v>-2.1226141472054199</v>
      </c>
      <c r="K383" s="145">
        <v>0.10691819758490696</v>
      </c>
      <c r="L383" s="144"/>
    </row>
    <row r="384" spans="1:17" x14ac:dyDescent="0.2">
      <c r="B384" s="6"/>
      <c r="C384" s="144" t="s">
        <v>11</v>
      </c>
      <c r="D384" s="145">
        <v>-2.4494580504422778</v>
      </c>
      <c r="E384" s="145">
        <v>7.9478189941125293E-2</v>
      </c>
      <c r="F384" s="144" t="s">
        <v>20</v>
      </c>
      <c r="G384" s="145">
        <v>0.142452147761296</v>
      </c>
      <c r="H384" s="145">
        <v>0.53555293543019644</v>
      </c>
      <c r="I384" s="144" t="s">
        <v>29</v>
      </c>
      <c r="J384" s="145">
        <v>-1.5540428106869049</v>
      </c>
      <c r="K384" s="145">
        <v>0.17450312749066008</v>
      </c>
      <c r="L384" s="144"/>
    </row>
    <row r="385" spans="1:17" x14ac:dyDescent="0.2">
      <c r="B385" s="6"/>
      <c r="C385" s="144" t="s">
        <v>12</v>
      </c>
      <c r="D385" s="145">
        <v>-2.0336440328178762</v>
      </c>
      <c r="E385" s="145">
        <v>0.11571552233136766</v>
      </c>
      <c r="F385" s="144" t="s">
        <v>21</v>
      </c>
      <c r="G385" s="145">
        <v>0.55826616538569751</v>
      </c>
      <c r="H385" s="145">
        <v>0.63605126957289215</v>
      </c>
      <c r="I385" s="144" t="s">
        <v>30</v>
      </c>
      <c r="J385" s="145">
        <v>-1.2752935660186786</v>
      </c>
      <c r="K385" s="145">
        <v>0.21835242767889854</v>
      </c>
      <c r="L385" s="144"/>
    </row>
    <row r="386" spans="1:17" x14ac:dyDescent="0.2">
      <c r="B386" s="6"/>
      <c r="C386" s="144" t="s">
        <v>13</v>
      </c>
      <c r="D386" s="145">
        <v>-2.3720333820950632</v>
      </c>
      <c r="E386" s="145">
        <v>8.5330302037000885E-2</v>
      </c>
      <c r="F386" s="144" t="s">
        <v>22</v>
      </c>
      <c r="G386" s="145">
        <v>0.45569691760843711</v>
      </c>
      <c r="H386" s="145">
        <v>0.61199287029299065</v>
      </c>
      <c r="I386" s="144" t="s">
        <v>31</v>
      </c>
      <c r="J386" s="145">
        <v>0.69314837305827304</v>
      </c>
      <c r="K386" s="203">
        <v>0.66666693166624236</v>
      </c>
      <c r="L386" s="144"/>
    </row>
    <row r="387" spans="1:17" x14ac:dyDescent="0.2">
      <c r="B387" s="6"/>
      <c r="C387" s="144" t="s">
        <v>14</v>
      </c>
      <c r="D387" s="145">
        <v>-2.1634019477683357</v>
      </c>
      <c r="E387" s="145">
        <v>0.10308548622776191</v>
      </c>
      <c r="F387" s="144" t="s">
        <v>23</v>
      </c>
      <c r="G387" s="145">
        <v>0.65508780918151777</v>
      </c>
      <c r="H387" s="145">
        <v>0.65815607121658593</v>
      </c>
      <c r="I387" s="144" t="s">
        <v>32</v>
      </c>
      <c r="J387" s="145">
        <v>-2.1226141472054199</v>
      </c>
      <c r="K387" s="145">
        <v>0.10691819758490696</v>
      </c>
      <c r="L387" s="144"/>
    </row>
    <row r="388" spans="1:17" x14ac:dyDescent="0.2">
      <c r="B388" s="6"/>
      <c r="C388" s="144" t="s">
        <v>15</v>
      </c>
      <c r="D388" s="145">
        <v>-1.750411008447079</v>
      </c>
      <c r="E388" s="145">
        <v>0.14799536535332977</v>
      </c>
      <c r="F388" s="144" t="s">
        <v>24</v>
      </c>
      <c r="G388" s="145">
        <v>1.0680787485027745</v>
      </c>
      <c r="H388" s="145">
        <v>0.74423137525083161</v>
      </c>
      <c r="I388" s="144" t="s">
        <v>33</v>
      </c>
      <c r="J388" s="145">
        <v>0.69314837305827304</v>
      </c>
      <c r="K388" s="145">
        <v>0.66666693166624236</v>
      </c>
      <c r="L388" s="144"/>
    </row>
    <row r="389" spans="1:17" x14ac:dyDescent="0.2">
      <c r="B389" s="6"/>
      <c r="C389" s="144" t="s">
        <v>16</v>
      </c>
      <c r="D389" s="145">
        <v>-2.1226141472054199</v>
      </c>
      <c r="E389" s="145">
        <v>0.10691819758490696</v>
      </c>
      <c r="F389" s="144" t="s">
        <v>25</v>
      </c>
      <c r="G389" s="145">
        <v>0.69314837305827304</v>
      </c>
      <c r="H389" s="145">
        <v>0.66666693166624236</v>
      </c>
      <c r="I389" s="144" t="s">
        <v>34</v>
      </c>
      <c r="J389" s="145">
        <v>-1.7186372043990923</v>
      </c>
      <c r="K389" s="145">
        <v>0.15204678362573099</v>
      </c>
      <c r="L389" s="144"/>
    </row>
    <row r="390" spans="1:17" ht="16" thickBot="1" x14ac:dyDescent="0.25">
      <c r="B390" s="6"/>
      <c r="C390" s="146"/>
      <c r="D390" s="146"/>
      <c r="E390" s="146"/>
      <c r="F390" s="146"/>
      <c r="G390" s="146"/>
      <c r="H390" s="146"/>
      <c r="I390" s="146"/>
      <c r="J390" s="146"/>
      <c r="K390" s="146"/>
      <c r="L390" s="146"/>
    </row>
    <row r="391" spans="1:17" x14ac:dyDescent="0.2">
      <c r="A391" s="48" t="s">
        <v>40</v>
      </c>
      <c r="B391" s="150"/>
      <c r="C391" s="146"/>
      <c r="D391" s="147" t="s">
        <v>5</v>
      </c>
      <c r="E391" s="147" t="s">
        <v>6</v>
      </c>
      <c r="F391" s="147" t="s">
        <v>7</v>
      </c>
      <c r="G391" s="146"/>
      <c r="H391" s="146"/>
      <c r="I391" s="146"/>
      <c r="J391" s="146"/>
      <c r="K391" s="146"/>
      <c r="L391" s="146"/>
    </row>
    <row r="392" spans="1:17" x14ac:dyDescent="0.2">
      <c r="A392" s="54">
        <f>A376+1</f>
        <v>25</v>
      </c>
      <c r="B392" s="6"/>
      <c r="C392" s="148" t="s">
        <v>42</v>
      </c>
      <c r="D392" s="32">
        <f ca="1">OFFSET(Setup!$AI$6,$A392,1)</f>
        <v>4</v>
      </c>
      <c r="E392" s="32">
        <f ca="1">OFFSET(Setup!$AI$6,$A392,2)</f>
        <v>24</v>
      </c>
      <c r="F392" s="32">
        <f ca="1">OFFSET(Setup!$AI$6,$A392,3)</f>
        <v>34</v>
      </c>
      <c r="G392" s="146"/>
      <c r="H392" s="146"/>
      <c r="I392" s="146"/>
      <c r="J392" s="146"/>
      <c r="K392" s="146"/>
      <c r="L392" s="146"/>
    </row>
    <row r="393" spans="1:17" x14ac:dyDescent="0.2">
      <c r="B393" s="6"/>
      <c r="C393" s="148" t="s">
        <v>41</v>
      </c>
      <c r="D393" s="32">
        <f ca="1">OFFSET(Setup!$AC$6,$A392,1)</f>
        <v>1</v>
      </c>
      <c r="E393" s="32">
        <f ca="1">OFFSET(Setup!$AC$6,$A392,2)</f>
        <v>4</v>
      </c>
      <c r="F393" s="32">
        <f ca="1">OFFSET(Setup!$AC$6,$A392,3)</f>
        <v>6</v>
      </c>
      <c r="G393" s="146"/>
      <c r="H393" s="146"/>
      <c r="I393" s="146"/>
      <c r="J393" s="146"/>
      <c r="K393" s="146"/>
      <c r="L393" s="146"/>
    </row>
    <row r="394" spans="1:17" x14ac:dyDescent="0.2">
      <c r="B394" s="6"/>
      <c r="C394" s="148" t="s">
        <v>51</v>
      </c>
      <c r="D394" s="32">
        <f ca="1">OFFSET('Data 2'!$B$9,$A$3,2*(D393+1))</f>
        <v>0</v>
      </c>
      <c r="E394" s="32">
        <f ca="1">OFFSET('Data 2'!$B$9,$A$3,2*(E393+1))</f>
        <v>0</v>
      </c>
      <c r="F394" s="32">
        <f ca="1">OFFSET('Data 2'!$B$9,$A$3,2*(F393+1))</f>
        <v>1</v>
      </c>
      <c r="G394" s="146"/>
      <c r="H394" s="146"/>
      <c r="I394" s="146"/>
      <c r="J394" s="146"/>
      <c r="K394" s="146"/>
      <c r="L394" s="146"/>
    </row>
    <row r="395" spans="1:17" ht="16" thickBot="1" x14ac:dyDescent="0.25">
      <c r="B395" s="6"/>
      <c r="C395" s="146"/>
      <c r="D395" s="146"/>
      <c r="E395" s="146"/>
      <c r="F395" s="146"/>
      <c r="G395" s="146"/>
      <c r="H395" s="146"/>
      <c r="I395" s="146"/>
      <c r="J395" s="146"/>
      <c r="K395" s="146"/>
      <c r="L395" s="146"/>
    </row>
    <row r="396" spans="1:17" ht="16" thickBot="1" x14ac:dyDescent="0.25">
      <c r="B396" s="6"/>
      <c r="C396" s="139" t="s">
        <v>35</v>
      </c>
      <c r="D396" s="140" t="s">
        <v>2</v>
      </c>
      <c r="E396" s="140" t="s">
        <v>36</v>
      </c>
      <c r="F396" s="140" t="s">
        <v>35</v>
      </c>
      <c r="G396" s="140" t="s">
        <v>2</v>
      </c>
      <c r="H396" s="140" t="s">
        <v>36</v>
      </c>
      <c r="I396" s="140" t="s">
        <v>35</v>
      </c>
      <c r="J396" s="140" t="s">
        <v>2</v>
      </c>
      <c r="K396" s="140" t="s">
        <v>36</v>
      </c>
      <c r="L396" s="140" t="s">
        <v>37</v>
      </c>
      <c r="M396" s="19" t="s">
        <v>36</v>
      </c>
      <c r="N396" s="7" t="s">
        <v>5</v>
      </c>
      <c r="O396" s="7" t="s">
        <v>6</v>
      </c>
      <c r="P396" s="7" t="s">
        <v>7</v>
      </c>
      <c r="Q396" s="57" t="s">
        <v>40</v>
      </c>
    </row>
    <row r="397" spans="1:17" ht="16" thickBot="1" x14ac:dyDescent="0.25">
      <c r="B397" s="6"/>
      <c r="C397" s="144" t="s">
        <v>8</v>
      </c>
      <c r="D397" s="145">
        <v>-1.7473286035268216</v>
      </c>
      <c r="E397" s="145">
        <v>0.14838445609032447</v>
      </c>
      <c r="F397" s="144" t="s">
        <v>17</v>
      </c>
      <c r="G397" s="145">
        <v>1.0387203895824324</v>
      </c>
      <c r="H397" s="145">
        <v>0.73860302893981378</v>
      </c>
      <c r="I397" s="144" t="s">
        <v>26</v>
      </c>
      <c r="J397" s="145">
        <v>-2.1071331604999641</v>
      </c>
      <c r="K397" s="145">
        <v>0.10840544651003159</v>
      </c>
      <c r="L397" s="143">
        <v>0.75384615384615383</v>
      </c>
      <c r="M397" s="50">
        <f ca="1">OFFSET($E397,3*E394+F394,3*D394)</f>
        <v>0.23487494972756873</v>
      </c>
      <c r="N397" s="51">
        <f t="shared" ref="N397:P398" ca="1" si="24">D393</f>
        <v>1</v>
      </c>
      <c r="O397" s="52">
        <f t="shared" ca="1" si="24"/>
        <v>4</v>
      </c>
      <c r="P397" s="52">
        <f t="shared" ca="1" si="24"/>
        <v>6</v>
      </c>
      <c r="Q397" s="56">
        <f>A392</f>
        <v>25</v>
      </c>
    </row>
    <row r="398" spans="1:17" ht="16" thickBot="1" x14ac:dyDescent="0.25">
      <c r="B398" s="6"/>
      <c r="C398" s="144" t="s">
        <v>9</v>
      </c>
      <c r="D398" s="145">
        <v>-1.1809860411815756</v>
      </c>
      <c r="E398" s="145">
        <v>0.23487494972756873</v>
      </c>
      <c r="F398" s="144" t="s">
        <v>18</v>
      </c>
      <c r="G398" s="145">
        <v>1.6050629519276784</v>
      </c>
      <c r="H398" s="145">
        <v>0.83272481348349647</v>
      </c>
      <c r="I398" s="144" t="s">
        <v>27</v>
      </c>
      <c r="J398" s="145">
        <v>-1.4404307682057906</v>
      </c>
      <c r="K398" s="145">
        <v>0.19147865050072455</v>
      </c>
      <c r="L398" s="144"/>
      <c r="N398" s="52">
        <f t="shared" ca="1" si="24"/>
        <v>0</v>
      </c>
      <c r="O398" s="52">
        <f t="shared" ca="1" si="24"/>
        <v>0</v>
      </c>
      <c r="P398" s="52">
        <f t="shared" ca="1" si="24"/>
        <v>1</v>
      </c>
    </row>
    <row r="399" spans="1:17" x14ac:dyDescent="0.2">
      <c r="B399" s="6"/>
      <c r="C399" s="144" t="s">
        <v>10</v>
      </c>
      <c r="D399" s="145">
        <v>-1.5851478446389109</v>
      </c>
      <c r="E399" s="145">
        <v>0.17006765673777938</v>
      </c>
      <c r="F399" s="144" t="s">
        <v>19</v>
      </c>
      <c r="G399" s="145">
        <v>1.2425824550645896</v>
      </c>
      <c r="H399" s="145">
        <v>0.7760132080414599</v>
      </c>
      <c r="I399" s="144" t="s">
        <v>28</v>
      </c>
      <c r="J399" s="145">
        <v>-2.1226141472054199</v>
      </c>
      <c r="K399" s="145">
        <v>0.10691819758490696</v>
      </c>
      <c r="L399" s="144"/>
    </row>
    <row r="400" spans="1:17" x14ac:dyDescent="0.2">
      <c r="B400" s="6"/>
      <c r="C400" s="144" t="s">
        <v>11</v>
      </c>
      <c r="D400" s="145">
        <v>-2.5746101625332756</v>
      </c>
      <c r="E400" s="145">
        <v>7.0790450748067626E-2</v>
      </c>
      <c r="F400" s="144" t="s">
        <v>20</v>
      </c>
      <c r="G400" s="145">
        <v>0.21143883057597823</v>
      </c>
      <c r="H400" s="145">
        <v>0.55266365357348368</v>
      </c>
      <c r="I400" s="144" t="s">
        <v>29</v>
      </c>
      <c r="J400" s="145">
        <v>-1.7311736514964247</v>
      </c>
      <c r="K400" s="145">
        <v>0.15043751841119871</v>
      </c>
      <c r="L400" s="144"/>
    </row>
    <row r="401" spans="1:17" x14ac:dyDescent="0.2">
      <c r="B401" s="6"/>
      <c r="C401" s="144" t="s">
        <v>12</v>
      </c>
      <c r="D401" s="145">
        <v>-2.0082676001880295</v>
      </c>
      <c r="E401" s="145">
        <v>0.11833760621931366</v>
      </c>
      <c r="F401" s="144" t="s">
        <v>21</v>
      </c>
      <c r="G401" s="145">
        <v>0.77778139292122428</v>
      </c>
      <c r="H401" s="145">
        <v>0.68520175645339776</v>
      </c>
      <c r="I401" s="144" t="s">
        <v>30</v>
      </c>
      <c r="J401" s="145">
        <v>-1.0644712592022512</v>
      </c>
      <c r="K401" s="145">
        <v>0.25645591887593111</v>
      </c>
      <c r="L401" s="144"/>
    </row>
    <row r="402" spans="1:17" x14ac:dyDescent="0.2">
      <c r="B402" s="6"/>
      <c r="C402" s="144" t="s">
        <v>13</v>
      </c>
      <c r="D402" s="145">
        <v>-2.3720333820950632</v>
      </c>
      <c r="E402" s="145">
        <v>8.5330302037000885E-2</v>
      </c>
      <c r="F402" s="144" t="s">
        <v>22</v>
      </c>
      <c r="G402" s="145">
        <v>0.45569691760843711</v>
      </c>
      <c r="H402" s="145">
        <v>0.61199287029299065</v>
      </c>
      <c r="I402" s="144" t="s">
        <v>31</v>
      </c>
      <c r="J402" s="145">
        <v>0.69314837305827304</v>
      </c>
      <c r="K402" s="145">
        <v>0.66666693166624236</v>
      </c>
      <c r="L402" s="144"/>
    </row>
    <row r="403" spans="1:17" x14ac:dyDescent="0.2">
      <c r="B403" s="6"/>
      <c r="C403" s="144" t="s">
        <v>14</v>
      </c>
      <c r="D403" s="145">
        <v>-2.2571763076957976</v>
      </c>
      <c r="E403" s="145">
        <v>9.4732246336423132E-2</v>
      </c>
      <c r="F403" s="144" t="s">
        <v>23</v>
      </c>
      <c r="G403" s="145">
        <v>0.46249023558072455</v>
      </c>
      <c r="H403" s="145">
        <v>0.61360476272253395</v>
      </c>
      <c r="I403" s="144" t="s">
        <v>32</v>
      </c>
      <c r="J403" s="145">
        <v>-2.1226141472054199</v>
      </c>
      <c r="K403" s="145">
        <v>0.10691819758490696</v>
      </c>
      <c r="L403" s="144"/>
    </row>
    <row r="404" spans="1:17" x14ac:dyDescent="0.2">
      <c r="B404" s="6"/>
      <c r="C404" s="144" t="s">
        <v>15</v>
      </c>
      <c r="D404" s="145">
        <v>-1.6687429901987627</v>
      </c>
      <c r="E404" s="145">
        <v>0.15859184284826314</v>
      </c>
      <c r="F404" s="144" t="s">
        <v>24</v>
      </c>
      <c r="G404" s="145">
        <v>1.0509235530777594</v>
      </c>
      <c r="H404" s="145">
        <v>0.74095220728237698</v>
      </c>
      <c r="I404" s="144" t="s">
        <v>33</v>
      </c>
      <c r="J404" s="145">
        <v>0.69314837305827304</v>
      </c>
      <c r="K404" s="145">
        <v>0.66666693166624236</v>
      </c>
      <c r="L404" s="144"/>
    </row>
    <row r="405" spans="1:17" x14ac:dyDescent="0.2">
      <c r="B405" s="6"/>
      <c r="C405" s="144" t="s">
        <v>16</v>
      </c>
      <c r="D405" s="145">
        <v>-2.1226141472054199</v>
      </c>
      <c r="E405" s="145">
        <v>0.10691819758490696</v>
      </c>
      <c r="F405" s="144" t="s">
        <v>25</v>
      </c>
      <c r="G405" s="145">
        <v>0.69314837305827304</v>
      </c>
      <c r="H405" s="145">
        <v>0.66666693166624236</v>
      </c>
      <c r="I405" s="144" t="s">
        <v>34</v>
      </c>
      <c r="J405" s="145">
        <v>-1.7186372043990923</v>
      </c>
      <c r="K405" s="145">
        <v>0.15204678362573099</v>
      </c>
      <c r="L405" s="144"/>
    </row>
    <row r="406" spans="1:17" ht="16" thickBot="1" x14ac:dyDescent="0.25">
      <c r="B406" s="6"/>
      <c r="C406" s="146"/>
      <c r="D406" s="146"/>
      <c r="E406" s="146"/>
      <c r="F406" s="146"/>
      <c r="G406" s="146"/>
      <c r="H406" s="146"/>
      <c r="I406" s="146"/>
      <c r="J406" s="146"/>
      <c r="K406" s="146"/>
      <c r="L406" s="146"/>
    </row>
    <row r="407" spans="1:17" x14ac:dyDescent="0.2">
      <c r="A407" s="48" t="s">
        <v>40</v>
      </c>
      <c r="B407" s="150"/>
      <c r="C407" s="146"/>
      <c r="D407" s="147" t="s">
        <v>5</v>
      </c>
      <c r="E407" s="147" t="s">
        <v>6</v>
      </c>
      <c r="F407" s="147" t="s">
        <v>7</v>
      </c>
      <c r="G407" s="146"/>
      <c r="H407" s="146"/>
      <c r="I407" s="146"/>
      <c r="J407" s="146"/>
      <c r="K407" s="146"/>
      <c r="L407" s="146"/>
    </row>
    <row r="408" spans="1:17" x14ac:dyDescent="0.2">
      <c r="A408" s="54">
        <f>A392+1</f>
        <v>26</v>
      </c>
      <c r="B408" s="6"/>
      <c r="C408" s="148" t="s">
        <v>42</v>
      </c>
      <c r="D408" s="32">
        <f ca="1">OFFSET(Setup!$AI$6,$A408,1)</f>
        <v>4</v>
      </c>
      <c r="E408" s="32">
        <f ca="1">OFFSET(Setup!$AI$6,$A408,2)</f>
        <v>24</v>
      </c>
      <c r="F408" s="32">
        <f ca="1">OFFSET(Setup!$AI$6,$A408,3)</f>
        <v>33</v>
      </c>
      <c r="G408" s="146"/>
      <c r="H408" s="146"/>
      <c r="I408" s="146"/>
      <c r="J408" s="146"/>
      <c r="K408" s="146"/>
      <c r="L408" s="146"/>
    </row>
    <row r="409" spans="1:17" x14ac:dyDescent="0.2">
      <c r="B409" s="6"/>
      <c r="C409" s="148" t="s">
        <v>41</v>
      </c>
      <c r="D409" s="32">
        <f ca="1">OFFSET(Setup!$AC$6,$A408,1)</f>
        <v>1</v>
      </c>
      <c r="E409" s="32">
        <f ca="1">OFFSET(Setup!$AC$6,$A408,2)</f>
        <v>4</v>
      </c>
      <c r="F409" s="32">
        <f ca="1">OFFSET(Setup!$AC$6,$A408,3)</f>
        <v>5</v>
      </c>
      <c r="G409" s="146"/>
      <c r="H409" s="146"/>
      <c r="I409" s="146"/>
      <c r="J409" s="146"/>
      <c r="K409" s="146"/>
      <c r="L409" s="146"/>
    </row>
    <row r="410" spans="1:17" x14ac:dyDescent="0.2">
      <c r="B410" s="6"/>
      <c r="C410" s="148" t="s">
        <v>51</v>
      </c>
      <c r="D410" s="32">
        <f ca="1">OFFSET('Data 2'!$B$9,$A$3,2*(D409+1))</f>
        <v>0</v>
      </c>
      <c r="E410" s="32">
        <f ca="1">OFFSET('Data 2'!$B$9,$A$3,2*(E409+1))</f>
        <v>0</v>
      </c>
      <c r="F410" s="32">
        <f ca="1">OFFSET('Data 2'!$B$9,$A$3,2*(F409+1))</f>
        <v>0</v>
      </c>
      <c r="G410" s="146"/>
      <c r="H410" s="146"/>
      <c r="I410" s="146"/>
      <c r="J410" s="146"/>
      <c r="K410" s="146"/>
      <c r="L410" s="146"/>
    </row>
    <row r="411" spans="1:17" ht="16" thickBot="1" x14ac:dyDescent="0.25">
      <c r="B411" s="6"/>
      <c r="C411" s="146"/>
      <c r="D411" s="146"/>
      <c r="E411" s="146"/>
      <c r="F411" s="146"/>
      <c r="G411" s="146"/>
      <c r="H411" s="146"/>
      <c r="I411" s="146"/>
      <c r="J411" s="146"/>
      <c r="K411" s="146"/>
      <c r="L411" s="146"/>
    </row>
    <row r="412" spans="1:17" ht="16" thickBot="1" x14ac:dyDescent="0.25">
      <c r="B412" s="6"/>
      <c r="C412" s="139" t="s">
        <v>35</v>
      </c>
      <c r="D412" s="140" t="s">
        <v>2</v>
      </c>
      <c r="E412" s="140" t="s">
        <v>36</v>
      </c>
      <c r="F412" s="140" t="s">
        <v>35</v>
      </c>
      <c r="G412" s="140" t="s">
        <v>2</v>
      </c>
      <c r="H412" s="140" t="s">
        <v>36</v>
      </c>
      <c r="I412" s="140" t="s">
        <v>35</v>
      </c>
      <c r="J412" s="140" t="s">
        <v>2</v>
      </c>
      <c r="K412" s="140" t="s">
        <v>36</v>
      </c>
      <c r="L412" s="140" t="s">
        <v>37</v>
      </c>
      <c r="M412" s="19" t="s">
        <v>36</v>
      </c>
      <c r="N412" s="7" t="s">
        <v>5</v>
      </c>
      <c r="O412" s="7" t="s">
        <v>6</v>
      </c>
      <c r="P412" s="7" t="s">
        <v>7</v>
      </c>
      <c r="Q412" s="57" t="s">
        <v>40</v>
      </c>
    </row>
    <row r="413" spans="1:17" ht="16" thickBot="1" x14ac:dyDescent="0.25">
      <c r="B413" s="6"/>
      <c r="C413" s="144" t="s">
        <v>8</v>
      </c>
      <c r="D413" s="145">
        <v>-2.423698995907114</v>
      </c>
      <c r="E413" s="145">
        <v>8.1383289788001564E-2</v>
      </c>
      <c r="F413" s="144" t="s">
        <v>17</v>
      </c>
      <c r="G413" s="145">
        <v>0.39785730706225664</v>
      </c>
      <c r="H413" s="145">
        <v>0.59817274642405249</v>
      </c>
      <c r="I413" s="144" t="s">
        <v>26</v>
      </c>
      <c r="J413" s="145">
        <v>-2.7717306814317872</v>
      </c>
      <c r="K413" s="145">
        <v>5.8871051387540105E-2</v>
      </c>
      <c r="L413" s="143">
        <v>0.77002652519893899</v>
      </c>
      <c r="M413" s="50">
        <f ca="1">OFFSET($E413,3*E410+F410,3*D410)</f>
        <v>8.1383289788001564E-2</v>
      </c>
      <c r="N413" s="51">
        <f t="shared" ref="N413:P414" ca="1" si="25">D409</f>
        <v>1</v>
      </c>
      <c r="O413" s="52">
        <f t="shared" ca="1" si="25"/>
        <v>4</v>
      </c>
      <c r="P413" s="52">
        <f t="shared" ca="1" si="25"/>
        <v>5</v>
      </c>
      <c r="Q413" s="56">
        <f>A408</f>
        <v>26</v>
      </c>
    </row>
    <row r="414" spans="1:17" ht="16" thickBot="1" x14ac:dyDescent="0.25">
      <c r="B414" s="6"/>
      <c r="C414" s="144" t="s">
        <v>9</v>
      </c>
      <c r="D414" s="145">
        <v>-1.2916052779731138</v>
      </c>
      <c r="E414" s="145">
        <v>0.21558122480926284</v>
      </c>
      <c r="F414" s="144" t="s">
        <v>18</v>
      </c>
      <c r="G414" s="145">
        <v>1.5299510249962569</v>
      </c>
      <c r="H414" s="145">
        <v>0.82199914847325328</v>
      </c>
      <c r="I414" s="144" t="s">
        <v>27</v>
      </c>
      <c r="J414" s="145">
        <v>-1.4222097441004617</v>
      </c>
      <c r="K414" s="145">
        <v>0.19431539914916685</v>
      </c>
      <c r="L414" s="144"/>
      <c r="N414" s="52">
        <f t="shared" ca="1" si="25"/>
        <v>0</v>
      </c>
      <c r="O414" s="52">
        <f t="shared" ca="1" si="25"/>
        <v>0</v>
      </c>
      <c r="P414" s="52">
        <f t="shared" ca="1" si="25"/>
        <v>0</v>
      </c>
    </row>
    <row r="415" spans="1:17" x14ac:dyDescent="0.2">
      <c r="B415" s="6"/>
      <c r="C415" s="144" t="s">
        <v>10</v>
      </c>
      <c r="D415" s="145">
        <v>-1.5851478446389109</v>
      </c>
      <c r="E415" s="145">
        <v>0.17006765673777938</v>
      </c>
      <c r="F415" s="144" t="s">
        <v>19</v>
      </c>
      <c r="G415" s="145">
        <v>1.2425824550645896</v>
      </c>
      <c r="H415" s="145">
        <v>0.7760132080414599</v>
      </c>
      <c r="I415" s="144" t="s">
        <v>28</v>
      </c>
      <c r="J415" s="145">
        <v>-2.1226141472054199</v>
      </c>
      <c r="K415" s="145">
        <v>0.10691819758490696</v>
      </c>
      <c r="L415" s="144"/>
    </row>
    <row r="416" spans="1:17" x14ac:dyDescent="0.2">
      <c r="B416" s="6"/>
      <c r="C416" s="144" t="s">
        <v>11</v>
      </c>
      <c r="D416" s="145">
        <v>-3.0227938643887322</v>
      </c>
      <c r="E416" s="145">
        <v>4.6406680552139305E-2</v>
      </c>
      <c r="F416" s="144" t="s">
        <v>20</v>
      </c>
      <c r="G416" s="145">
        <v>-0.20123756141936155</v>
      </c>
      <c r="H416" s="145">
        <v>0.44985970465578001</v>
      </c>
      <c r="I416" s="144" t="s">
        <v>29</v>
      </c>
      <c r="J416" s="145">
        <v>-2.2312163200534658</v>
      </c>
      <c r="K416" s="145">
        <v>9.6982067648156325E-2</v>
      </c>
      <c r="L416" s="144"/>
    </row>
    <row r="417" spans="1:17" x14ac:dyDescent="0.2">
      <c r="B417" s="6"/>
      <c r="C417" s="144" t="s">
        <v>12</v>
      </c>
      <c r="D417" s="145">
        <v>-1.8907001464547319</v>
      </c>
      <c r="E417" s="145">
        <v>0.13116465979751549</v>
      </c>
      <c r="F417" s="144" t="s">
        <v>21</v>
      </c>
      <c r="G417" s="145">
        <v>0.93085615651463871</v>
      </c>
      <c r="H417" s="145">
        <v>0.71724894880267909</v>
      </c>
      <c r="I417" s="144" t="s">
        <v>30</v>
      </c>
      <c r="J417" s="145">
        <v>-0.88169538272214032</v>
      </c>
      <c r="K417" s="145">
        <v>0.29282657718326588</v>
      </c>
      <c r="L417" s="144"/>
    </row>
    <row r="418" spans="1:17" x14ac:dyDescent="0.2">
      <c r="B418" s="6"/>
      <c r="C418" s="144" t="s">
        <v>13</v>
      </c>
      <c r="D418" s="145">
        <v>-2.3720333820950632</v>
      </c>
      <c r="E418" s="145">
        <v>8.5330302037000885E-2</v>
      </c>
      <c r="F418" s="144" t="s">
        <v>22</v>
      </c>
      <c r="G418" s="145">
        <v>0.45569691760843711</v>
      </c>
      <c r="H418" s="145">
        <v>0.61199287029299065</v>
      </c>
      <c r="I418" s="144" t="s">
        <v>31</v>
      </c>
      <c r="J418" s="145">
        <v>0.69314837305827304</v>
      </c>
      <c r="K418" s="145">
        <v>0.66666693166624236</v>
      </c>
      <c r="L418" s="144"/>
    </row>
    <row r="419" spans="1:17" x14ac:dyDescent="0.2">
      <c r="B419" s="6"/>
      <c r="C419" s="144" t="s">
        <v>14</v>
      </c>
      <c r="D419" s="145">
        <v>-2.8039809262172617</v>
      </c>
      <c r="E419" s="145">
        <v>5.710943286771332E-2</v>
      </c>
      <c r="F419" s="144" t="s">
        <v>23</v>
      </c>
      <c r="G419" s="145">
        <v>-7.814909812078108E-2</v>
      </c>
      <c r="H419" s="145">
        <v>0.48047266270390215</v>
      </c>
      <c r="I419" s="144" t="s">
        <v>32</v>
      </c>
      <c r="J419" s="145">
        <v>-2.1226141472054199</v>
      </c>
      <c r="K419" s="145">
        <v>0.10691819758490696</v>
      </c>
      <c r="L419" s="144"/>
    </row>
    <row r="420" spans="1:17" x14ac:dyDescent="0.2">
      <c r="B420" s="6"/>
      <c r="C420" s="144" t="s">
        <v>15</v>
      </c>
      <c r="D420" s="145">
        <v>-1.5744471770046387</v>
      </c>
      <c r="E420" s="145">
        <v>0.17158333534887366</v>
      </c>
      <c r="F420" s="144" t="s">
        <v>24</v>
      </c>
      <c r="G420" s="145">
        <v>1.151384651091842</v>
      </c>
      <c r="H420" s="145">
        <v>0.759763738238737</v>
      </c>
      <c r="I420" s="144" t="s">
        <v>33</v>
      </c>
      <c r="J420" s="145">
        <v>0.69314837305827304</v>
      </c>
      <c r="K420" s="145">
        <v>0.66666693166624236</v>
      </c>
      <c r="L420" s="144"/>
    </row>
    <row r="421" spans="1:17" x14ac:dyDescent="0.2">
      <c r="B421" s="6"/>
      <c r="C421" s="144" t="s">
        <v>16</v>
      </c>
      <c r="D421" s="145">
        <v>-2.1226141472054199</v>
      </c>
      <c r="E421" s="145">
        <v>0.10691819758490696</v>
      </c>
      <c r="F421" s="144" t="s">
        <v>25</v>
      </c>
      <c r="G421" s="145">
        <v>0.69314837305827304</v>
      </c>
      <c r="H421" s="145">
        <v>0.66666693166624236</v>
      </c>
      <c r="I421" s="144" t="s">
        <v>34</v>
      </c>
      <c r="J421" s="145">
        <v>-1.7186372043990923</v>
      </c>
      <c r="K421" s="145">
        <v>0.15204678362573099</v>
      </c>
      <c r="L421" s="144"/>
    </row>
    <row r="422" spans="1:17" ht="16" thickBot="1" x14ac:dyDescent="0.25">
      <c r="B422" s="6"/>
      <c r="C422" s="146"/>
      <c r="D422" s="146"/>
      <c r="E422" s="146"/>
      <c r="F422" s="146"/>
      <c r="G422" s="146"/>
      <c r="H422" s="146"/>
      <c r="I422" s="146"/>
      <c r="J422" s="146"/>
      <c r="K422" s="146"/>
      <c r="L422" s="146"/>
    </row>
    <row r="423" spans="1:17" x14ac:dyDescent="0.2">
      <c r="A423" s="48" t="s">
        <v>40</v>
      </c>
      <c r="B423" s="150"/>
      <c r="C423" s="146"/>
      <c r="D423" s="147" t="s">
        <v>5</v>
      </c>
      <c r="E423" s="147" t="s">
        <v>6</v>
      </c>
      <c r="F423" s="147" t="s">
        <v>7</v>
      </c>
      <c r="G423" s="146"/>
      <c r="H423" s="146"/>
      <c r="I423" s="146"/>
      <c r="J423" s="146"/>
      <c r="K423" s="146"/>
      <c r="L423" s="146"/>
    </row>
    <row r="424" spans="1:17" x14ac:dyDescent="0.2">
      <c r="A424" s="53">
        <f>A408+1</f>
        <v>27</v>
      </c>
      <c r="B424" s="6"/>
      <c r="C424" s="148" t="s">
        <v>42</v>
      </c>
      <c r="D424" s="32">
        <f ca="1">OFFSET(Setup!$AI$6,$A424,1)</f>
        <v>4</v>
      </c>
      <c r="E424" s="32">
        <f ca="1">OFFSET(Setup!$AI$6,$A424,2)</f>
        <v>15</v>
      </c>
      <c r="F424" s="32">
        <f ca="1">OFFSET(Setup!$AI$6,$A424,3)</f>
        <v>44</v>
      </c>
      <c r="G424" s="146"/>
      <c r="H424" s="146"/>
      <c r="I424" s="146"/>
      <c r="J424" s="146"/>
      <c r="K424" s="146"/>
      <c r="L424" s="146"/>
    </row>
    <row r="425" spans="1:17" x14ac:dyDescent="0.2">
      <c r="B425" s="6"/>
      <c r="C425" s="148" t="s">
        <v>41</v>
      </c>
      <c r="D425" s="32">
        <f ca="1">OFFSET(Setup!$AC$6,$A424,1)</f>
        <v>1</v>
      </c>
      <c r="E425" s="32">
        <f ca="1">OFFSET(Setup!$AC$6,$A424,2)</f>
        <v>3</v>
      </c>
      <c r="F425" s="32">
        <f ca="1">OFFSET(Setup!$AC$6,$A424,3)</f>
        <v>7</v>
      </c>
      <c r="G425" s="146"/>
      <c r="H425" s="146"/>
      <c r="I425" s="146"/>
      <c r="J425" s="146"/>
      <c r="K425" s="146"/>
      <c r="L425" s="146"/>
    </row>
    <row r="426" spans="1:17" x14ac:dyDescent="0.2">
      <c r="B426" s="6"/>
      <c r="C426" s="148" t="s">
        <v>51</v>
      </c>
      <c r="D426" s="32">
        <f ca="1">OFFSET('Data 2'!$B$9,$A$3,2*(D425+1))</f>
        <v>0</v>
      </c>
      <c r="E426" s="32">
        <f ca="1">OFFSET('Data 2'!$B$9,$A$3,2*(E425+1))</f>
        <v>0</v>
      </c>
      <c r="F426" s="32">
        <f ca="1">OFFSET('Data 2'!$B$9,$A$3,2*(F425+1))</f>
        <v>0</v>
      </c>
      <c r="G426" s="146"/>
      <c r="H426" s="146"/>
      <c r="I426" s="146"/>
      <c r="J426" s="146"/>
      <c r="K426" s="146"/>
      <c r="L426" s="146"/>
    </row>
    <row r="427" spans="1:17" ht="16" thickBot="1" x14ac:dyDescent="0.25">
      <c r="B427" s="6"/>
      <c r="C427" s="146"/>
      <c r="D427" s="146"/>
      <c r="E427" s="146"/>
      <c r="F427" s="146"/>
      <c r="G427" s="146"/>
      <c r="H427" s="146"/>
      <c r="I427" s="146"/>
      <c r="J427" s="146"/>
      <c r="K427" s="146"/>
      <c r="L427" s="146"/>
    </row>
    <row r="428" spans="1:17" ht="16" thickBot="1" x14ac:dyDescent="0.25">
      <c r="B428" s="6"/>
      <c r="C428" s="139" t="s">
        <v>35</v>
      </c>
      <c r="D428" s="140" t="s">
        <v>2</v>
      </c>
      <c r="E428" s="140" t="s">
        <v>36</v>
      </c>
      <c r="F428" s="140" t="s">
        <v>35</v>
      </c>
      <c r="G428" s="140" t="s">
        <v>2</v>
      </c>
      <c r="H428" s="140" t="s">
        <v>36</v>
      </c>
      <c r="I428" s="140" t="s">
        <v>35</v>
      </c>
      <c r="J428" s="140" t="s">
        <v>2</v>
      </c>
      <c r="K428" s="140" t="s">
        <v>36</v>
      </c>
      <c r="L428" s="140" t="s">
        <v>37</v>
      </c>
      <c r="M428" s="19" t="s">
        <v>36</v>
      </c>
      <c r="N428" s="7" t="s">
        <v>5</v>
      </c>
      <c r="O428" s="7" t="s">
        <v>6</v>
      </c>
      <c r="P428" s="7" t="s">
        <v>7</v>
      </c>
      <c r="Q428" s="57" t="s">
        <v>40</v>
      </c>
    </row>
    <row r="429" spans="1:17" ht="16" thickBot="1" x14ac:dyDescent="0.25">
      <c r="B429" s="6"/>
      <c r="C429" s="144" t="s">
        <v>8</v>
      </c>
      <c r="D429" s="145">
        <v>-2.2416781121345029</v>
      </c>
      <c r="E429" s="145">
        <v>9.606971509471543E-2</v>
      </c>
      <c r="F429" s="144" t="s">
        <v>17</v>
      </c>
      <c r="G429" s="145">
        <v>9.1511722180004362E-2</v>
      </c>
      <c r="H429" s="145">
        <v>0.52286197816785696</v>
      </c>
      <c r="I429" s="144" t="s">
        <v>26</v>
      </c>
      <c r="J429" s="145">
        <v>-1.9915960936124231</v>
      </c>
      <c r="K429" s="145">
        <v>0.1200881058255841</v>
      </c>
      <c r="L429" s="143">
        <v>0.73355437665782497</v>
      </c>
      <c r="M429" s="50">
        <f ca="1">OFFSET($E429,3*E426+F426,3*D426)</f>
        <v>9.606971509471543E-2</v>
      </c>
      <c r="N429" s="51">
        <f t="shared" ref="N429:P430" ca="1" si="26">D425</f>
        <v>1</v>
      </c>
      <c r="O429" s="52">
        <f t="shared" ca="1" si="26"/>
        <v>3</v>
      </c>
      <c r="P429" s="52">
        <f t="shared" ca="1" si="26"/>
        <v>7</v>
      </c>
      <c r="Q429" s="56">
        <f>A424</f>
        <v>27</v>
      </c>
    </row>
    <row r="430" spans="1:17" ht="16" thickBot="1" x14ac:dyDescent="0.25">
      <c r="B430" s="6"/>
      <c r="C430" s="144" t="s">
        <v>9</v>
      </c>
      <c r="D430" s="145">
        <v>-2.1521136568207972</v>
      </c>
      <c r="E430" s="145">
        <v>0.10413387499811694</v>
      </c>
      <c r="F430" s="144" t="s">
        <v>18</v>
      </c>
      <c r="G430" s="145">
        <v>0.18107617749371002</v>
      </c>
      <c r="H430" s="145">
        <v>0.54514575628713868</v>
      </c>
      <c r="I430" s="144" t="s">
        <v>27</v>
      </c>
      <c r="J430" s="145">
        <v>-1.8260734928061391</v>
      </c>
      <c r="K430" s="145">
        <v>0.13870669667523755</v>
      </c>
      <c r="L430" s="144"/>
      <c r="N430" s="52">
        <f t="shared" ca="1" si="26"/>
        <v>0</v>
      </c>
      <c r="O430" s="52">
        <f t="shared" ca="1" si="26"/>
        <v>0</v>
      </c>
      <c r="P430" s="52">
        <f t="shared" ca="1" si="26"/>
        <v>0</v>
      </c>
    </row>
    <row r="431" spans="1:17" x14ac:dyDescent="0.2">
      <c r="B431" s="6"/>
      <c r="C431" s="144" t="s">
        <v>10</v>
      </c>
      <c r="D431" s="145">
        <v>-2.2660052256582603</v>
      </c>
      <c r="E431" s="145">
        <v>9.3977799934532494E-2</v>
      </c>
      <c r="F431" s="144" t="s">
        <v>19</v>
      </c>
      <c r="G431" s="145">
        <v>0.49678433305959313</v>
      </c>
      <c r="H431" s="145">
        <v>0.62170334048470699</v>
      </c>
      <c r="I431" s="144" t="s">
        <v>28</v>
      </c>
      <c r="J431" s="145">
        <v>-2.1226141472054199</v>
      </c>
      <c r="K431" s="145">
        <v>0.10691819758490696</v>
      </c>
      <c r="L431" s="144"/>
    </row>
    <row r="432" spans="1:17" x14ac:dyDescent="0.2">
      <c r="B432" s="6"/>
      <c r="C432" s="144" t="s">
        <v>11</v>
      </c>
      <c r="D432" s="145">
        <v>-0.97899328427558885</v>
      </c>
      <c r="E432" s="145">
        <v>0.27309158372755388</v>
      </c>
      <c r="F432" s="144" t="s">
        <v>20</v>
      </c>
      <c r="G432" s="145">
        <v>1.3541965500389184</v>
      </c>
      <c r="H432" s="145">
        <v>0.79481486595729878</v>
      </c>
      <c r="I432" s="144" t="s">
        <v>29</v>
      </c>
      <c r="J432" s="145">
        <v>-0.14092520013693277</v>
      </c>
      <c r="K432" s="145">
        <v>0.46482689194303617</v>
      </c>
      <c r="L432" s="144"/>
    </row>
    <row r="433" spans="1:17" x14ac:dyDescent="0.2">
      <c r="B433" s="6"/>
      <c r="C433" s="144" t="s">
        <v>12</v>
      </c>
      <c r="D433" s="145">
        <v>-0.88942882896188324</v>
      </c>
      <c r="E433" s="145">
        <v>0.29122771114738683</v>
      </c>
      <c r="F433" s="144" t="s">
        <v>21</v>
      </c>
      <c r="G433" s="145">
        <v>1.443761005352624</v>
      </c>
      <c r="H433" s="145">
        <v>0.80903638910108966</v>
      </c>
      <c r="I433" s="144" t="s">
        <v>30</v>
      </c>
      <c r="J433" s="145">
        <v>2.4597400669351288E-2</v>
      </c>
      <c r="K433" s="145">
        <v>0.50614904013989837</v>
      </c>
      <c r="L433" s="144"/>
    </row>
    <row r="434" spans="1:17" x14ac:dyDescent="0.2">
      <c r="B434" s="6"/>
      <c r="C434" s="144" t="s">
        <v>13</v>
      </c>
      <c r="D434" s="145">
        <v>-0.90534882046940779</v>
      </c>
      <c r="E434" s="145">
        <v>0.28795255458518587</v>
      </c>
      <c r="F434" s="144" t="s">
        <v>22</v>
      </c>
      <c r="G434" s="145">
        <v>1.8574407382484457</v>
      </c>
      <c r="H434" s="145">
        <v>0.86499836628079718</v>
      </c>
      <c r="I434" s="144" t="s">
        <v>31</v>
      </c>
      <c r="J434" s="145">
        <v>0.69314837305827304</v>
      </c>
      <c r="K434" s="145">
        <v>0.66666693166624236</v>
      </c>
      <c r="L434" s="144"/>
    </row>
    <row r="435" spans="1:17" x14ac:dyDescent="0.2">
      <c r="B435" s="6"/>
      <c r="C435" s="144" t="s">
        <v>14</v>
      </c>
      <c r="D435" s="145">
        <v>-2.16340048466602</v>
      </c>
      <c r="E435" s="145">
        <v>0.10308562150462547</v>
      </c>
      <c r="F435" s="144" t="s">
        <v>23</v>
      </c>
      <c r="G435" s="145">
        <v>0.65508889409753834</v>
      </c>
      <c r="H435" s="145">
        <v>0.65815631530817276</v>
      </c>
      <c r="I435" s="144" t="s">
        <v>32</v>
      </c>
      <c r="J435" s="145">
        <v>-2.1226141472054199</v>
      </c>
      <c r="K435" s="145">
        <v>0.10691819758490696</v>
      </c>
      <c r="L435" s="144"/>
    </row>
    <row r="436" spans="1:17" x14ac:dyDescent="0.2">
      <c r="B436" s="6"/>
      <c r="C436" s="144" t="s">
        <v>15</v>
      </c>
      <c r="D436" s="145">
        <v>-1.750405828121036</v>
      </c>
      <c r="E436" s="145">
        <v>0.14799601855601119</v>
      </c>
      <c r="F436" s="144" t="s">
        <v>24</v>
      </c>
      <c r="G436" s="145">
        <v>1.0680835506425224</v>
      </c>
      <c r="H436" s="145">
        <v>0.74423228934203245</v>
      </c>
      <c r="I436" s="144" t="s">
        <v>33</v>
      </c>
      <c r="J436" s="145">
        <v>0.69314837305827304</v>
      </c>
      <c r="K436" s="145">
        <v>0.66666693166624236</v>
      </c>
      <c r="L436" s="144"/>
    </row>
    <row r="437" spans="1:17" x14ac:dyDescent="0.2">
      <c r="B437" s="6"/>
      <c r="C437" s="144" t="s">
        <v>16</v>
      </c>
      <c r="D437" s="145">
        <v>-2.1226141472054199</v>
      </c>
      <c r="E437" s="145">
        <v>0.10691819758490696</v>
      </c>
      <c r="F437" s="144" t="s">
        <v>25</v>
      </c>
      <c r="G437" s="145">
        <v>0.69314837305827304</v>
      </c>
      <c r="H437" s="145">
        <v>0.66666693166624236</v>
      </c>
      <c r="I437" s="144" t="s">
        <v>34</v>
      </c>
      <c r="J437" s="145">
        <v>-1.7186372043990923</v>
      </c>
      <c r="K437" s="145">
        <v>0.15204678362573099</v>
      </c>
      <c r="L437" s="144"/>
    </row>
    <row r="438" spans="1:17" ht="16" thickBot="1" x14ac:dyDescent="0.25">
      <c r="B438" s="6"/>
      <c r="C438" s="146"/>
      <c r="D438" s="146"/>
      <c r="E438" s="146"/>
      <c r="F438" s="146"/>
      <c r="G438" s="146"/>
      <c r="H438" s="146"/>
      <c r="I438" s="146"/>
      <c r="J438" s="146"/>
      <c r="K438" s="146"/>
      <c r="L438" s="146"/>
    </row>
    <row r="439" spans="1:17" x14ac:dyDescent="0.2">
      <c r="A439" s="48" t="s">
        <v>40</v>
      </c>
      <c r="B439" s="150"/>
      <c r="C439" s="146"/>
      <c r="D439" s="147" t="s">
        <v>5</v>
      </c>
      <c r="E439" s="147" t="s">
        <v>6</v>
      </c>
      <c r="F439" s="147" t="s">
        <v>7</v>
      </c>
      <c r="G439" s="146"/>
      <c r="H439" s="146"/>
      <c r="I439" s="146"/>
      <c r="J439" s="146"/>
      <c r="K439" s="146"/>
      <c r="L439" s="146"/>
    </row>
    <row r="440" spans="1:17" x14ac:dyDescent="0.2">
      <c r="A440" s="53">
        <f>A424+1</f>
        <v>28</v>
      </c>
      <c r="B440" s="6"/>
      <c r="C440" s="148" t="s">
        <v>42</v>
      </c>
      <c r="D440" s="32">
        <f ca="1">OFFSET(Setup!$AI$6,$A440,1)</f>
        <v>4</v>
      </c>
      <c r="E440" s="32">
        <f ca="1">OFFSET(Setup!$AI$6,$A440,2)</f>
        <v>15</v>
      </c>
      <c r="F440" s="32">
        <f ca="1">OFFSET(Setup!$AI$6,$A440,3)</f>
        <v>34</v>
      </c>
      <c r="G440" s="146"/>
      <c r="H440" s="146"/>
      <c r="I440" s="146"/>
      <c r="J440" s="146"/>
      <c r="K440" s="146"/>
      <c r="L440" s="146"/>
    </row>
    <row r="441" spans="1:17" x14ac:dyDescent="0.2">
      <c r="B441" s="6"/>
      <c r="C441" s="148" t="s">
        <v>41</v>
      </c>
      <c r="D441" s="32">
        <f ca="1">OFFSET(Setup!$AC$6,$A440,1)</f>
        <v>1</v>
      </c>
      <c r="E441" s="32">
        <f ca="1">OFFSET(Setup!$AC$6,$A440,2)</f>
        <v>3</v>
      </c>
      <c r="F441" s="32">
        <f ca="1">OFFSET(Setup!$AC$6,$A440,3)</f>
        <v>6</v>
      </c>
      <c r="G441" s="146"/>
      <c r="H441" s="146"/>
      <c r="I441" s="146"/>
      <c r="J441" s="146"/>
      <c r="K441" s="146"/>
      <c r="L441" s="146"/>
    </row>
    <row r="442" spans="1:17" x14ac:dyDescent="0.2">
      <c r="B442" s="6"/>
      <c r="C442" s="148" t="s">
        <v>51</v>
      </c>
      <c r="D442" s="32">
        <f ca="1">OFFSET('Data 2'!$B$9,$A$3,2*(D441+1))</f>
        <v>0</v>
      </c>
      <c r="E442" s="32">
        <f ca="1">OFFSET('Data 2'!$B$9,$A$3,2*(E441+1))</f>
        <v>0</v>
      </c>
      <c r="F442" s="32">
        <f ca="1">OFFSET('Data 2'!$B$9,$A$3,2*(F441+1))</f>
        <v>1</v>
      </c>
      <c r="G442" s="146"/>
      <c r="H442" s="146"/>
      <c r="I442" s="146"/>
      <c r="J442" s="146"/>
      <c r="K442" s="146"/>
      <c r="L442" s="146"/>
    </row>
    <row r="443" spans="1:17" ht="16" thickBot="1" x14ac:dyDescent="0.25">
      <c r="B443" s="6"/>
      <c r="C443" s="146"/>
      <c r="D443" s="146"/>
      <c r="E443" s="146"/>
      <c r="F443" s="146"/>
      <c r="G443" s="146"/>
      <c r="H443" s="146"/>
      <c r="I443" s="146"/>
      <c r="J443" s="146"/>
      <c r="K443" s="146"/>
      <c r="L443" s="146"/>
    </row>
    <row r="444" spans="1:17" ht="16" thickBot="1" x14ac:dyDescent="0.25">
      <c r="B444" s="6"/>
      <c r="C444" s="139" t="s">
        <v>35</v>
      </c>
      <c r="D444" s="140" t="s">
        <v>2</v>
      </c>
      <c r="E444" s="140" t="s">
        <v>36</v>
      </c>
      <c r="F444" s="140" t="s">
        <v>35</v>
      </c>
      <c r="G444" s="140" t="s">
        <v>2</v>
      </c>
      <c r="H444" s="140" t="s">
        <v>36</v>
      </c>
      <c r="I444" s="140" t="s">
        <v>35</v>
      </c>
      <c r="J444" s="140" t="s">
        <v>2</v>
      </c>
      <c r="K444" s="140" t="s">
        <v>36</v>
      </c>
      <c r="L444" s="140" t="s">
        <v>37</v>
      </c>
      <c r="M444" s="19" t="s">
        <v>36</v>
      </c>
      <c r="N444" s="7" t="s">
        <v>5</v>
      </c>
      <c r="O444" s="7" t="s">
        <v>6</v>
      </c>
      <c r="P444" s="7" t="s">
        <v>7</v>
      </c>
      <c r="Q444" s="57" t="s">
        <v>40</v>
      </c>
    </row>
    <row r="445" spans="1:17" ht="16" thickBot="1" x14ac:dyDescent="0.25">
      <c r="B445" s="6"/>
      <c r="C445" s="144" t="s">
        <v>8</v>
      </c>
      <c r="D445" s="145">
        <v>-2.4621369581475978</v>
      </c>
      <c r="E445" s="145">
        <v>7.8555515049663113E-2</v>
      </c>
      <c r="F445" s="144" t="s">
        <v>17</v>
      </c>
      <c r="G445" s="145">
        <v>0.17211288811990144</v>
      </c>
      <c r="H445" s="145">
        <v>0.54292231753767284</v>
      </c>
      <c r="I445" s="144" t="s">
        <v>26</v>
      </c>
      <c r="J445" s="145">
        <v>-2.1998056610333259</v>
      </c>
      <c r="K445" s="145">
        <v>9.9767942180353064E-2</v>
      </c>
      <c r="L445" s="143">
        <v>0.74297082228116718</v>
      </c>
      <c r="M445" s="50">
        <f ca="1">OFFSET($E445,3*E442+F442,3*D442)</f>
        <v>0.1311593120302291</v>
      </c>
      <c r="N445" s="51">
        <f t="shared" ref="N445:P446" ca="1" si="27">D441</f>
        <v>1</v>
      </c>
      <c r="O445" s="52">
        <f t="shared" ca="1" si="27"/>
        <v>3</v>
      </c>
      <c r="P445" s="52">
        <f t="shared" ca="1" si="27"/>
        <v>6</v>
      </c>
      <c r="Q445" s="56">
        <f>A440</f>
        <v>28</v>
      </c>
    </row>
    <row r="446" spans="1:17" ht="16" thickBot="1" x14ac:dyDescent="0.25">
      <c r="B446" s="6"/>
      <c r="C446" s="144" t="s">
        <v>9</v>
      </c>
      <c r="D446" s="145">
        <v>-1.8907470737693097</v>
      </c>
      <c r="E446" s="145">
        <v>0.1311593120302291</v>
      </c>
      <c r="F446" s="144" t="s">
        <v>18</v>
      </c>
      <c r="G446" s="145">
        <v>0.74350277249818952</v>
      </c>
      <c r="H446" s="145">
        <v>0.67776134077672279</v>
      </c>
      <c r="I446" s="144" t="s">
        <v>27</v>
      </c>
      <c r="J446" s="145">
        <v>-1.5052946949211332</v>
      </c>
      <c r="K446" s="145">
        <v>0.18163716627741869</v>
      </c>
      <c r="L446" s="144"/>
      <c r="N446" s="52">
        <f t="shared" ca="1" si="27"/>
        <v>0</v>
      </c>
      <c r="O446" s="52">
        <f t="shared" ca="1" si="27"/>
        <v>0</v>
      </c>
      <c r="P446" s="52">
        <f t="shared" ca="1" si="27"/>
        <v>1</v>
      </c>
    </row>
    <row r="447" spans="1:17" x14ac:dyDescent="0.2">
      <c r="B447" s="6"/>
      <c r="C447" s="144" t="s">
        <v>10</v>
      </c>
      <c r="D447" s="145">
        <v>-2.2660052256582603</v>
      </c>
      <c r="E447" s="145">
        <v>9.3977799934532494E-2</v>
      </c>
      <c r="F447" s="144" t="s">
        <v>19</v>
      </c>
      <c r="G447" s="145">
        <v>0.49678433305959313</v>
      </c>
      <c r="H447" s="145">
        <v>0.62170334048470699</v>
      </c>
      <c r="I447" s="144" t="s">
        <v>28</v>
      </c>
      <c r="J447" s="145">
        <v>-2.1226141472054199</v>
      </c>
      <c r="K447" s="145">
        <v>0.10691819758490696</v>
      </c>
      <c r="L447" s="144"/>
    </row>
    <row r="448" spans="1:17" x14ac:dyDescent="0.2">
      <c r="B448" s="6"/>
      <c r="C448" s="144" t="s">
        <v>11</v>
      </c>
      <c r="D448" s="145">
        <v>-1.1200739567098683</v>
      </c>
      <c r="E448" s="145">
        <v>0.24599756559845162</v>
      </c>
      <c r="F448" s="144" t="s">
        <v>20</v>
      </c>
      <c r="G448" s="145">
        <v>1.5141758895576309</v>
      </c>
      <c r="H448" s="145">
        <v>0.8196792491003978</v>
      </c>
      <c r="I448" s="144" t="s">
        <v>29</v>
      </c>
      <c r="J448" s="145">
        <v>-0.31518225964447266</v>
      </c>
      <c r="K448" s="145">
        <v>0.42185031469922485</v>
      </c>
      <c r="L448" s="144"/>
    </row>
    <row r="449" spans="1:17" x14ac:dyDescent="0.2">
      <c r="B449" s="6"/>
      <c r="C449" s="144" t="s">
        <v>12</v>
      </c>
      <c r="D449" s="145">
        <v>-0.54868407233158023</v>
      </c>
      <c r="E449" s="145">
        <v>0.36616976812191371</v>
      </c>
      <c r="F449" s="144" t="s">
        <v>21</v>
      </c>
      <c r="G449" s="145">
        <v>2.0855657739359188</v>
      </c>
      <c r="H449" s="145">
        <v>0.88949231230702819</v>
      </c>
      <c r="I449" s="144" t="s">
        <v>30</v>
      </c>
      <c r="J449" s="145">
        <v>0.37932870646771999</v>
      </c>
      <c r="K449" s="145">
        <v>0.59371118489930763</v>
      </c>
      <c r="L449" s="144"/>
    </row>
    <row r="450" spans="1:17" x14ac:dyDescent="0.2">
      <c r="B450" s="6"/>
      <c r="C450" s="144" t="s">
        <v>13</v>
      </c>
      <c r="D450" s="145">
        <v>-0.90534882046940779</v>
      </c>
      <c r="E450" s="145">
        <v>0.28795255458518587</v>
      </c>
      <c r="F450" s="144" t="s">
        <v>22</v>
      </c>
      <c r="G450" s="145">
        <v>1.8574407382484457</v>
      </c>
      <c r="H450" s="145">
        <v>0.86499836628079718</v>
      </c>
      <c r="I450" s="144" t="s">
        <v>31</v>
      </c>
      <c r="J450" s="145">
        <v>0.69314837305827304</v>
      </c>
      <c r="K450" s="145">
        <v>0.66666693166624236</v>
      </c>
      <c r="L450" s="144"/>
    </row>
    <row r="451" spans="1:17" x14ac:dyDescent="0.2">
      <c r="B451" s="6"/>
      <c r="C451" s="144" t="s">
        <v>14</v>
      </c>
      <c r="D451" s="145">
        <v>-2.2571763123818651</v>
      </c>
      <c r="E451" s="145">
        <v>9.4732245934555148E-2</v>
      </c>
      <c r="F451" s="144" t="s">
        <v>23</v>
      </c>
      <c r="G451" s="145">
        <v>0.46249023694857172</v>
      </c>
      <c r="H451" s="145">
        <v>0.61360476304684231</v>
      </c>
      <c r="I451" s="144" t="s">
        <v>32</v>
      </c>
      <c r="J451" s="145">
        <v>-2.1226141472054199</v>
      </c>
      <c r="K451" s="145">
        <v>0.10691819758490696</v>
      </c>
      <c r="L451" s="144"/>
    </row>
    <row r="452" spans="1:17" x14ac:dyDescent="0.2">
      <c r="B452" s="6"/>
      <c r="C452" s="144" t="s">
        <v>15</v>
      </c>
      <c r="D452" s="145">
        <v>-1.6687429946066237</v>
      </c>
      <c r="E452" s="145">
        <v>0.15859184226007608</v>
      </c>
      <c r="F452" s="144" t="s">
        <v>24</v>
      </c>
      <c r="G452" s="145">
        <v>1.0509235547238132</v>
      </c>
      <c r="H452" s="145">
        <v>0.74095220759832392</v>
      </c>
      <c r="I452" s="144" t="s">
        <v>33</v>
      </c>
      <c r="J452" s="145">
        <v>0.69314837305827304</v>
      </c>
      <c r="K452" s="145">
        <v>0.66666693166624236</v>
      </c>
      <c r="L452" s="144"/>
    </row>
    <row r="453" spans="1:17" x14ac:dyDescent="0.2">
      <c r="B453" s="6"/>
      <c r="C453" s="144" t="s">
        <v>16</v>
      </c>
      <c r="D453" s="145">
        <v>-2.1226141472054199</v>
      </c>
      <c r="E453" s="145">
        <v>0.10691819758490696</v>
      </c>
      <c r="F453" s="144" t="s">
        <v>25</v>
      </c>
      <c r="G453" s="145">
        <v>0.69314837305827304</v>
      </c>
      <c r="H453" s="145">
        <v>0.66666693166624236</v>
      </c>
      <c r="I453" s="144" t="s">
        <v>34</v>
      </c>
      <c r="J453" s="145">
        <v>-1.7186372043990923</v>
      </c>
      <c r="K453" s="145">
        <v>0.15204678362573099</v>
      </c>
      <c r="L453" s="144"/>
    </row>
    <row r="454" spans="1:17" ht="16" thickBot="1" x14ac:dyDescent="0.25">
      <c r="B454" s="6"/>
      <c r="C454" s="146"/>
      <c r="D454" s="146"/>
      <c r="E454" s="146"/>
      <c r="F454" s="146"/>
      <c r="G454" s="146"/>
      <c r="H454" s="146"/>
      <c r="I454" s="146"/>
      <c r="J454" s="146"/>
      <c r="K454" s="146"/>
      <c r="L454" s="146"/>
    </row>
    <row r="455" spans="1:17" x14ac:dyDescent="0.2">
      <c r="A455" s="48" t="s">
        <v>40</v>
      </c>
      <c r="B455" s="150"/>
      <c r="C455" s="146"/>
      <c r="D455" s="149" t="s">
        <v>5</v>
      </c>
      <c r="E455" s="149" t="s">
        <v>6</v>
      </c>
      <c r="F455" s="149" t="s">
        <v>7</v>
      </c>
      <c r="G455" s="146"/>
      <c r="H455" s="146"/>
      <c r="I455" s="146"/>
      <c r="J455" s="146"/>
      <c r="K455" s="146"/>
      <c r="L455" s="146"/>
    </row>
    <row r="456" spans="1:17" x14ac:dyDescent="0.2">
      <c r="A456" s="53">
        <f>A440+1</f>
        <v>29</v>
      </c>
      <c r="B456" s="6"/>
      <c r="C456" s="148" t="s">
        <v>42</v>
      </c>
      <c r="D456" s="32">
        <f ca="1">OFFSET(Setup!$AI$6,$A456,1)</f>
        <v>4</v>
      </c>
      <c r="E456" s="32">
        <f ca="1">OFFSET(Setup!$AI$6,$A456,2)</f>
        <v>15</v>
      </c>
      <c r="F456" s="32">
        <f ca="1">OFFSET(Setup!$AI$6,$A456,3)</f>
        <v>33</v>
      </c>
      <c r="G456" s="146"/>
      <c r="H456" s="146"/>
      <c r="I456" s="146"/>
      <c r="J456" s="146"/>
      <c r="K456" s="146"/>
      <c r="L456" s="146"/>
    </row>
    <row r="457" spans="1:17" x14ac:dyDescent="0.2">
      <c r="B457" s="6"/>
      <c r="C457" s="148" t="s">
        <v>41</v>
      </c>
      <c r="D457" s="32">
        <f ca="1">OFFSET(Setup!$AC$6,$A456,1)</f>
        <v>1</v>
      </c>
      <c r="E457" s="32">
        <f ca="1">OFFSET(Setup!$AC$6,$A456,2)</f>
        <v>3</v>
      </c>
      <c r="F457" s="32">
        <f ca="1">OFFSET(Setup!$AC$6,$A456,3)</f>
        <v>5</v>
      </c>
      <c r="G457" s="146"/>
      <c r="H457" s="146"/>
      <c r="I457" s="146"/>
      <c r="J457" s="146"/>
      <c r="K457" s="146"/>
      <c r="L457" s="146"/>
    </row>
    <row r="458" spans="1:17" x14ac:dyDescent="0.2">
      <c r="B458" s="6"/>
      <c r="C458" s="148" t="s">
        <v>51</v>
      </c>
      <c r="D458" s="32">
        <f ca="1">OFFSET('Data 2'!$B$9,$A$3,2*(D457+1))</f>
        <v>0</v>
      </c>
      <c r="E458" s="32">
        <f ca="1">OFFSET('Data 2'!$B$9,$A$3,2*(E457+1))</f>
        <v>0</v>
      </c>
      <c r="F458" s="32">
        <f ca="1">OFFSET('Data 2'!$B$9,$A$3,2*(F457+1))</f>
        <v>0</v>
      </c>
      <c r="G458" s="146"/>
      <c r="H458" s="146"/>
      <c r="I458" s="146"/>
      <c r="J458" s="146"/>
      <c r="K458" s="146"/>
      <c r="L458" s="146"/>
    </row>
    <row r="459" spans="1:17" ht="16" thickBot="1" x14ac:dyDescent="0.25">
      <c r="B459" s="6"/>
      <c r="C459" s="146"/>
      <c r="D459" s="146"/>
      <c r="E459" s="146"/>
      <c r="F459" s="146"/>
      <c r="G459" s="146"/>
      <c r="H459" s="146"/>
      <c r="I459" s="146"/>
      <c r="J459" s="146"/>
      <c r="K459" s="146"/>
      <c r="L459" s="146"/>
    </row>
    <row r="460" spans="1:17" ht="16" thickBot="1" x14ac:dyDescent="0.25">
      <c r="B460" s="6"/>
      <c r="C460" s="139" t="s">
        <v>35</v>
      </c>
      <c r="D460" s="140" t="s">
        <v>2</v>
      </c>
      <c r="E460" s="140" t="s">
        <v>36</v>
      </c>
      <c r="F460" s="140" t="s">
        <v>35</v>
      </c>
      <c r="G460" s="140" t="s">
        <v>2</v>
      </c>
      <c r="H460" s="140" t="s">
        <v>36</v>
      </c>
      <c r="I460" s="140" t="s">
        <v>35</v>
      </c>
      <c r="J460" s="140" t="s">
        <v>2</v>
      </c>
      <c r="K460" s="140" t="s">
        <v>36</v>
      </c>
      <c r="L460" s="140" t="s">
        <v>37</v>
      </c>
      <c r="M460" s="52" t="s">
        <v>36</v>
      </c>
      <c r="N460" s="113" t="s">
        <v>5</v>
      </c>
      <c r="O460" s="113" t="s">
        <v>6</v>
      </c>
      <c r="P460" s="113" t="s">
        <v>7</v>
      </c>
      <c r="Q460" s="52" t="s">
        <v>40</v>
      </c>
    </row>
    <row r="461" spans="1:17" ht="16" thickBot="1" x14ac:dyDescent="0.25">
      <c r="B461" s="6"/>
      <c r="C461" s="144" t="s">
        <v>8</v>
      </c>
      <c r="D461" s="145">
        <v>-2.9065712281324072</v>
      </c>
      <c r="E461" s="145">
        <v>5.1829678146333748E-2</v>
      </c>
      <c r="F461" s="144" t="s">
        <v>17</v>
      </c>
      <c r="G461" s="145">
        <v>-0.22345316178552732</v>
      </c>
      <c r="H461" s="145">
        <v>0.44436799873001093</v>
      </c>
      <c r="I461" s="144" t="s">
        <v>26</v>
      </c>
      <c r="J461" s="145">
        <v>-2.6370911011794984</v>
      </c>
      <c r="K461" s="145">
        <v>6.6789114059023227E-2</v>
      </c>
      <c r="L461" s="143">
        <v>0.74761273209549073</v>
      </c>
      <c r="M461" s="50">
        <f ca="1">OFFSET($E461,3*E458+F458,3*D458)</f>
        <v>5.1829678146333748E-2</v>
      </c>
      <c r="N461" s="51">
        <f t="shared" ref="N461:P462" ca="1" si="28">D457</f>
        <v>1</v>
      </c>
      <c r="O461" s="52">
        <f t="shared" ca="1" si="28"/>
        <v>3</v>
      </c>
      <c r="P461" s="52">
        <f t="shared" ca="1" si="28"/>
        <v>5</v>
      </c>
      <c r="Q461" s="65">
        <f>A456</f>
        <v>29</v>
      </c>
    </row>
    <row r="462" spans="1:17" ht="16" thickBot="1" x14ac:dyDescent="0.25">
      <c r="B462" s="6"/>
      <c r="C462" s="144" t="s">
        <v>9</v>
      </c>
      <c r="D462" s="145">
        <v>-1.8465444408154548</v>
      </c>
      <c r="E462" s="145">
        <v>0.13627912997700276</v>
      </c>
      <c r="F462" s="144" t="s">
        <v>18</v>
      </c>
      <c r="G462" s="145">
        <v>0.83657362553142511</v>
      </c>
      <c r="H462" s="145">
        <v>0.69774309158751069</v>
      </c>
      <c r="I462" s="144" t="s">
        <v>27</v>
      </c>
      <c r="J462" s="145">
        <v>-1.4890038097225784</v>
      </c>
      <c r="K462" s="145">
        <v>0.18407129720988777</v>
      </c>
      <c r="L462" s="144"/>
      <c r="N462" s="52">
        <f t="shared" ca="1" si="28"/>
        <v>0</v>
      </c>
      <c r="O462" s="52">
        <f t="shared" ca="1" si="28"/>
        <v>0</v>
      </c>
      <c r="P462" s="52">
        <f t="shared" ca="1" si="28"/>
        <v>0</v>
      </c>
    </row>
    <row r="463" spans="1:17" x14ac:dyDescent="0.2">
      <c r="B463" s="6"/>
      <c r="C463" s="144" t="s">
        <v>10</v>
      </c>
      <c r="D463" s="145">
        <v>-2.2660052256582603</v>
      </c>
      <c r="E463" s="145">
        <v>9.3977799934532494E-2</v>
      </c>
      <c r="F463" s="144" t="s">
        <v>19</v>
      </c>
      <c r="G463" s="145">
        <v>0.49678433305959313</v>
      </c>
      <c r="H463" s="145">
        <v>0.62170334048470699</v>
      </c>
      <c r="I463" s="144" t="s">
        <v>28</v>
      </c>
      <c r="J463" s="145">
        <v>-2.1226141472054199</v>
      </c>
      <c r="K463" s="145">
        <v>0.10691819758490696</v>
      </c>
      <c r="L463" s="144"/>
    </row>
    <row r="464" spans="1:17" x14ac:dyDescent="0.2">
      <c r="B464" s="6"/>
      <c r="C464" s="144" t="s">
        <v>11</v>
      </c>
      <c r="D464" s="145">
        <v>-1.8692635462678717</v>
      </c>
      <c r="E464" s="145">
        <v>0.13362695936515126</v>
      </c>
      <c r="F464" s="144" t="s">
        <v>20</v>
      </c>
      <c r="G464" s="145">
        <v>0.81385452007900816</v>
      </c>
      <c r="H464" s="145">
        <v>0.69293027038067512</v>
      </c>
      <c r="I464" s="144" t="s">
        <v>29</v>
      </c>
      <c r="J464" s="145">
        <v>-0.90616169435885374</v>
      </c>
      <c r="K464" s="145">
        <v>0.2877859150036875</v>
      </c>
      <c r="L464" s="144"/>
    </row>
    <row r="465" spans="1:17" x14ac:dyDescent="0.2">
      <c r="B465" s="6"/>
      <c r="C465" s="144" t="s">
        <v>12</v>
      </c>
      <c r="D465" s="145">
        <v>-0.80923675895091929</v>
      </c>
      <c r="E465" s="145">
        <v>0.30805316158240464</v>
      </c>
      <c r="F465" s="144" t="s">
        <v>21</v>
      </c>
      <c r="G465" s="145">
        <v>1.8738813073959606</v>
      </c>
      <c r="H465" s="145">
        <v>0.86690673864118128</v>
      </c>
      <c r="I465" s="144" t="s">
        <v>30</v>
      </c>
      <c r="J465" s="145">
        <v>0.24192559709806627</v>
      </c>
      <c r="K465" s="145">
        <v>0.5601881276975581</v>
      </c>
      <c r="L465" s="144"/>
    </row>
    <row r="466" spans="1:17" x14ac:dyDescent="0.2">
      <c r="B466" s="6"/>
      <c r="C466" s="144" t="s">
        <v>13</v>
      </c>
      <c r="D466" s="145">
        <v>-0.90534882046940779</v>
      </c>
      <c r="E466" s="145">
        <v>0.28795255458518587</v>
      </c>
      <c r="F466" s="144" t="s">
        <v>22</v>
      </c>
      <c r="G466" s="145">
        <v>1.8574407382484457</v>
      </c>
      <c r="H466" s="145">
        <v>0.86499836628079718</v>
      </c>
      <c r="I466" s="144" t="s">
        <v>31</v>
      </c>
      <c r="J466" s="145">
        <v>0.69314837305827304</v>
      </c>
      <c r="K466" s="145">
        <v>0.66666693166624236</v>
      </c>
      <c r="L466" s="144"/>
    </row>
    <row r="467" spans="1:17" x14ac:dyDescent="0.2">
      <c r="B467" s="6"/>
      <c r="C467" s="144" t="s">
        <v>14</v>
      </c>
      <c r="D467" s="145">
        <v>-2.8039808852461143</v>
      </c>
      <c r="E467" s="145">
        <v>5.7109435073925477E-2</v>
      </c>
      <c r="F467" s="144" t="s">
        <v>23</v>
      </c>
      <c r="G467" s="145">
        <v>-7.8149004214890017E-2</v>
      </c>
      <c r="H467" s="145">
        <v>0.48047268614456712</v>
      </c>
      <c r="I467" s="144" t="s">
        <v>32</v>
      </c>
      <c r="J467" s="145">
        <v>-2.1226141472054199</v>
      </c>
      <c r="K467" s="145">
        <v>0.10691819758490696</v>
      </c>
      <c r="L467" s="144"/>
    </row>
    <row r="468" spans="1:17" x14ac:dyDescent="0.2">
      <c r="B468" s="6"/>
      <c r="C468" s="144" t="s">
        <v>15</v>
      </c>
      <c r="D468" s="145">
        <v>-1.5744471060335938</v>
      </c>
      <c r="E468" s="145">
        <v>0.17158334543687526</v>
      </c>
      <c r="F468" s="144" t="s">
        <v>24</v>
      </c>
      <c r="G468" s="145">
        <v>1.1513847749976305</v>
      </c>
      <c r="H468" s="145">
        <v>0.75976376085436792</v>
      </c>
      <c r="I468" s="144" t="s">
        <v>33</v>
      </c>
      <c r="J468" s="145">
        <v>0.69314837305827304</v>
      </c>
      <c r="K468" s="145">
        <v>0.66666693166624236</v>
      </c>
      <c r="L468" s="144"/>
    </row>
    <row r="469" spans="1:17" x14ac:dyDescent="0.2">
      <c r="B469" s="6"/>
      <c r="C469" s="144" t="s">
        <v>16</v>
      </c>
      <c r="D469" s="145">
        <v>-2.1226141472054199</v>
      </c>
      <c r="E469" s="145">
        <v>0.10691819758490696</v>
      </c>
      <c r="F469" s="144" t="s">
        <v>25</v>
      </c>
      <c r="G469" s="145">
        <v>0.69314837305827304</v>
      </c>
      <c r="H469" s="145">
        <v>0.66666693166624236</v>
      </c>
      <c r="I469" s="144" t="s">
        <v>34</v>
      </c>
      <c r="J469" s="145">
        <v>-1.7186372043990923</v>
      </c>
      <c r="K469" s="145">
        <v>0.15204678362573099</v>
      </c>
      <c r="L469" s="144"/>
    </row>
    <row r="470" spans="1:17" ht="16" thickBot="1" x14ac:dyDescent="0.25">
      <c r="B470" s="6"/>
      <c r="C470" s="146"/>
      <c r="D470" s="146"/>
      <c r="E470" s="146"/>
      <c r="F470" s="146"/>
      <c r="G470" s="146"/>
      <c r="H470" s="146"/>
      <c r="I470" s="146"/>
      <c r="J470" s="146"/>
      <c r="K470" s="146"/>
      <c r="L470" s="146"/>
    </row>
    <row r="471" spans="1:17" x14ac:dyDescent="0.2">
      <c r="A471" s="48" t="s">
        <v>40</v>
      </c>
      <c r="B471" s="150"/>
      <c r="C471" s="146"/>
      <c r="D471" s="149" t="s">
        <v>5</v>
      </c>
      <c r="E471" s="149" t="s">
        <v>6</v>
      </c>
      <c r="F471" s="149" t="s">
        <v>7</v>
      </c>
      <c r="G471" s="146"/>
      <c r="H471" s="146"/>
      <c r="I471" s="146"/>
      <c r="J471" s="146"/>
      <c r="K471" s="146"/>
      <c r="L471" s="146"/>
    </row>
    <row r="472" spans="1:17" x14ac:dyDescent="0.2">
      <c r="A472" s="53">
        <f>A456+1</f>
        <v>30</v>
      </c>
      <c r="B472" s="6"/>
      <c r="C472" s="148" t="s">
        <v>42</v>
      </c>
      <c r="D472" s="32">
        <f ca="1">OFFSET(Setup!$AI$6,$A472,1)</f>
        <v>4</v>
      </c>
      <c r="E472" s="32">
        <f ca="1">OFFSET(Setup!$AI$6,$A472,2)</f>
        <v>15</v>
      </c>
      <c r="F472" s="32">
        <f ca="1">OFFSET(Setup!$AI$6,$A472,3)</f>
        <v>24</v>
      </c>
      <c r="G472" s="146"/>
      <c r="H472" s="146"/>
      <c r="I472" s="146"/>
      <c r="J472" s="146"/>
      <c r="K472" s="146"/>
      <c r="L472" s="146"/>
    </row>
    <row r="473" spans="1:17" x14ac:dyDescent="0.2">
      <c r="B473" s="6"/>
      <c r="C473" s="148" t="s">
        <v>41</v>
      </c>
      <c r="D473" s="32">
        <f ca="1">OFFSET(Setup!$AC$6,$A472,1)</f>
        <v>1</v>
      </c>
      <c r="E473" s="32">
        <f ca="1">OFFSET(Setup!$AC$6,$A472,2)</f>
        <v>3</v>
      </c>
      <c r="F473" s="32">
        <f ca="1">OFFSET(Setup!$AC$6,$A472,3)</f>
        <v>4</v>
      </c>
      <c r="G473" s="146"/>
      <c r="H473" s="146"/>
      <c r="I473" s="146"/>
      <c r="J473" s="146"/>
      <c r="K473" s="146"/>
      <c r="L473" s="146"/>
    </row>
    <row r="474" spans="1:17" x14ac:dyDescent="0.2">
      <c r="B474" s="6"/>
      <c r="C474" s="148" t="s">
        <v>51</v>
      </c>
      <c r="D474" s="32">
        <f ca="1">OFFSET('Data 2'!$B$9,$A$3,2*(D473+1))</f>
        <v>0</v>
      </c>
      <c r="E474" s="32">
        <f ca="1">OFFSET('Data 2'!$B$9,$A$3,2*(E473+1))</f>
        <v>0</v>
      </c>
      <c r="F474" s="32">
        <f ca="1">OFFSET('Data 2'!$B$9,$A$3,2*(F473+1))</f>
        <v>0</v>
      </c>
      <c r="G474" s="146"/>
      <c r="H474" s="146"/>
      <c r="I474" s="146"/>
      <c r="J474" s="146"/>
      <c r="K474" s="146"/>
      <c r="L474" s="146"/>
    </row>
    <row r="475" spans="1:17" ht="16" thickBot="1" x14ac:dyDescent="0.25">
      <c r="B475" s="6"/>
      <c r="C475" s="146"/>
      <c r="D475" s="146"/>
      <c r="E475" s="146"/>
      <c r="F475" s="146"/>
      <c r="G475" s="146"/>
      <c r="H475" s="146"/>
      <c r="I475" s="146"/>
      <c r="J475" s="146"/>
      <c r="K475" s="146"/>
      <c r="L475" s="146"/>
    </row>
    <row r="476" spans="1:17" ht="16" thickBot="1" x14ac:dyDescent="0.25">
      <c r="B476" s="6"/>
      <c r="C476" s="139" t="s">
        <v>35</v>
      </c>
      <c r="D476" s="140" t="s">
        <v>2</v>
      </c>
      <c r="E476" s="140" t="s">
        <v>36</v>
      </c>
      <c r="F476" s="140" t="s">
        <v>35</v>
      </c>
      <c r="G476" s="140" t="s">
        <v>2</v>
      </c>
      <c r="H476" s="140" t="s">
        <v>36</v>
      </c>
      <c r="I476" s="140" t="s">
        <v>35</v>
      </c>
      <c r="J476" s="140" t="s">
        <v>2</v>
      </c>
      <c r="K476" s="140" t="s">
        <v>36</v>
      </c>
      <c r="L476" s="140" t="s">
        <v>37</v>
      </c>
      <c r="M476" s="52" t="s">
        <v>36</v>
      </c>
      <c r="N476" s="113" t="s">
        <v>5</v>
      </c>
      <c r="O476" s="113" t="s">
        <v>6</v>
      </c>
      <c r="P476" s="113" t="s">
        <v>7</v>
      </c>
      <c r="Q476" s="52" t="s">
        <v>40</v>
      </c>
    </row>
    <row r="477" spans="1:17" ht="16" thickBot="1" x14ac:dyDescent="0.25">
      <c r="B477" s="6"/>
      <c r="C477" s="144" t="s">
        <v>8</v>
      </c>
      <c r="D477" s="145">
        <v>-2.0993320345432118</v>
      </c>
      <c r="E477" s="145">
        <v>0.10916176085497072</v>
      </c>
      <c r="F477" s="144" t="s">
        <v>17</v>
      </c>
      <c r="G477" s="145">
        <v>0.56971921799438396</v>
      </c>
      <c r="H477" s="145">
        <v>0.63869838364239062</v>
      </c>
      <c r="I477" s="144" t="s">
        <v>26</v>
      </c>
      <c r="J477" s="145">
        <v>-1.8602432284083021</v>
      </c>
      <c r="K477" s="145">
        <v>0.13467470422007541</v>
      </c>
      <c r="L477" s="143">
        <v>0.73050397877984097</v>
      </c>
      <c r="M477" s="50">
        <f ca="1">OFFSET($E477,3*E474+F474,3*D474)</f>
        <v>0.10916176085497072</v>
      </c>
      <c r="N477" s="51">
        <f t="shared" ref="N477:P478" ca="1" si="29">D473</f>
        <v>1</v>
      </c>
      <c r="O477" s="52">
        <f t="shared" ca="1" si="29"/>
        <v>3</v>
      </c>
      <c r="P477" s="52">
        <f t="shared" ca="1" si="29"/>
        <v>4</v>
      </c>
      <c r="Q477" s="65">
        <f>A472</f>
        <v>30</v>
      </c>
    </row>
    <row r="478" spans="1:17" ht="16" thickBot="1" x14ac:dyDescent="0.25">
      <c r="B478" s="6"/>
      <c r="C478" s="144" t="s">
        <v>9</v>
      </c>
      <c r="D478" s="145">
        <v>-2.3564071601206691</v>
      </c>
      <c r="E478" s="145">
        <v>8.6557842829146664E-2</v>
      </c>
      <c r="F478" s="144" t="s">
        <v>18</v>
      </c>
      <c r="G478" s="145">
        <v>0.31264409241692681</v>
      </c>
      <c r="H478" s="145">
        <v>0.57753052254583137</v>
      </c>
      <c r="I478" s="144" t="s">
        <v>27</v>
      </c>
      <c r="J478" s="145">
        <v>-2.005273736703884</v>
      </c>
      <c r="K478" s="145">
        <v>0.11865032451716302</v>
      </c>
      <c r="L478" s="144"/>
      <c r="N478" s="52">
        <f t="shared" ca="1" si="29"/>
        <v>0</v>
      </c>
      <c r="O478" s="52">
        <f t="shared" ca="1" si="29"/>
        <v>0</v>
      </c>
      <c r="P478" s="52">
        <f t="shared" ca="1" si="29"/>
        <v>0</v>
      </c>
    </row>
    <row r="479" spans="1:17" x14ac:dyDescent="0.2">
      <c r="B479" s="6"/>
      <c r="C479" s="144" t="s">
        <v>10</v>
      </c>
      <c r="D479" s="145">
        <v>-2.2660052256582603</v>
      </c>
      <c r="E479" s="145">
        <v>9.3977799934532494E-2</v>
      </c>
      <c r="F479" s="144" t="s">
        <v>19</v>
      </c>
      <c r="G479" s="145">
        <v>0.49678433305959313</v>
      </c>
      <c r="H479" s="145">
        <v>0.62170334048470699</v>
      </c>
      <c r="I479" s="144" t="s">
        <v>28</v>
      </c>
      <c r="J479" s="145">
        <v>-2.1226141472054199</v>
      </c>
      <c r="K479" s="145">
        <v>0.10691819758490696</v>
      </c>
      <c r="L479" s="144"/>
    </row>
    <row r="480" spans="1:17" x14ac:dyDescent="0.2">
      <c r="B480" s="6"/>
      <c r="C480" s="144" t="s">
        <v>11</v>
      </c>
      <c r="D480" s="145">
        <v>-0.75416590675009187</v>
      </c>
      <c r="E480" s="145">
        <v>0.31991424897246407</v>
      </c>
      <c r="F480" s="144" t="s">
        <v>20</v>
      </c>
      <c r="G480" s="145">
        <v>1.9148853457875039</v>
      </c>
      <c r="H480" s="145">
        <v>0.87156699691258577</v>
      </c>
      <c r="I480" s="144" t="s">
        <v>29</v>
      </c>
      <c r="J480" s="145">
        <v>1.0947374041836211E-2</v>
      </c>
      <c r="K480" s="145">
        <v>0.50273681617770272</v>
      </c>
      <c r="L480" s="144"/>
    </row>
    <row r="481" spans="1:17" x14ac:dyDescent="0.2">
      <c r="B481" s="6"/>
      <c r="C481" s="144" t="s">
        <v>12</v>
      </c>
      <c r="D481" s="145">
        <v>-1.0112410323275491</v>
      </c>
      <c r="E481" s="145">
        <v>0.26673704898244444</v>
      </c>
      <c r="F481" s="144" t="s">
        <v>21</v>
      </c>
      <c r="G481" s="145">
        <v>1.6578102202100466</v>
      </c>
      <c r="H481" s="145">
        <v>0.83994383212169643</v>
      </c>
      <c r="I481" s="144" t="s">
        <v>30</v>
      </c>
      <c r="J481" s="145">
        <v>-0.1340831342537456</v>
      </c>
      <c r="K481" s="145">
        <v>0.46652934683460145</v>
      </c>
      <c r="L481" s="144"/>
    </row>
    <row r="482" spans="1:17" x14ac:dyDescent="0.2">
      <c r="B482" s="6"/>
      <c r="C482" s="144" t="s">
        <v>13</v>
      </c>
      <c r="D482" s="145">
        <v>-0.90534882046940779</v>
      </c>
      <c r="E482" s="145">
        <v>0.28795255458518587</v>
      </c>
      <c r="F482" s="144" t="s">
        <v>22</v>
      </c>
      <c r="G482" s="145">
        <v>1.8574407382484457</v>
      </c>
      <c r="H482" s="145">
        <v>0.86499836628079718</v>
      </c>
      <c r="I482" s="144" t="s">
        <v>31</v>
      </c>
      <c r="J482" s="145">
        <v>0.69314837305827304</v>
      </c>
      <c r="K482" s="145">
        <v>0.66666693166624236</v>
      </c>
      <c r="L482" s="144"/>
    </row>
    <row r="483" spans="1:17" x14ac:dyDescent="0.2">
      <c r="B483" s="6"/>
      <c r="C483" s="144" t="s">
        <v>14</v>
      </c>
      <c r="D483" s="145">
        <v>-1.9402803754600182</v>
      </c>
      <c r="E483" s="145">
        <v>0.12561705756761668</v>
      </c>
      <c r="F483" s="144" t="s">
        <v>23</v>
      </c>
      <c r="G483" s="145">
        <v>0.83314951586996644</v>
      </c>
      <c r="H483" s="145">
        <v>0.69702046625975211</v>
      </c>
      <c r="I483" s="144" t="s">
        <v>32</v>
      </c>
      <c r="J483" s="145">
        <v>-2.1226141472054199</v>
      </c>
      <c r="K483" s="145">
        <v>0.10691819758490696</v>
      </c>
      <c r="L483" s="144"/>
    </row>
    <row r="484" spans="1:17" x14ac:dyDescent="0.2">
      <c r="B484" s="6"/>
      <c r="C484" s="144" t="s">
        <v>15</v>
      </c>
      <c r="D484" s="145">
        <v>-2.1254799183390056</v>
      </c>
      <c r="E484" s="145">
        <v>0.10664486266019167</v>
      </c>
      <c r="F484" s="144" t="s">
        <v>24</v>
      </c>
      <c r="G484" s="145">
        <v>0.64794997299097923</v>
      </c>
      <c r="H484" s="145">
        <v>0.65654834518958316</v>
      </c>
      <c r="I484" s="144" t="s">
        <v>33</v>
      </c>
      <c r="J484" s="145">
        <v>0.69314837305827304</v>
      </c>
      <c r="K484" s="145">
        <v>0.66666693166624236</v>
      </c>
      <c r="L484" s="144"/>
    </row>
    <row r="485" spans="1:17" x14ac:dyDescent="0.2">
      <c r="B485" s="6"/>
      <c r="C485" s="144" t="s">
        <v>16</v>
      </c>
      <c r="D485" s="145">
        <v>-2.1226141472054199</v>
      </c>
      <c r="E485" s="145">
        <v>0.10691819758490696</v>
      </c>
      <c r="F485" s="144" t="s">
        <v>25</v>
      </c>
      <c r="G485" s="145">
        <v>0.69314837305827304</v>
      </c>
      <c r="H485" s="145">
        <v>0.66666693166624236</v>
      </c>
      <c r="I485" s="144" t="s">
        <v>34</v>
      </c>
      <c r="J485" s="145">
        <v>-1.7186372043990923</v>
      </c>
      <c r="K485" s="145">
        <v>0.15204678362573099</v>
      </c>
      <c r="L485" s="144"/>
    </row>
    <row r="486" spans="1:17" ht="16" thickBot="1" x14ac:dyDescent="0.25">
      <c r="B486" s="6"/>
      <c r="C486" s="146"/>
      <c r="D486" s="146"/>
      <c r="E486" s="146"/>
      <c r="F486" s="146"/>
      <c r="G486" s="146"/>
      <c r="H486" s="146"/>
      <c r="I486" s="146"/>
      <c r="J486" s="146"/>
      <c r="K486" s="146"/>
      <c r="L486" s="146"/>
    </row>
    <row r="487" spans="1:17" x14ac:dyDescent="0.2">
      <c r="A487" s="48" t="s">
        <v>40</v>
      </c>
      <c r="B487" s="150"/>
      <c r="C487" s="146"/>
      <c r="D487" s="149" t="s">
        <v>5</v>
      </c>
      <c r="E487" s="149" t="s">
        <v>6</v>
      </c>
      <c r="F487" s="149" t="s">
        <v>7</v>
      </c>
      <c r="G487" s="146"/>
      <c r="H487" s="146"/>
      <c r="I487" s="146"/>
      <c r="J487" s="146"/>
      <c r="K487" s="146"/>
      <c r="L487" s="146"/>
    </row>
    <row r="488" spans="1:17" x14ac:dyDescent="0.2">
      <c r="A488" s="53">
        <f>A472+1</f>
        <v>31</v>
      </c>
      <c r="B488" s="6"/>
      <c r="C488" s="148" t="s">
        <v>42</v>
      </c>
      <c r="D488" s="32">
        <f ca="1">OFFSET(Setup!$AI$6,$A488,1)</f>
        <v>4</v>
      </c>
      <c r="E488" s="32">
        <f ca="1">OFFSET(Setup!$AI$6,$A488,2)</f>
        <v>5</v>
      </c>
      <c r="F488" s="32">
        <f ca="1">OFFSET(Setup!$AI$6,$A488,3)</f>
        <v>44</v>
      </c>
      <c r="G488" s="146"/>
      <c r="H488" s="146"/>
      <c r="I488" s="146"/>
      <c r="J488" s="146"/>
      <c r="K488" s="146"/>
      <c r="L488" s="146"/>
    </row>
    <row r="489" spans="1:17" x14ac:dyDescent="0.2">
      <c r="B489" s="6"/>
      <c r="C489" s="148" t="s">
        <v>41</v>
      </c>
      <c r="D489" s="32">
        <f ca="1">OFFSET(Setup!$AC$6,$A488,1)</f>
        <v>1</v>
      </c>
      <c r="E489" s="32">
        <f ca="1">OFFSET(Setup!$AC$6,$A488,2)</f>
        <v>2</v>
      </c>
      <c r="F489" s="32">
        <f ca="1">OFFSET(Setup!$AC$6,$A488,3)</f>
        <v>7</v>
      </c>
      <c r="G489" s="146"/>
      <c r="H489" s="146"/>
      <c r="I489" s="146"/>
      <c r="J489" s="146"/>
      <c r="K489" s="146"/>
      <c r="L489" s="146"/>
    </row>
    <row r="490" spans="1:17" x14ac:dyDescent="0.2">
      <c r="B490" s="6"/>
      <c r="C490" s="148" t="s">
        <v>51</v>
      </c>
      <c r="D490" s="32">
        <f ca="1">OFFSET('Data 2'!$B$9,$A$3,2*(D489+1))</f>
        <v>0</v>
      </c>
      <c r="E490" s="32">
        <f ca="1">OFFSET('Data 2'!$B$9,$A$3,2*(E489+1))</f>
        <v>0</v>
      </c>
      <c r="F490" s="32">
        <f ca="1">OFFSET('Data 2'!$B$9,$A$3,2*(F489+1))</f>
        <v>0</v>
      </c>
      <c r="G490" s="146"/>
      <c r="H490" s="146"/>
      <c r="I490" s="146"/>
      <c r="J490" s="146"/>
      <c r="K490" s="146"/>
      <c r="L490" s="146"/>
    </row>
    <row r="491" spans="1:17" ht="16" thickBot="1" x14ac:dyDescent="0.25">
      <c r="B491" s="6"/>
      <c r="C491" s="146"/>
      <c r="D491" s="146"/>
      <c r="E491" s="146"/>
      <c r="F491" s="146"/>
      <c r="G491" s="146"/>
      <c r="H491" s="146"/>
      <c r="I491" s="146"/>
      <c r="J491" s="146"/>
      <c r="K491" s="146"/>
      <c r="L491" s="146"/>
    </row>
    <row r="492" spans="1:17" ht="16" thickBot="1" x14ac:dyDescent="0.25">
      <c r="B492" s="6"/>
      <c r="C492" s="139" t="s">
        <v>35</v>
      </c>
      <c r="D492" s="140" t="s">
        <v>2</v>
      </c>
      <c r="E492" s="140" t="s">
        <v>36</v>
      </c>
      <c r="F492" s="140" t="s">
        <v>35</v>
      </c>
      <c r="G492" s="140" t="s">
        <v>2</v>
      </c>
      <c r="H492" s="140" t="s">
        <v>36</v>
      </c>
      <c r="I492" s="140" t="s">
        <v>35</v>
      </c>
      <c r="J492" s="140" t="s">
        <v>2</v>
      </c>
      <c r="K492" s="140" t="s">
        <v>36</v>
      </c>
      <c r="L492" s="140" t="s">
        <v>37</v>
      </c>
      <c r="M492" s="52" t="s">
        <v>36</v>
      </c>
      <c r="N492" s="113" t="s">
        <v>5</v>
      </c>
      <c r="O492" s="113" t="s">
        <v>6</v>
      </c>
      <c r="P492" s="113" t="s">
        <v>7</v>
      </c>
      <c r="Q492" s="52" t="s">
        <v>40</v>
      </c>
    </row>
    <row r="493" spans="1:17" ht="16" thickBot="1" x14ac:dyDescent="0.25">
      <c r="B493" s="6"/>
      <c r="C493" s="144" t="s">
        <v>8</v>
      </c>
      <c r="D493" s="145">
        <v>-2.0993320345432118</v>
      </c>
      <c r="E493" s="145">
        <v>0.10916176085497072</v>
      </c>
      <c r="F493" s="144" t="s">
        <v>17</v>
      </c>
      <c r="G493" s="145">
        <v>0.56971921799438396</v>
      </c>
      <c r="H493" s="145">
        <v>0.63869838364239062</v>
      </c>
      <c r="I493" s="144" t="s">
        <v>26</v>
      </c>
      <c r="J493" s="145">
        <v>-1.9229396984619129</v>
      </c>
      <c r="K493" s="145">
        <v>0.12753411022965394</v>
      </c>
      <c r="L493" s="143">
        <v>0.65557029177718851</v>
      </c>
      <c r="M493" s="50">
        <f ca="1">OFFSET($E493,3*E490+F490,3*D490)</f>
        <v>0.10916176085497072</v>
      </c>
      <c r="N493" s="51">
        <f t="shared" ref="N493:P494" ca="1" si="30">D489</f>
        <v>1</v>
      </c>
      <c r="O493" s="52">
        <f t="shared" ca="1" si="30"/>
        <v>2</v>
      </c>
      <c r="P493" s="52">
        <f t="shared" ca="1" si="30"/>
        <v>7</v>
      </c>
      <c r="Q493" s="65">
        <f>A488</f>
        <v>31</v>
      </c>
    </row>
    <row r="494" spans="1:17" ht="16" thickBot="1" x14ac:dyDescent="0.25">
      <c r="B494" s="6"/>
      <c r="C494" s="144" t="s">
        <v>9</v>
      </c>
      <c r="D494" s="145">
        <v>-2.3564071601206691</v>
      </c>
      <c r="E494" s="145">
        <v>8.6557842829146664E-2</v>
      </c>
      <c r="F494" s="144" t="s">
        <v>18</v>
      </c>
      <c r="G494" s="145">
        <v>0.31264409241692681</v>
      </c>
      <c r="H494" s="145">
        <v>0.57753052254583137</v>
      </c>
      <c r="I494" s="144" t="s">
        <v>27</v>
      </c>
      <c r="J494" s="145">
        <v>-1.7743192181679226</v>
      </c>
      <c r="K494" s="145">
        <v>0.14500601392603735</v>
      </c>
      <c r="L494" s="144"/>
      <c r="N494" s="52">
        <f t="shared" ca="1" si="30"/>
        <v>0</v>
      </c>
      <c r="O494" s="52">
        <f t="shared" ca="1" si="30"/>
        <v>0</v>
      </c>
      <c r="P494" s="52">
        <f t="shared" ca="1" si="30"/>
        <v>0</v>
      </c>
    </row>
    <row r="495" spans="1:17" x14ac:dyDescent="0.2">
      <c r="B495" s="6"/>
      <c r="C495" s="144" t="s">
        <v>10</v>
      </c>
      <c r="D495" s="145">
        <v>-2.148245010149179</v>
      </c>
      <c r="E495" s="145">
        <v>0.10449533420068813</v>
      </c>
      <c r="F495" s="144" t="s">
        <v>19</v>
      </c>
      <c r="G495" s="145">
        <v>0.54323815979070034</v>
      </c>
      <c r="H495" s="145">
        <v>0.63256537419078296</v>
      </c>
      <c r="I495" s="144" t="s">
        <v>28</v>
      </c>
      <c r="J495" s="145">
        <v>-2.1226141472054199</v>
      </c>
      <c r="K495" s="145">
        <v>0.10691819758490696</v>
      </c>
      <c r="L495" s="144"/>
    </row>
    <row r="496" spans="1:17" x14ac:dyDescent="0.2">
      <c r="B496" s="6"/>
      <c r="C496" s="144" t="s">
        <v>11</v>
      </c>
      <c r="D496" s="145">
        <v>-0.75416590675009187</v>
      </c>
      <c r="E496" s="145">
        <v>0.31991424897246407</v>
      </c>
      <c r="F496" s="144" t="s">
        <v>20</v>
      </c>
      <c r="G496" s="145">
        <v>1.9148853457875039</v>
      </c>
      <c r="H496" s="145">
        <v>0.87156699691258577</v>
      </c>
      <c r="I496" s="144" t="s">
        <v>29</v>
      </c>
      <c r="J496" s="145">
        <v>-0.22694476285909349</v>
      </c>
      <c r="K496" s="145">
        <v>0.44350607298631595</v>
      </c>
      <c r="L496" s="144"/>
    </row>
    <row r="497" spans="1:17" x14ac:dyDescent="0.2">
      <c r="B497" s="6"/>
      <c r="C497" s="144" t="s">
        <v>12</v>
      </c>
      <c r="D497" s="145">
        <v>-1.0112410323275491</v>
      </c>
      <c r="E497" s="145">
        <v>0.26673704898244444</v>
      </c>
      <c r="F497" s="144" t="s">
        <v>21</v>
      </c>
      <c r="G497" s="145">
        <v>1.6578102202100466</v>
      </c>
      <c r="H497" s="145">
        <v>0.83994383212169643</v>
      </c>
      <c r="I497" s="144" t="s">
        <v>30</v>
      </c>
      <c r="J497" s="145">
        <v>-7.8324282565103154E-2</v>
      </c>
      <c r="K497" s="145">
        <v>0.48042893354331551</v>
      </c>
      <c r="L497" s="144"/>
    </row>
    <row r="498" spans="1:17" x14ac:dyDescent="0.2">
      <c r="B498" s="6"/>
      <c r="C498" s="144" t="s">
        <v>13</v>
      </c>
      <c r="D498" s="145">
        <v>-1.0542468755238683</v>
      </c>
      <c r="E498" s="145">
        <v>0.25841041841998647</v>
      </c>
      <c r="F498" s="144" t="s">
        <v>22</v>
      </c>
      <c r="G498" s="145">
        <v>1.637236294416011</v>
      </c>
      <c r="H498" s="145">
        <v>0.8371585286493789</v>
      </c>
      <c r="I498" s="144" t="s">
        <v>31</v>
      </c>
      <c r="J498" s="145">
        <v>0.69314837305827304</v>
      </c>
      <c r="K498" s="145">
        <v>0.66666693166624236</v>
      </c>
      <c r="L498" s="144"/>
    </row>
    <row r="499" spans="1:17" x14ac:dyDescent="0.2">
      <c r="B499" s="6"/>
      <c r="C499" s="144" t="s">
        <v>14</v>
      </c>
      <c r="D499" s="145">
        <v>-2.163402266789193</v>
      </c>
      <c r="E499" s="145">
        <v>0.10308545673145808</v>
      </c>
      <c r="F499" s="144" t="s">
        <v>23</v>
      </c>
      <c r="G499" s="145">
        <v>0.65509280650369739</v>
      </c>
      <c r="H499" s="145">
        <v>0.6581571955465092</v>
      </c>
      <c r="I499" s="144" t="s">
        <v>32</v>
      </c>
      <c r="J499" s="145">
        <v>-2.1226141472054199</v>
      </c>
      <c r="K499" s="145">
        <v>0.10691819758490696</v>
      </c>
      <c r="L499" s="144"/>
    </row>
    <row r="500" spans="1:17" x14ac:dyDescent="0.2">
      <c r="B500" s="6"/>
      <c r="C500" s="144" t="s">
        <v>15</v>
      </c>
      <c r="D500" s="145">
        <v>-1.7504061586893276</v>
      </c>
      <c r="E500" s="145">
        <v>0.1479959768736033</v>
      </c>
      <c r="F500" s="144" t="s">
        <v>24</v>
      </c>
      <c r="G500" s="145">
        <v>1.0680889146035628</v>
      </c>
      <c r="H500" s="145">
        <v>0.74423331037383744</v>
      </c>
      <c r="I500" s="144" t="s">
        <v>33</v>
      </c>
      <c r="J500" s="145">
        <v>0.69314837305827304</v>
      </c>
      <c r="K500" s="145">
        <v>0.66666693166624236</v>
      </c>
      <c r="L500" s="144"/>
    </row>
    <row r="501" spans="1:17" x14ac:dyDescent="0.2">
      <c r="B501" s="6"/>
      <c r="C501" s="144" t="s">
        <v>16</v>
      </c>
      <c r="D501" s="145">
        <v>-2.1226141472054199</v>
      </c>
      <c r="E501" s="145">
        <v>0.10691819758490696</v>
      </c>
      <c r="F501" s="144" t="s">
        <v>25</v>
      </c>
      <c r="G501" s="145">
        <v>0.69314837305827304</v>
      </c>
      <c r="H501" s="145">
        <v>0.66666693166624236</v>
      </c>
      <c r="I501" s="144" t="s">
        <v>34</v>
      </c>
      <c r="J501" s="145">
        <v>-1.7186372043990923</v>
      </c>
      <c r="K501" s="145">
        <v>0.15204678362573099</v>
      </c>
      <c r="L501" s="144"/>
    </row>
    <row r="502" spans="1:17" ht="16" thickBot="1" x14ac:dyDescent="0.25">
      <c r="B502" s="6"/>
      <c r="C502" s="146"/>
      <c r="D502" s="146"/>
      <c r="E502" s="146"/>
      <c r="F502" s="146"/>
      <c r="G502" s="146"/>
      <c r="H502" s="146"/>
      <c r="I502" s="146"/>
      <c r="J502" s="146"/>
      <c r="K502" s="146"/>
      <c r="L502" s="146"/>
    </row>
    <row r="503" spans="1:17" x14ac:dyDescent="0.2">
      <c r="A503" s="48" t="s">
        <v>40</v>
      </c>
      <c r="B503" s="150"/>
      <c r="C503" s="146"/>
      <c r="D503" s="149" t="s">
        <v>5</v>
      </c>
      <c r="E503" s="149" t="s">
        <v>6</v>
      </c>
      <c r="F503" s="149" t="s">
        <v>7</v>
      </c>
      <c r="G503" s="146"/>
      <c r="H503" s="146"/>
      <c r="I503" s="146"/>
      <c r="J503" s="146"/>
      <c r="K503" s="146"/>
      <c r="L503" s="146"/>
    </row>
    <row r="504" spans="1:17" x14ac:dyDescent="0.2">
      <c r="A504" s="53">
        <f>A488+1</f>
        <v>32</v>
      </c>
      <c r="B504" s="6"/>
      <c r="C504" s="148" t="s">
        <v>42</v>
      </c>
      <c r="D504" s="32">
        <f ca="1">OFFSET(Setup!$AI$6,$A504,1)</f>
        <v>4</v>
      </c>
      <c r="E504" s="32">
        <f ca="1">OFFSET(Setup!$AI$6,$A504,2)</f>
        <v>5</v>
      </c>
      <c r="F504" s="32">
        <f ca="1">OFFSET(Setup!$AI$6,$A504,3)</f>
        <v>34</v>
      </c>
      <c r="G504" s="146"/>
      <c r="H504" s="146"/>
      <c r="I504" s="146"/>
      <c r="J504" s="146"/>
      <c r="K504" s="146"/>
      <c r="L504" s="146"/>
    </row>
    <row r="505" spans="1:17" x14ac:dyDescent="0.2">
      <c r="B505" s="6"/>
      <c r="C505" s="148" t="s">
        <v>41</v>
      </c>
      <c r="D505" s="32">
        <f ca="1">OFFSET(Setup!$AC$6,$A504,1)</f>
        <v>1</v>
      </c>
      <c r="E505" s="32">
        <f ca="1">OFFSET(Setup!$AC$6,$A504,2)</f>
        <v>2</v>
      </c>
      <c r="F505" s="32">
        <f ca="1">OFFSET(Setup!$AC$6,$A504,3)</f>
        <v>6</v>
      </c>
      <c r="G505" s="146"/>
      <c r="H505" s="146"/>
      <c r="I505" s="146"/>
      <c r="J505" s="146"/>
      <c r="K505" s="146"/>
      <c r="L505" s="146"/>
    </row>
    <row r="506" spans="1:17" x14ac:dyDescent="0.2">
      <c r="B506" s="6"/>
      <c r="C506" s="148" t="s">
        <v>51</v>
      </c>
      <c r="D506" s="32">
        <f ca="1">OFFSET('Data 2'!$B$9,$A$3,2*(D505+1))</f>
        <v>0</v>
      </c>
      <c r="E506" s="32">
        <f ca="1">OFFSET('Data 2'!$B$9,$A$3,2*(E505+1))</f>
        <v>0</v>
      </c>
      <c r="F506" s="32">
        <f ca="1">OFFSET('Data 2'!$B$9,$A$3,2*(F505+1))</f>
        <v>1</v>
      </c>
      <c r="G506" s="146"/>
      <c r="H506" s="146"/>
      <c r="I506" s="146"/>
      <c r="J506" s="146"/>
      <c r="K506" s="146"/>
      <c r="L506" s="146"/>
    </row>
    <row r="507" spans="1:17" ht="16" thickBot="1" x14ac:dyDescent="0.25">
      <c r="B507" s="6"/>
      <c r="C507" s="146"/>
      <c r="D507" s="146"/>
      <c r="E507" s="146"/>
      <c r="F507" s="146"/>
      <c r="G507" s="146"/>
      <c r="H507" s="146"/>
      <c r="I507" s="146"/>
      <c r="J507" s="146"/>
      <c r="K507" s="146"/>
      <c r="L507" s="146"/>
    </row>
    <row r="508" spans="1:17" ht="16" thickBot="1" x14ac:dyDescent="0.25">
      <c r="B508" s="6"/>
      <c r="C508" s="139" t="s">
        <v>35</v>
      </c>
      <c r="D508" s="140" t="s">
        <v>2</v>
      </c>
      <c r="E508" s="140" t="s">
        <v>36</v>
      </c>
      <c r="F508" s="140" t="s">
        <v>35</v>
      </c>
      <c r="G508" s="140" t="s">
        <v>2</v>
      </c>
      <c r="H508" s="140" t="s">
        <v>36</v>
      </c>
      <c r="I508" s="140" t="s">
        <v>35</v>
      </c>
      <c r="J508" s="140" t="s">
        <v>2</v>
      </c>
      <c r="K508" s="140" t="s">
        <v>36</v>
      </c>
      <c r="L508" s="140" t="s">
        <v>37</v>
      </c>
      <c r="M508" s="52" t="s">
        <v>36</v>
      </c>
      <c r="N508" s="113" t="s">
        <v>5</v>
      </c>
      <c r="O508" s="113" t="s">
        <v>6</v>
      </c>
      <c r="P508" s="113" t="s">
        <v>7</v>
      </c>
      <c r="Q508" s="52" t="s">
        <v>40</v>
      </c>
    </row>
    <row r="509" spans="1:17" ht="16" thickBot="1" x14ac:dyDescent="0.25">
      <c r="B509" s="6"/>
      <c r="C509" s="144" t="s">
        <v>8</v>
      </c>
      <c r="D509" s="145">
        <v>-2.3790154010689677</v>
      </c>
      <c r="E509" s="145">
        <v>8.4786937521238392E-2</v>
      </c>
      <c r="F509" s="144" t="s">
        <v>17</v>
      </c>
      <c r="G509" s="145">
        <v>0.27348719029015278</v>
      </c>
      <c r="H509" s="145">
        <v>0.56794880397934255</v>
      </c>
      <c r="I509" s="144" t="s">
        <v>26</v>
      </c>
      <c r="J509" s="145">
        <v>-2.1843366165841429</v>
      </c>
      <c r="K509" s="145">
        <v>0.10116591081475654</v>
      </c>
      <c r="L509" s="143">
        <v>0.72175066312997338</v>
      </c>
      <c r="M509" s="50">
        <f ca="1">OFFSET($E509,3*E506+F506,3*D506)</f>
        <v>0.14868785717767782</v>
      </c>
      <c r="N509" s="51">
        <f t="shared" ref="N509:P510" ca="1" si="31">D505</f>
        <v>1</v>
      </c>
      <c r="O509" s="52">
        <f t="shared" ca="1" si="31"/>
        <v>2</v>
      </c>
      <c r="P509" s="52">
        <f t="shared" ca="1" si="31"/>
        <v>6</v>
      </c>
      <c r="Q509" s="65">
        <f>A504</f>
        <v>32</v>
      </c>
    </row>
    <row r="510" spans="1:17" ht="16" thickBot="1" x14ac:dyDescent="0.25">
      <c r="B510" s="6"/>
      <c r="C510" s="144" t="s">
        <v>9</v>
      </c>
      <c r="D510" s="145">
        <v>-1.7449296663821983</v>
      </c>
      <c r="E510" s="145">
        <v>0.14868785717767782</v>
      </c>
      <c r="F510" s="144" t="s">
        <v>18</v>
      </c>
      <c r="G510" s="145">
        <v>0.90757292497692221</v>
      </c>
      <c r="H510" s="145">
        <v>0.71250325148852711</v>
      </c>
      <c r="I510" s="144" t="s">
        <v>27</v>
      </c>
      <c r="J510" s="145">
        <v>-1.3900546746331925</v>
      </c>
      <c r="K510" s="145">
        <v>0.19939902849839172</v>
      </c>
      <c r="L510" s="144"/>
      <c r="N510" s="52">
        <f t="shared" ca="1" si="31"/>
        <v>0</v>
      </c>
      <c r="O510" s="52">
        <f t="shared" ca="1" si="31"/>
        <v>0</v>
      </c>
      <c r="P510" s="52">
        <f t="shared" ca="1" si="31"/>
        <v>1</v>
      </c>
    </row>
    <row r="511" spans="1:17" x14ac:dyDescent="0.2">
      <c r="B511" s="6"/>
      <c r="C511" s="144" t="s">
        <v>10</v>
      </c>
      <c r="D511" s="145">
        <v>-2.148245010149179</v>
      </c>
      <c r="E511" s="145">
        <v>0.10449533420068813</v>
      </c>
      <c r="F511" s="144" t="s">
        <v>19</v>
      </c>
      <c r="G511" s="145">
        <v>0.54323815979070034</v>
      </c>
      <c r="H511" s="145">
        <v>0.63256537419078296</v>
      </c>
      <c r="I511" s="144" t="s">
        <v>28</v>
      </c>
      <c r="J511" s="145">
        <v>-2.1226141472054199</v>
      </c>
      <c r="K511" s="145">
        <v>0.10691819758490696</v>
      </c>
      <c r="L511" s="144"/>
    </row>
    <row r="512" spans="1:17" x14ac:dyDescent="0.2">
      <c r="B512" s="6"/>
      <c r="C512" s="144" t="s">
        <v>11</v>
      </c>
      <c r="D512" s="145">
        <v>-1.021358606919335</v>
      </c>
      <c r="E512" s="145">
        <v>0.26476284487153295</v>
      </c>
      <c r="F512" s="144" t="s">
        <v>20</v>
      </c>
      <c r="G512" s="145">
        <v>1.6311439844397855</v>
      </c>
      <c r="H512" s="145">
        <v>0.83632629291325344</v>
      </c>
      <c r="I512" s="144" t="s">
        <v>29</v>
      </c>
      <c r="J512" s="145">
        <v>-0.32707964725188399</v>
      </c>
      <c r="K512" s="145">
        <v>0.41895135916239179</v>
      </c>
      <c r="L512" s="144"/>
    </row>
    <row r="513" spans="1:17" x14ac:dyDescent="0.2">
      <c r="B513" s="6"/>
      <c r="C513" s="144" t="s">
        <v>12</v>
      </c>
      <c r="D513" s="145">
        <v>-0.38727287223256557</v>
      </c>
      <c r="E513" s="145">
        <v>0.40437397321279883</v>
      </c>
      <c r="F513" s="144" t="s">
        <v>21</v>
      </c>
      <c r="G513" s="145">
        <v>2.2652297191265549</v>
      </c>
      <c r="H513" s="145">
        <v>0.90595614801252677</v>
      </c>
      <c r="I513" s="144" t="s">
        <v>30</v>
      </c>
      <c r="J513" s="145">
        <v>0.46720229469906649</v>
      </c>
      <c r="K513" s="145">
        <v>0.61472136367237373</v>
      </c>
      <c r="L513" s="144"/>
    </row>
    <row r="514" spans="1:17" x14ac:dyDescent="0.2">
      <c r="B514" s="6"/>
      <c r="C514" s="144" t="s">
        <v>13</v>
      </c>
      <c r="D514" s="145">
        <v>-1.0542468755238683</v>
      </c>
      <c r="E514" s="145">
        <v>0.25841041841998647</v>
      </c>
      <c r="F514" s="144" t="s">
        <v>22</v>
      </c>
      <c r="G514" s="145">
        <v>1.637236294416011</v>
      </c>
      <c r="H514" s="145">
        <v>0.8371585286493789</v>
      </c>
      <c r="I514" s="144" t="s">
        <v>31</v>
      </c>
      <c r="J514" s="145">
        <v>0.69314837305827304</v>
      </c>
      <c r="K514" s="145">
        <v>0.66666693166624236</v>
      </c>
      <c r="L514" s="144"/>
    </row>
    <row r="515" spans="1:17" x14ac:dyDescent="0.2">
      <c r="B515" s="6"/>
      <c r="C515" s="144" t="s">
        <v>14</v>
      </c>
      <c r="D515" s="145">
        <v>-2.2571763101133082</v>
      </c>
      <c r="E515" s="145">
        <v>9.4732246129102166E-2</v>
      </c>
      <c r="F515" s="144" t="s">
        <v>23</v>
      </c>
      <c r="G515" s="145">
        <v>0.46249023254986454</v>
      </c>
      <c r="H515" s="145">
        <v>0.61360476200393532</v>
      </c>
      <c r="I515" s="144" t="s">
        <v>32</v>
      </c>
      <c r="J515" s="145">
        <v>-2.1226141472054199</v>
      </c>
      <c r="K515" s="145">
        <v>0.10691819758490696</v>
      </c>
      <c r="L515" s="144"/>
    </row>
    <row r="516" spans="1:17" x14ac:dyDescent="0.2">
      <c r="B516" s="6"/>
      <c r="C516" s="144" t="s">
        <v>15</v>
      </c>
      <c r="D516" s="145">
        <v>-1.6687429931343298</v>
      </c>
      <c r="E516" s="145">
        <v>0.15859184245653968</v>
      </c>
      <c r="F516" s="144" t="s">
        <v>24</v>
      </c>
      <c r="G516" s="145">
        <v>1.0509235495288429</v>
      </c>
      <c r="H516" s="145">
        <v>0.74095220660119077</v>
      </c>
      <c r="I516" s="144" t="s">
        <v>33</v>
      </c>
      <c r="J516" s="145">
        <v>0.69314837305827304</v>
      </c>
      <c r="K516" s="145">
        <v>0.66666693166624236</v>
      </c>
      <c r="L516" s="144"/>
    </row>
    <row r="517" spans="1:17" x14ac:dyDescent="0.2">
      <c r="B517" s="6"/>
      <c r="C517" s="144" t="s">
        <v>16</v>
      </c>
      <c r="D517" s="145">
        <v>-2.1226141472054199</v>
      </c>
      <c r="E517" s="145">
        <v>0.10691819758490696</v>
      </c>
      <c r="F517" s="144" t="s">
        <v>25</v>
      </c>
      <c r="G517" s="145">
        <v>0.69314837305827304</v>
      </c>
      <c r="H517" s="145">
        <v>0.66666693166624236</v>
      </c>
      <c r="I517" s="144" t="s">
        <v>34</v>
      </c>
      <c r="J517" s="145">
        <v>-1.7186372043990923</v>
      </c>
      <c r="K517" s="145">
        <v>0.15204678362573099</v>
      </c>
      <c r="L517" s="144"/>
    </row>
    <row r="518" spans="1:17" ht="16" thickBot="1" x14ac:dyDescent="0.25">
      <c r="B518" s="6"/>
      <c r="C518" s="146"/>
      <c r="D518" s="146"/>
      <c r="E518" s="146"/>
      <c r="F518" s="146"/>
      <c r="G518" s="146"/>
      <c r="H518" s="146"/>
      <c r="I518" s="146"/>
      <c r="J518" s="146"/>
      <c r="K518" s="146"/>
      <c r="L518" s="146"/>
    </row>
    <row r="519" spans="1:17" x14ac:dyDescent="0.2">
      <c r="A519" s="48" t="s">
        <v>40</v>
      </c>
      <c r="B519" s="150"/>
      <c r="C519" s="146"/>
      <c r="D519" s="149" t="s">
        <v>5</v>
      </c>
      <c r="E519" s="149" t="s">
        <v>6</v>
      </c>
      <c r="F519" s="149" t="s">
        <v>7</v>
      </c>
      <c r="G519" s="146"/>
      <c r="H519" s="146"/>
      <c r="I519" s="146"/>
      <c r="J519" s="146"/>
      <c r="K519" s="146"/>
      <c r="L519" s="146"/>
    </row>
    <row r="520" spans="1:17" x14ac:dyDescent="0.2">
      <c r="A520" s="53">
        <f>A504+1</f>
        <v>33</v>
      </c>
      <c r="B520" s="6"/>
      <c r="C520" s="148" t="s">
        <v>42</v>
      </c>
      <c r="D520" s="32">
        <f ca="1">OFFSET(Setup!$AI$6,$A520,1)</f>
        <v>4</v>
      </c>
      <c r="E520" s="32">
        <f ca="1">OFFSET(Setup!$AI$6,$A520,2)</f>
        <v>5</v>
      </c>
      <c r="F520" s="32">
        <f ca="1">OFFSET(Setup!$AI$6,$A520,3)</f>
        <v>33</v>
      </c>
      <c r="G520" s="146"/>
      <c r="H520" s="146"/>
      <c r="I520" s="146"/>
      <c r="J520" s="146"/>
      <c r="K520" s="146"/>
      <c r="L520" s="146"/>
    </row>
    <row r="521" spans="1:17" x14ac:dyDescent="0.2">
      <c r="B521" s="6"/>
      <c r="C521" s="148" t="s">
        <v>41</v>
      </c>
      <c r="D521" s="32">
        <f ca="1">OFFSET(Setup!$AC$6,$A520,1)</f>
        <v>1</v>
      </c>
      <c r="E521" s="32">
        <f ca="1">OFFSET(Setup!$AC$6,$A520,2)</f>
        <v>2</v>
      </c>
      <c r="F521" s="32">
        <f ca="1">OFFSET(Setup!$AC$6,$A520,3)</f>
        <v>5</v>
      </c>
      <c r="G521" s="146"/>
      <c r="H521" s="146"/>
      <c r="I521" s="146"/>
      <c r="J521" s="146"/>
      <c r="K521" s="146"/>
      <c r="L521" s="146"/>
    </row>
    <row r="522" spans="1:17" x14ac:dyDescent="0.2">
      <c r="B522" s="6"/>
      <c r="C522" s="148" t="s">
        <v>51</v>
      </c>
      <c r="D522" s="32">
        <f ca="1">OFFSET('Data 2'!$B$9,$A$3,2*(D521+1))</f>
        <v>0</v>
      </c>
      <c r="E522" s="32">
        <f ca="1">OFFSET('Data 2'!$B$9,$A$3,2*(E521+1))</f>
        <v>0</v>
      </c>
      <c r="F522" s="32">
        <f ca="1">OFFSET('Data 2'!$B$9,$A$3,2*(F521+1))</f>
        <v>0</v>
      </c>
      <c r="G522" s="146"/>
      <c r="H522" s="146"/>
      <c r="I522" s="146"/>
      <c r="J522" s="146"/>
      <c r="K522" s="146"/>
      <c r="L522" s="146"/>
    </row>
    <row r="523" spans="1:17" ht="16" thickBot="1" x14ac:dyDescent="0.25">
      <c r="B523" s="6"/>
      <c r="C523" s="146"/>
      <c r="D523" s="146"/>
      <c r="E523" s="146"/>
      <c r="F523" s="146"/>
      <c r="G523" s="146"/>
      <c r="H523" s="146"/>
      <c r="I523" s="146"/>
      <c r="J523" s="146"/>
      <c r="K523" s="146"/>
      <c r="L523" s="146"/>
    </row>
    <row r="524" spans="1:17" ht="16" thickBot="1" x14ac:dyDescent="0.25">
      <c r="B524" s="6"/>
      <c r="C524" s="139" t="s">
        <v>35</v>
      </c>
      <c r="D524" s="140" t="s">
        <v>2</v>
      </c>
      <c r="E524" s="140" t="s">
        <v>36</v>
      </c>
      <c r="F524" s="140" t="s">
        <v>35</v>
      </c>
      <c r="G524" s="140" t="s">
        <v>2</v>
      </c>
      <c r="H524" s="140" t="s">
        <v>36</v>
      </c>
      <c r="I524" s="140" t="s">
        <v>35</v>
      </c>
      <c r="J524" s="140" t="s">
        <v>2</v>
      </c>
      <c r="K524" s="140" t="s">
        <v>36</v>
      </c>
      <c r="L524" s="140" t="s">
        <v>37</v>
      </c>
      <c r="M524" s="52" t="s">
        <v>36</v>
      </c>
      <c r="N524" s="113" t="s">
        <v>5</v>
      </c>
      <c r="O524" s="113" t="s">
        <v>6</v>
      </c>
      <c r="P524" s="113" t="s">
        <v>7</v>
      </c>
      <c r="Q524" s="52" t="s">
        <v>40</v>
      </c>
    </row>
    <row r="525" spans="1:17" ht="16" thickBot="1" x14ac:dyDescent="0.25">
      <c r="B525" s="6"/>
      <c r="C525" s="144" t="s">
        <v>8</v>
      </c>
      <c r="D525" s="145">
        <v>-2.3790154010689677</v>
      </c>
      <c r="E525" s="145">
        <v>8.4786937521238392E-2</v>
      </c>
      <c r="F525" s="144" t="s">
        <v>17</v>
      </c>
      <c r="G525" s="145">
        <v>0.27348719029015278</v>
      </c>
      <c r="H525" s="145">
        <v>0.56794880397934255</v>
      </c>
      <c r="I525" s="144" t="s">
        <v>26</v>
      </c>
      <c r="J525" s="145">
        <v>-2.6265171135034513</v>
      </c>
      <c r="K525" s="145">
        <v>6.7451199725317282E-2</v>
      </c>
      <c r="L525" s="143">
        <v>0.75782493368700277</v>
      </c>
      <c r="M525" s="50">
        <f ca="1">OFFSET($E525,3*E522+F522,3*D522)</f>
        <v>8.4786937521238392E-2</v>
      </c>
      <c r="N525" s="51">
        <f t="shared" ref="N525:P526" ca="1" si="32">D521</f>
        <v>1</v>
      </c>
      <c r="O525" s="52">
        <f t="shared" ca="1" si="32"/>
        <v>2</v>
      </c>
      <c r="P525" s="52">
        <f t="shared" ca="1" si="32"/>
        <v>5</v>
      </c>
      <c r="Q525" s="65">
        <f>A520</f>
        <v>33</v>
      </c>
    </row>
    <row r="526" spans="1:17" ht="16" thickBot="1" x14ac:dyDescent="0.25">
      <c r="B526" s="6"/>
      <c r="C526" s="144" t="s">
        <v>9</v>
      </c>
      <c r="D526" s="145">
        <v>-1.7449296663821983</v>
      </c>
      <c r="E526" s="145">
        <v>0.14868785717767782</v>
      </c>
      <c r="F526" s="144" t="s">
        <v>18</v>
      </c>
      <c r="G526" s="145">
        <v>0.90757292497692221</v>
      </c>
      <c r="H526" s="145">
        <v>0.71250325148852711</v>
      </c>
      <c r="I526" s="144" t="s">
        <v>27</v>
      </c>
      <c r="J526" s="145">
        <v>-1.4062307144185968</v>
      </c>
      <c r="K526" s="145">
        <v>0.19682925243458069</v>
      </c>
      <c r="L526" s="144"/>
      <c r="N526" s="52">
        <f t="shared" ca="1" si="32"/>
        <v>0</v>
      </c>
      <c r="O526" s="52">
        <f t="shared" ca="1" si="32"/>
        <v>0</v>
      </c>
      <c r="P526" s="52">
        <f t="shared" ca="1" si="32"/>
        <v>0</v>
      </c>
    </row>
    <row r="527" spans="1:17" x14ac:dyDescent="0.2">
      <c r="B527" s="6"/>
      <c r="C527" s="144" t="s">
        <v>10</v>
      </c>
      <c r="D527" s="145">
        <v>-2.148245010149179</v>
      </c>
      <c r="E527" s="145">
        <v>0.10449533420068813</v>
      </c>
      <c r="F527" s="144" t="s">
        <v>19</v>
      </c>
      <c r="G527" s="145">
        <v>0.54323815979070034</v>
      </c>
      <c r="H527" s="145">
        <v>0.63256537419078296</v>
      </c>
      <c r="I527" s="144" t="s">
        <v>28</v>
      </c>
      <c r="J527" s="145">
        <v>-2.1226141472054199</v>
      </c>
      <c r="K527" s="145">
        <v>0.10691819758490696</v>
      </c>
      <c r="L527" s="144"/>
    </row>
    <row r="528" spans="1:17" x14ac:dyDescent="0.2">
      <c r="B528" s="6"/>
      <c r="C528" s="144" t="s">
        <v>11</v>
      </c>
      <c r="D528" s="145">
        <v>-1.021358606919335</v>
      </c>
      <c r="E528" s="145">
        <v>0.26476284487153295</v>
      </c>
      <c r="F528" s="144" t="s">
        <v>20</v>
      </c>
      <c r="G528" s="145">
        <v>1.6311439844397855</v>
      </c>
      <c r="H528" s="145">
        <v>0.83632629291325344</v>
      </c>
      <c r="I528" s="144" t="s">
        <v>29</v>
      </c>
      <c r="J528" s="145">
        <v>-0.98399334212110334</v>
      </c>
      <c r="K528" s="145">
        <v>0.27210013630876229</v>
      </c>
      <c r="L528" s="144"/>
    </row>
    <row r="529" spans="1:17" x14ac:dyDescent="0.2">
      <c r="B529" s="6"/>
      <c r="C529" s="144" t="s">
        <v>12</v>
      </c>
      <c r="D529" s="145">
        <v>-0.38727287223256557</v>
      </c>
      <c r="E529" s="145">
        <v>0.40437397321279883</v>
      </c>
      <c r="F529" s="144" t="s">
        <v>21</v>
      </c>
      <c r="G529" s="145">
        <v>2.2652297191265549</v>
      </c>
      <c r="H529" s="145">
        <v>0.90595614801252677</v>
      </c>
      <c r="I529" s="144" t="s">
        <v>30</v>
      </c>
      <c r="J529" s="145">
        <v>0.23629305696375114</v>
      </c>
      <c r="K529" s="145">
        <v>0.5587999302186647</v>
      </c>
      <c r="L529" s="144"/>
    </row>
    <row r="530" spans="1:17" x14ac:dyDescent="0.2">
      <c r="B530" s="6"/>
      <c r="C530" s="144" t="s">
        <v>13</v>
      </c>
      <c r="D530" s="145">
        <v>-1.0542468755238683</v>
      </c>
      <c r="E530" s="145">
        <v>0.25841041841998647</v>
      </c>
      <c r="F530" s="144" t="s">
        <v>22</v>
      </c>
      <c r="G530" s="145">
        <v>1.637236294416011</v>
      </c>
      <c r="H530" s="145">
        <v>0.8371585286493789</v>
      </c>
      <c r="I530" s="144" t="s">
        <v>31</v>
      </c>
      <c r="J530" s="145">
        <v>0.69314837305827304</v>
      </c>
      <c r="K530" s="145">
        <v>0.66666693166624236</v>
      </c>
      <c r="L530" s="144"/>
    </row>
    <row r="531" spans="1:17" x14ac:dyDescent="0.2">
      <c r="B531" s="6"/>
      <c r="C531" s="144" t="s">
        <v>14</v>
      </c>
      <c r="D531" s="145">
        <v>-2.8039808370349806</v>
      </c>
      <c r="E531" s="145">
        <v>5.7109437669996127E-2</v>
      </c>
      <c r="F531" s="144" t="s">
        <v>23</v>
      </c>
      <c r="G531" s="145">
        <v>-7.8148903633968203E-2</v>
      </c>
      <c r="H531" s="145">
        <v>0.48047271125144442</v>
      </c>
      <c r="I531" s="144" t="s">
        <v>32</v>
      </c>
      <c r="J531" s="145">
        <v>-2.1226141472054199</v>
      </c>
      <c r="K531" s="145">
        <v>0.10691819758490696</v>
      </c>
      <c r="L531" s="144"/>
    </row>
    <row r="532" spans="1:17" x14ac:dyDescent="0.2">
      <c r="B532" s="6"/>
      <c r="C532" s="144" t="s">
        <v>15</v>
      </c>
      <c r="D532" s="145">
        <v>-1.5744470392260732</v>
      </c>
      <c r="E532" s="145">
        <v>0.17158335493306354</v>
      </c>
      <c r="F532" s="144" t="s">
        <v>24</v>
      </c>
      <c r="G532" s="145">
        <v>1.1513848941749392</v>
      </c>
      <c r="H532" s="145">
        <v>0.759763782606942</v>
      </c>
      <c r="I532" s="144" t="s">
        <v>33</v>
      </c>
      <c r="J532" s="145">
        <v>0.69314837305827304</v>
      </c>
      <c r="K532" s="145">
        <v>0.66666693166624236</v>
      </c>
      <c r="L532" s="144"/>
    </row>
    <row r="533" spans="1:17" x14ac:dyDescent="0.2">
      <c r="B533" s="6"/>
      <c r="C533" s="144" t="s">
        <v>16</v>
      </c>
      <c r="D533" s="145">
        <v>-2.1226141472054199</v>
      </c>
      <c r="E533" s="145">
        <v>0.10691819758490696</v>
      </c>
      <c r="F533" s="144" t="s">
        <v>25</v>
      </c>
      <c r="G533" s="145">
        <v>0.69314837305827304</v>
      </c>
      <c r="H533" s="145">
        <v>0.66666693166624236</v>
      </c>
      <c r="I533" s="144" t="s">
        <v>34</v>
      </c>
      <c r="J533" s="145">
        <v>-1.7186372043990923</v>
      </c>
      <c r="K533" s="145">
        <v>0.15204678362573099</v>
      </c>
      <c r="L533" s="144"/>
    </row>
    <row r="534" spans="1:17" ht="16" thickBot="1" x14ac:dyDescent="0.25">
      <c r="B534" s="6"/>
      <c r="C534" s="146"/>
      <c r="D534" s="146"/>
      <c r="E534" s="146"/>
      <c r="F534" s="146"/>
      <c r="G534" s="146"/>
      <c r="H534" s="146"/>
      <c r="I534" s="146"/>
      <c r="J534" s="146"/>
      <c r="K534" s="146"/>
      <c r="L534" s="146"/>
    </row>
    <row r="535" spans="1:17" x14ac:dyDescent="0.2">
      <c r="A535" s="48" t="s">
        <v>40</v>
      </c>
      <c r="B535" s="150"/>
      <c r="C535" s="146"/>
      <c r="D535" s="149" t="s">
        <v>5</v>
      </c>
      <c r="E535" s="149" t="s">
        <v>6</v>
      </c>
      <c r="F535" s="149" t="s">
        <v>7</v>
      </c>
      <c r="G535" s="146"/>
      <c r="H535" s="146"/>
      <c r="I535" s="146"/>
      <c r="J535" s="146"/>
      <c r="K535" s="146"/>
      <c r="L535" s="146"/>
    </row>
    <row r="536" spans="1:17" x14ac:dyDescent="0.2">
      <c r="A536" s="53">
        <f>A520+1</f>
        <v>34</v>
      </c>
      <c r="B536" s="6"/>
      <c r="C536" s="148" t="s">
        <v>42</v>
      </c>
      <c r="D536" s="32">
        <f ca="1">OFFSET(Setup!$AI$6,$A536,1)</f>
        <v>4</v>
      </c>
      <c r="E536" s="32">
        <f ca="1">OFFSET(Setup!$AI$6,$A536,2)</f>
        <v>5</v>
      </c>
      <c r="F536" s="32">
        <f ca="1">OFFSET(Setup!$AI$6,$A536,3)</f>
        <v>24</v>
      </c>
      <c r="G536" s="146"/>
      <c r="H536" s="146"/>
      <c r="I536" s="146"/>
      <c r="J536" s="146"/>
      <c r="K536" s="146"/>
      <c r="L536" s="146"/>
    </row>
    <row r="537" spans="1:17" x14ac:dyDescent="0.2">
      <c r="B537" s="6"/>
      <c r="C537" s="148" t="s">
        <v>41</v>
      </c>
      <c r="D537" s="32">
        <f ca="1">OFFSET(Setup!$AC$6,$A536,1)</f>
        <v>1</v>
      </c>
      <c r="E537" s="32">
        <f ca="1">OFFSET(Setup!$AC$6,$A536,2)</f>
        <v>2</v>
      </c>
      <c r="F537" s="32">
        <f ca="1">OFFSET(Setup!$AC$6,$A536,3)</f>
        <v>4</v>
      </c>
      <c r="G537" s="146"/>
      <c r="H537" s="146"/>
      <c r="I537" s="146"/>
      <c r="J537" s="146"/>
      <c r="K537" s="146"/>
      <c r="L537" s="146"/>
    </row>
    <row r="538" spans="1:17" x14ac:dyDescent="0.2">
      <c r="B538" s="6"/>
      <c r="C538" s="148" t="s">
        <v>51</v>
      </c>
      <c r="D538" s="32">
        <f ca="1">OFFSET('Data 2'!$B$9,$A$3,2*(D537+1))</f>
        <v>0</v>
      </c>
      <c r="E538" s="32">
        <f ca="1">OFFSET('Data 2'!$B$9,$A$3,2*(E537+1))</f>
        <v>0</v>
      </c>
      <c r="F538" s="32">
        <f ca="1">OFFSET('Data 2'!$B$9,$A$3,2*(F537+1))</f>
        <v>0</v>
      </c>
      <c r="G538" s="146"/>
      <c r="H538" s="146"/>
      <c r="I538" s="146"/>
      <c r="J538" s="146"/>
      <c r="K538" s="146"/>
      <c r="L538" s="146"/>
    </row>
    <row r="539" spans="1:17" ht="16" thickBot="1" x14ac:dyDescent="0.25">
      <c r="B539" s="6"/>
      <c r="C539" s="146"/>
      <c r="D539" s="146"/>
      <c r="E539" s="146"/>
      <c r="F539" s="146"/>
      <c r="G539" s="146"/>
      <c r="H539" s="146"/>
      <c r="I539" s="146"/>
      <c r="J539" s="146"/>
      <c r="K539" s="146"/>
      <c r="L539" s="146"/>
    </row>
    <row r="540" spans="1:17" ht="16" thickBot="1" x14ac:dyDescent="0.25">
      <c r="B540" s="6"/>
      <c r="C540" s="139" t="s">
        <v>35</v>
      </c>
      <c r="D540" s="140" t="s">
        <v>2</v>
      </c>
      <c r="E540" s="140" t="s">
        <v>36</v>
      </c>
      <c r="F540" s="140" t="s">
        <v>35</v>
      </c>
      <c r="G540" s="140" t="s">
        <v>2</v>
      </c>
      <c r="H540" s="140" t="s">
        <v>36</v>
      </c>
      <c r="I540" s="140" t="s">
        <v>35</v>
      </c>
      <c r="J540" s="140" t="s">
        <v>2</v>
      </c>
      <c r="K540" s="140" t="s">
        <v>36</v>
      </c>
      <c r="L540" s="140" t="s">
        <v>37</v>
      </c>
      <c r="M540" s="52" t="s">
        <v>36</v>
      </c>
      <c r="N540" s="113" t="s">
        <v>5</v>
      </c>
      <c r="O540" s="113" t="s">
        <v>6</v>
      </c>
      <c r="P540" s="113" t="s">
        <v>7</v>
      </c>
      <c r="Q540" s="52" t="s">
        <v>40</v>
      </c>
    </row>
    <row r="541" spans="1:17" ht="16" thickBot="1" x14ac:dyDescent="0.25">
      <c r="B541" s="6"/>
      <c r="C541" s="144" t="s">
        <v>8</v>
      </c>
      <c r="D541" s="145">
        <v>-1.9791457486983355</v>
      </c>
      <c r="E541" s="145">
        <v>0.12140993103587316</v>
      </c>
      <c r="F541" s="144" t="s">
        <v>17</v>
      </c>
      <c r="G541" s="145">
        <v>0.72908286509455844</v>
      </c>
      <c r="H541" s="145">
        <v>0.67460398138335076</v>
      </c>
      <c r="I541" s="144" t="s">
        <v>26</v>
      </c>
      <c r="J541" s="145">
        <v>-1.7880203371675376</v>
      </c>
      <c r="K541" s="145">
        <v>0.14331560746396954</v>
      </c>
      <c r="L541" s="143">
        <v>0.70848806366047745</v>
      </c>
      <c r="M541" s="50">
        <f ca="1">OFFSET($E541,3*E538+F538,3*D538)</f>
        <v>0.12140993103587316</v>
      </c>
      <c r="N541" s="51">
        <f t="shared" ref="N541:P542" ca="1" si="33">D537</f>
        <v>1</v>
      </c>
      <c r="O541" s="52">
        <f t="shared" ca="1" si="33"/>
        <v>2</v>
      </c>
      <c r="P541" s="52">
        <f t="shared" ca="1" si="33"/>
        <v>4</v>
      </c>
      <c r="Q541" s="65">
        <f>A536</f>
        <v>34</v>
      </c>
    </row>
    <row r="542" spans="1:17" ht="16" thickBot="1" x14ac:dyDescent="0.25">
      <c r="B542" s="6"/>
      <c r="C542" s="144" t="s">
        <v>9</v>
      </c>
      <c r="D542" s="145">
        <v>-2.2563775089736722</v>
      </c>
      <c r="E542" s="145">
        <v>9.4800771935417874E-2</v>
      </c>
      <c r="F542" s="144" t="s">
        <v>18</v>
      </c>
      <c r="G542" s="145">
        <v>0.45185110481922186</v>
      </c>
      <c r="H542" s="145">
        <v>0.61107926046052741</v>
      </c>
      <c r="I542" s="144" t="s">
        <v>27</v>
      </c>
      <c r="J542" s="145">
        <v>-1.9481721818896862</v>
      </c>
      <c r="K542" s="145">
        <v>0.12475279995462862</v>
      </c>
      <c r="L542" s="144"/>
      <c r="N542" s="52">
        <f t="shared" ca="1" si="33"/>
        <v>0</v>
      </c>
      <c r="O542" s="52">
        <f t="shared" ca="1" si="33"/>
        <v>0</v>
      </c>
      <c r="P542" s="52">
        <f t="shared" ca="1" si="33"/>
        <v>0</v>
      </c>
    </row>
    <row r="543" spans="1:17" x14ac:dyDescent="0.2">
      <c r="B543" s="6"/>
      <c r="C543" s="144" t="s">
        <v>10</v>
      </c>
      <c r="D543" s="145">
        <v>-2.148245010149179</v>
      </c>
      <c r="E543" s="145">
        <v>0.10449533420068813</v>
      </c>
      <c r="F543" s="144" t="s">
        <v>19</v>
      </c>
      <c r="G543" s="145">
        <v>0.54323815979070034</v>
      </c>
      <c r="H543" s="145">
        <v>0.63256537419078296</v>
      </c>
      <c r="I543" s="144" t="s">
        <v>28</v>
      </c>
      <c r="J543" s="145">
        <v>-2.1226141472054199</v>
      </c>
      <c r="K543" s="145">
        <v>0.10691819758490696</v>
      </c>
      <c r="L543" s="144"/>
    </row>
    <row r="544" spans="1:17" x14ac:dyDescent="0.2">
      <c r="B544" s="6"/>
      <c r="C544" s="144" t="s">
        <v>11</v>
      </c>
      <c r="D544" s="145">
        <v>-0.70177503863292734</v>
      </c>
      <c r="E544" s="145">
        <v>0.33141879647453804</v>
      </c>
      <c r="F544" s="144" t="s">
        <v>20</v>
      </c>
      <c r="G544" s="145">
        <v>2.0064535751599664</v>
      </c>
      <c r="H544" s="145">
        <v>0.88147299855013039</v>
      </c>
      <c r="I544" s="144" t="s">
        <v>29</v>
      </c>
      <c r="J544" s="145">
        <v>-5.1438464360588076E-2</v>
      </c>
      <c r="K544" s="145">
        <v>0.4871432186147352</v>
      </c>
      <c r="L544" s="144"/>
    </row>
    <row r="545" spans="1:17" x14ac:dyDescent="0.2">
      <c r="B545" s="6"/>
      <c r="C545" s="144" t="s">
        <v>12</v>
      </c>
      <c r="D545" s="145">
        <v>-0.97900679890826392</v>
      </c>
      <c r="E545" s="145">
        <v>0.27308890091130761</v>
      </c>
      <c r="F545" s="144" t="s">
        <v>21</v>
      </c>
      <c r="G545" s="145">
        <v>1.7292218148846299</v>
      </c>
      <c r="H545" s="145">
        <v>0.8493128547809673</v>
      </c>
      <c r="I545" s="144" t="s">
        <v>30</v>
      </c>
      <c r="J545" s="145">
        <v>-0.21159030908273671</v>
      </c>
      <c r="K545" s="145">
        <v>0.44729889721828725</v>
      </c>
      <c r="L545" s="144"/>
    </row>
    <row r="546" spans="1:17" x14ac:dyDescent="0.2">
      <c r="B546" s="6"/>
      <c r="C546" s="144" t="s">
        <v>13</v>
      </c>
      <c r="D546" s="145">
        <v>-1.0542468755238683</v>
      </c>
      <c r="E546" s="145">
        <v>0.25841041841998647</v>
      </c>
      <c r="F546" s="144" t="s">
        <v>22</v>
      </c>
      <c r="G546" s="145">
        <v>1.637236294416011</v>
      </c>
      <c r="H546" s="145">
        <v>0.8371585286493789</v>
      </c>
      <c r="I546" s="144" t="s">
        <v>31</v>
      </c>
      <c r="J546" s="145">
        <v>0.69314837305827304</v>
      </c>
      <c r="K546" s="145">
        <v>0.66666693166624236</v>
      </c>
      <c r="L546" s="144"/>
    </row>
    <row r="547" spans="1:17" x14ac:dyDescent="0.2">
      <c r="B547" s="6"/>
      <c r="C547" s="144" t="s">
        <v>14</v>
      </c>
      <c r="D547" s="145">
        <v>-1.9402803745400778</v>
      </c>
      <c r="E547" s="145">
        <v>0.12561705766866058</v>
      </c>
      <c r="F547" s="144" t="s">
        <v>23</v>
      </c>
      <c r="G547" s="145">
        <v>0.83314951331592835</v>
      </c>
      <c r="H547" s="145">
        <v>0.69702046572038279</v>
      </c>
      <c r="I547" s="144" t="s">
        <v>32</v>
      </c>
      <c r="J547" s="145">
        <v>-2.1226141472054199</v>
      </c>
      <c r="K547" s="145">
        <v>0.10691819758490696</v>
      </c>
      <c r="L547" s="144"/>
    </row>
    <row r="548" spans="1:17" x14ac:dyDescent="0.2">
      <c r="B548" s="6"/>
      <c r="C548" s="144" t="s">
        <v>15</v>
      </c>
      <c r="D548" s="145">
        <v>-2.1254799360268506</v>
      </c>
      <c r="E548" s="145">
        <v>0.10664486097503996</v>
      </c>
      <c r="F548" s="144" t="s">
        <v>24</v>
      </c>
      <c r="G548" s="145">
        <v>0.64794995182915549</v>
      </c>
      <c r="H548" s="145">
        <v>0.65654834041774812</v>
      </c>
      <c r="I548" s="144" t="s">
        <v>33</v>
      </c>
      <c r="J548" s="145">
        <v>0.69314837305827304</v>
      </c>
      <c r="K548" s="145">
        <v>0.66666693166624236</v>
      </c>
      <c r="L548" s="144"/>
    </row>
    <row r="549" spans="1:17" x14ac:dyDescent="0.2">
      <c r="B549" s="6"/>
      <c r="C549" s="144" t="s">
        <v>16</v>
      </c>
      <c r="D549" s="145">
        <v>-2.1226141472054199</v>
      </c>
      <c r="E549" s="145">
        <v>0.10691819758490696</v>
      </c>
      <c r="F549" s="144" t="s">
        <v>25</v>
      </c>
      <c r="G549" s="145">
        <v>0.69314837305827304</v>
      </c>
      <c r="H549" s="145">
        <v>0.66666693166624236</v>
      </c>
      <c r="I549" s="144" t="s">
        <v>34</v>
      </c>
      <c r="J549" s="145">
        <v>-1.7186372043990923</v>
      </c>
      <c r="K549" s="145">
        <v>0.15204678362573099</v>
      </c>
      <c r="L549" s="144"/>
    </row>
    <row r="550" spans="1:17" ht="16" thickBot="1" x14ac:dyDescent="0.25">
      <c r="B550" s="6"/>
      <c r="C550" s="146"/>
      <c r="D550" s="146"/>
      <c r="E550" s="146"/>
      <c r="F550" s="146"/>
      <c r="G550" s="146"/>
      <c r="H550" s="146"/>
      <c r="I550" s="146"/>
      <c r="J550" s="146"/>
      <c r="K550" s="146"/>
      <c r="L550" s="146"/>
    </row>
    <row r="551" spans="1:17" x14ac:dyDescent="0.2">
      <c r="A551" s="48" t="s">
        <v>40</v>
      </c>
      <c r="B551" s="150"/>
      <c r="C551" s="146"/>
      <c r="D551" s="149" t="s">
        <v>5</v>
      </c>
      <c r="E551" s="149" t="s">
        <v>6</v>
      </c>
      <c r="F551" s="149" t="s">
        <v>7</v>
      </c>
      <c r="G551" s="146"/>
      <c r="H551" s="146"/>
      <c r="I551" s="146"/>
      <c r="J551" s="146"/>
      <c r="K551" s="146"/>
      <c r="L551" s="146"/>
    </row>
    <row r="552" spans="1:17" x14ac:dyDescent="0.2">
      <c r="A552" s="53">
        <f>A536+1</f>
        <v>35</v>
      </c>
      <c r="C552" s="148" t="s">
        <v>42</v>
      </c>
      <c r="D552" s="32">
        <f ca="1">OFFSET(Setup!$AI$6,$A552,1)</f>
        <v>4</v>
      </c>
      <c r="E552" s="32">
        <f ca="1">OFFSET(Setup!$AI$6,$A552,2)</f>
        <v>5</v>
      </c>
      <c r="F552" s="32">
        <f ca="1">OFFSET(Setup!$AI$6,$A552,3)</f>
        <v>15</v>
      </c>
      <c r="G552" s="146"/>
      <c r="H552" s="146"/>
      <c r="I552" s="146"/>
      <c r="J552" s="146"/>
      <c r="K552" s="146"/>
      <c r="L552" s="146"/>
    </row>
    <row r="553" spans="1:17" x14ac:dyDescent="0.2">
      <c r="C553" s="148" t="s">
        <v>41</v>
      </c>
      <c r="D553" s="32">
        <f ca="1">OFFSET(Setup!$AC$6,$A552,1)</f>
        <v>1</v>
      </c>
      <c r="E553" s="32">
        <f ca="1">OFFSET(Setup!$AC$6,$A552,2)</f>
        <v>2</v>
      </c>
      <c r="F553" s="32">
        <f ca="1">OFFSET(Setup!$AC$6,$A552,3)</f>
        <v>3</v>
      </c>
      <c r="G553" s="146"/>
      <c r="H553" s="146"/>
      <c r="I553" s="146"/>
      <c r="J553" s="146"/>
      <c r="K553" s="146"/>
      <c r="L553" s="146"/>
    </row>
    <row r="554" spans="1:17" x14ac:dyDescent="0.2">
      <c r="C554" s="148" t="s">
        <v>51</v>
      </c>
      <c r="D554" s="32">
        <f ca="1">OFFSET('Data 2'!$B$9,$A$3,2*(D553+1))</f>
        <v>0</v>
      </c>
      <c r="E554" s="32">
        <f ca="1">OFFSET('Data 2'!$B$9,$A$3,2*(E553+1))</f>
        <v>0</v>
      </c>
      <c r="F554" s="32">
        <f ca="1">OFFSET('Data 2'!$B$9,$A$3,2*(F553+1))</f>
        <v>0</v>
      </c>
      <c r="G554" s="146"/>
      <c r="H554" s="146"/>
      <c r="I554" s="146"/>
      <c r="J554" s="146"/>
      <c r="K554" s="146"/>
      <c r="L554" s="146"/>
    </row>
    <row r="555" spans="1:17" ht="16" thickBot="1" x14ac:dyDescent="0.25">
      <c r="C555" s="146"/>
      <c r="D555" s="146"/>
      <c r="E555" s="146"/>
      <c r="F555" s="146"/>
      <c r="G555" s="146"/>
      <c r="H555" s="146"/>
      <c r="I555" s="146"/>
      <c r="J555" s="146"/>
      <c r="K555" s="146"/>
      <c r="L555" s="146"/>
    </row>
    <row r="556" spans="1:17" ht="16" thickBot="1" x14ac:dyDescent="0.25">
      <c r="C556" s="139" t="s">
        <v>35</v>
      </c>
      <c r="D556" s="140" t="s">
        <v>2</v>
      </c>
      <c r="E556" s="140" t="s">
        <v>36</v>
      </c>
      <c r="F556" s="140" t="s">
        <v>35</v>
      </c>
      <c r="G556" s="140" t="s">
        <v>2</v>
      </c>
      <c r="H556" s="140" t="s">
        <v>36</v>
      </c>
      <c r="I556" s="140" t="s">
        <v>35</v>
      </c>
      <c r="J556" s="140" t="s">
        <v>2</v>
      </c>
      <c r="K556" s="140" t="s">
        <v>36</v>
      </c>
      <c r="L556" s="140" t="s">
        <v>37</v>
      </c>
      <c r="M556" s="19" t="s">
        <v>36</v>
      </c>
      <c r="N556" s="7" t="s">
        <v>5</v>
      </c>
      <c r="O556" s="7" t="s">
        <v>6</v>
      </c>
      <c r="P556" s="7" t="s">
        <v>7</v>
      </c>
      <c r="Q556" s="57" t="s">
        <v>40</v>
      </c>
    </row>
    <row r="557" spans="1:17" ht="16" thickBot="1" x14ac:dyDescent="0.25">
      <c r="C557" s="144" t="s">
        <v>8</v>
      </c>
      <c r="D557" s="145">
        <v>-2.2408786953087674</v>
      </c>
      <c r="E557" s="145">
        <v>9.6139159132005034E-2</v>
      </c>
      <c r="F557" s="144" t="s">
        <v>17</v>
      </c>
      <c r="G557" s="145">
        <v>0.30852838032946206</v>
      </c>
      <c r="H557" s="145">
        <v>0.57652601488121502</v>
      </c>
      <c r="I557" s="144" t="s">
        <v>26</v>
      </c>
      <c r="J557" s="145">
        <v>-2.0309133791124578</v>
      </c>
      <c r="K557" s="145">
        <v>0.11599523101176538</v>
      </c>
      <c r="L557" s="143">
        <v>0.68740053050397898</v>
      </c>
      <c r="M557" s="50">
        <f ca="1">OFFSET($E557,3*E554+F554,3*D554)</f>
        <v>9.6139159132005034E-2</v>
      </c>
      <c r="N557" s="51">
        <f t="shared" ref="N557:P558" ca="1" si="34">D553</f>
        <v>1</v>
      </c>
      <c r="O557" s="52">
        <f t="shared" ca="1" si="34"/>
        <v>2</v>
      </c>
      <c r="P557" s="52">
        <f t="shared" ca="1" si="34"/>
        <v>3</v>
      </c>
      <c r="Q557" s="56">
        <f>A552</f>
        <v>35</v>
      </c>
    </row>
    <row r="558" spans="1:17" ht="16" thickBot="1" x14ac:dyDescent="0.25">
      <c r="C558" s="144" t="s">
        <v>9</v>
      </c>
      <c r="D558" s="145">
        <v>-1.4742986280205885</v>
      </c>
      <c r="E558" s="145">
        <v>0.18629012276145029</v>
      </c>
      <c r="F558" s="144" t="s">
        <v>18</v>
      </c>
      <c r="G558" s="145">
        <v>1.0751084476176409</v>
      </c>
      <c r="H558" s="145">
        <v>0.74556718683560164</v>
      </c>
      <c r="I558" s="144" t="s">
        <v>27</v>
      </c>
      <c r="J558" s="145">
        <v>-0.99290312813518411</v>
      </c>
      <c r="K558" s="145">
        <v>0.27033903700183615</v>
      </c>
      <c r="L558" s="144"/>
      <c r="N558" s="52">
        <f t="shared" ca="1" si="34"/>
        <v>0</v>
      </c>
      <c r="O558" s="52">
        <f t="shared" ca="1" si="34"/>
        <v>0</v>
      </c>
      <c r="P558" s="52">
        <f t="shared" ca="1" si="34"/>
        <v>0</v>
      </c>
    </row>
    <row r="559" spans="1:17" x14ac:dyDescent="0.2">
      <c r="C559" s="144" t="s">
        <v>10</v>
      </c>
      <c r="D559" s="145">
        <v>-2.148245010149179</v>
      </c>
      <c r="E559" s="145">
        <v>0.10449533420068813</v>
      </c>
      <c r="F559" s="144" t="s">
        <v>19</v>
      </c>
      <c r="G559" s="145">
        <v>0.54323815979070034</v>
      </c>
      <c r="H559" s="145">
        <v>0.63256537419078296</v>
      </c>
      <c r="I559" s="144" t="s">
        <v>28</v>
      </c>
      <c r="J559" s="145">
        <v>-2.1226141472054199</v>
      </c>
      <c r="K559" s="145">
        <v>0.10691819758490696</v>
      </c>
      <c r="L559" s="144"/>
    </row>
    <row r="560" spans="1:17" x14ac:dyDescent="0.2">
      <c r="C560" s="144" t="s">
        <v>11</v>
      </c>
      <c r="D560" s="145">
        <v>-1.0323433488138174</v>
      </c>
      <c r="E560" s="145">
        <v>0.2626300494090929</v>
      </c>
      <c r="F560" s="144" t="s">
        <v>20</v>
      </c>
      <c r="G560" s="145">
        <v>1.517063726824412</v>
      </c>
      <c r="H560" s="145">
        <v>0.82010569241975673</v>
      </c>
      <c r="I560" s="144" t="s">
        <v>29</v>
      </c>
      <c r="J560" s="145">
        <v>-0.46684717306083234</v>
      </c>
      <c r="K560" s="145">
        <v>0.38536274641016371</v>
      </c>
      <c r="L560" s="144"/>
    </row>
    <row r="561" spans="3:12" x14ac:dyDescent="0.2">
      <c r="C561" s="144" t="s">
        <v>12</v>
      </c>
      <c r="D561" s="145">
        <v>-0.26576328152563844</v>
      </c>
      <c r="E561" s="145">
        <v>0.43394749742533523</v>
      </c>
      <c r="F561" s="144" t="s">
        <v>21</v>
      </c>
      <c r="G561" s="145">
        <v>2.2836437941125909</v>
      </c>
      <c r="H561" s="145">
        <v>0.90751333548937252</v>
      </c>
      <c r="I561" s="144" t="s">
        <v>30</v>
      </c>
      <c r="J561" s="145">
        <v>0.57116307791644139</v>
      </c>
      <c r="K561" s="145">
        <v>0.639031505971416</v>
      </c>
      <c r="L561" s="144"/>
    </row>
    <row r="562" spans="3:12" x14ac:dyDescent="0.2">
      <c r="C562" s="144" t="s">
        <v>13</v>
      </c>
      <c r="D562" s="145">
        <v>-1.0542468755238683</v>
      </c>
      <c r="E562" s="145">
        <v>0.25841041841998647</v>
      </c>
      <c r="F562" s="144" t="s">
        <v>22</v>
      </c>
      <c r="G562" s="145">
        <v>1.637236294416011</v>
      </c>
      <c r="H562" s="145">
        <v>0.8371585286493789</v>
      </c>
      <c r="I562" s="144" t="s">
        <v>31</v>
      </c>
      <c r="J562" s="145">
        <v>0.69314837305827304</v>
      </c>
      <c r="K562" s="145">
        <v>0.66666693166624236</v>
      </c>
      <c r="L562" s="144"/>
    </row>
    <row r="563" spans="3:12" x14ac:dyDescent="0.2">
      <c r="C563" s="144" t="s">
        <v>14</v>
      </c>
      <c r="D563" s="145">
        <v>-2.1567791860857031</v>
      </c>
      <c r="E563" s="145">
        <v>0.10369943089504076</v>
      </c>
      <c r="F563" s="144" t="s">
        <v>23</v>
      </c>
      <c r="G563" s="145">
        <v>0.45021732555137906</v>
      </c>
      <c r="H563" s="145">
        <v>0.61069090380368873</v>
      </c>
      <c r="I563" s="144" t="s">
        <v>32</v>
      </c>
      <c r="J563" s="145">
        <v>-2.1226141472054199</v>
      </c>
      <c r="K563" s="145">
        <v>0.10691819758490696</v>
      </c>
      <c r="L563" s="144"/>
    </row>
    <row r="564" spans="3:12" x14ac:dyDescent="0.2">
      <c r="C564" s="144" t="s">
        <v>15</v>
      </c>
      <c r="D564" s="145">
        <v>-1.3493668099458078</v>
      </c>
      <c r="E564" s="145">
        <v>0.20597390990518366</v>
      </c>
      <c r="F564" s="144" t="s">
        <v>24</v>
      </c>
      <c r="G564" s="145">
        <v>1.2576297016912743</v>
      </c>
      <c r="H564" s="145">
        <v>0.77861780427512506</v>
      </c>
      <c r="I564" s="144" t="s">
        <v>33</v>
      </c>
      <c r="J564" s="145">
        <v>0.69314837305827304</v>
      </c>
      <c r="K564" s="145">
        <v>0.66666693166624236</v>
      </c>
      <c r="L564" s="144"/>
    </row>
    <row r="565" spans="3:12" x14ac:dyDescent="0.2">
      <c r="C565" s="144" t="s">
        <v>16</v>
      </c>
      <c r="D565" s="145">
        <v>-2.1226141472054199</v>
      </c>
      <c r="E565" s="145">
        <v>0.10691819758490696</v>
      </c>
      <c r="F565" s="144" t="s">
        <v>25</v>
      </c>
      <c r="G565" s="145">
        <v>0.69314837305827304</v>
      </c>
      <c r="H565" s="145">
        <v>0.66666693166624236</v>
      </c>
      <c r="I565" s="144" t="s">
        <v>34</v>
      </c>
      <c r="J565" s="145">
        <v>-1.7186372043990923</v>
      </c>
      <c r="K565" s="145">
        <v>0.15204678362573099</v>
      </c>
      <c r="L565" s="144"/>
    </row>
  </sheetData>
  <pageMargins left="0.7" right="0.7" top="0.75" bottom="0.75" header="0.3" footer="0.3"/>
  <pageSetup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6F5A-BE00-4BF4-B252-F5B54DC06128}">
  <dimension ref="A1:BL1004"/>
  <sheetViews>
    <sheetView topLeftCell="H1" workbookViewId="0">
      <selection activeCell="Z7" sqref="Z7"/>
    </sheetView>
  </sheetViews>
  <sheetFormatPr baseColWidth="10" defaultColWidth="8.83203125" defaultRowHeight="15" x14ac:dyDescent="0.2"/>
  <cols>
    <col min="1" max="1" width="9" customWidth="1"/>
    <col min="2" max="3" width="15.6640625" customWidth="1"/>
    <col min="4" max="4" width="13.1640625" customWidth="1"/>
    <col min="5" max="5" width="14.6640625" customWidth="1"/>
    <col min="6" max="6" width="10.5" bestFit="1" customWidth="1"/>
    <col min="7" max="7" width="16.6640625" customWidth="1"/>
    <col min="8" max="9" width="15.6640625" customWidth="1"/>
    <col min="10" max="12" width="14.1640625" customWidth="1"/>
    <col min="13" max="13" width="19" customWidth="1"/>
    <col min="14" max="15" width="15.5" customWidth="1"/>
    <col min="16" max="16" width="13.33203125" customWidth="1"/>
    <col min="17" max="17" width="13.6640625" customWidth="1"/>
    <col min="18" max="18" width="14.5" customWidth="1"/>
    <col min="21" max="21" width="7.33203125" customWidth="1"/>
    <col min="22" max="24" width="13" customWidth="1"/>
    <col min="25" max="26" width="12.83203125" customWidth="1"/>
  </cols>
  <sheetData>
    <row r="1" spans="1:27" ht="43.5" customHeight="1" x14ac:dyDescent="0.2">
      <c r="A1" s="71"/>
      <c r="C1" s="260" t="s">
        <v>135</v>
      </c>
      <c r="D1" s="259"/>
      <c r="E1" s="259"/>
      <c r="F1" s="259"/>
      <c r="G1" s="259"/>
      <c r="P1" s="77" t="s">
        <v>77</v>
      </c>
      <c r="Q1" s="78"/>
      <c r="R1" s="78"/>
      <c r="S1" s="79"/>
    </row>
    <row r="2" spans="1:27" s="71" customFormat="1" ht="26.25" customHeight="1" x14ac:dyDescent="0.2">
      <c r="G2" s="137"/>
      <c r="I2" s="137"/>
      <c r="J2" s="137"/>
      <c r="M2" s="5"/>
      <c r="N2"/>
      <c r="O2"/>
      <c r="P2" s="75" t="s">
        <v>72</v>
      </c>
      <c r="Q2" s="74"/>
      <c r="R2" s="74"/>
      <c r="S2" s="72"/>
      <c r="V2"/>
      <c r="W2"/>
      <c r="X2"/>
      <c r="Y2"/>
      <c r="Z2"/>
      <c r="AA2"/>
    </row>
    <row r="3" spans="1:27" ht="16" thickBot="1" x14ac:dyDescent="0.25">
      <c r="H3" s="5"/>
      <c r="I3" s="5"/>
      <c r="J3" s="5"/>
      <c r="O3" s="10"/>
      <c r="P3" s="70">
        <v>0.17599999999999999</v>
      </c>
      <c r="Q3" s="70"/>
      <c r="R3" s="70"/>
      <c r="S3" s="70"/>
    </row>
    <row r="4" spans="1:27" ht="6" customHeight="1" thickBot="1" x14ac:dyDescent="0.25">
      <c r="B4" s="94"/>
      <c r="C4" s="95"/>
      <c r="D4" s="96"/>
      <c r="P4">
        <v>0.182</v>
      </c>
    </row>
    <row r="5" spans="1:27" ht="102.75" customHeight="1" thickBot="1" x14ac:dyDescent="0.25">
      <c r="A5" s="92" t="s">
        <v>62</v>
      </c>
      <c r="B5" s="154" t="s">
        <v>54</v>
      </c>
      <c r="C5" s="156" t="s">
        <v>3</v>
      </c>
      <c r="D5" s="155" t="s">
        <v>57</v>
      </c>
      <c r="E5" s="73" t="s">
        <v>58</v>
      </c>
      <c r="F5" s="67" t="s">
        <v>52</v>
      </c>
      <c r="G5" s="68" t="s">
        <v>84</v>
      </c>
      <c r="H5" s="61" t="s">
        <v>90</v>
      </c>
      <c r="I5" s="2" t="s">
        <v>85</v>
      </c>
      <c r="J5" s="2" t="s">
        <v>86</v>
      </c>
      <c r="K5" s="68" t="str">
        <f>'Data 2'!S9</f>
        <v>LR Symptom Count</v>
      </c>
      <c r="L5" s="2" t="s">
        <v>116</v>
      </c>
      <c r="M5" s="2" t="s">
        <v>118</v>
      </c>
      <c r="N5" s="2" t="s">
        <v>117</v>
      </c>
      <c r="O5" s="2" t="s">
        <v>119</v>
      </c>
      <c r="P5" s="2"/>
      <c r="Q5" s="2"/>
      <c r="R5" s="2"/>
      <c r="S5" s="2"/>
      <c r="T5" s="2"/>
      <c r="V5" s="2" t="s">
        <v>103</v>
      </c>
      <c r="W5" s="2" t="s">
        <v>102</v>
      </c>
      <c r="X5" s="2" t="s">
        <v>100</v>
      </c>
      <c r="Y5" s="2" t="s">
        <v>99</v>
      </c>
      <c r="Z5" s="2" t="s">
        <v>101</v>
      </c>
    </row>
    <row r="6" spans="1:27" ht="17" thickBot="1" x14ac:dyDescent="0.25">
      <c r="A6" s="151">
        <f>1</f>
        <v>1</v>
      </c>
      <c r="B6" s="29">
        <f>'Data 2'!B10</f>
        <v>1</v>
      </c>
      <c r="C6" s="224">
        <f>'Data 2'!C10</f>
        <v>1</v>
      </c>
      <c r="D6" s="161" t="str">
        <f>'Data 2'!D10</f>
        <v>CONT</v>
      </c>
      <c r="E6" s="161">
        <f>IF(D6="CF",1,0)</f>
        <v>0</v>
      </c>
      <c r="F6" s="19">
        <v>2</v>
      </c>
      <c r="G6" s="200">
        <v>0.19885407076155889</v>
      </c>
      <c r="H6" s="4">
        <f t="shared" ref="H6:H37" si="0">IF(G6&gt;=$P$3,1,0)</f>
        <v>1</v>
      </c>
      <c r="I6" s="4">
        <f t="shared" ref="I6:I36" si="1">IF(AND(D6="CF",H6=1),1,0)</f>
        <v>0</v>
      </c>
      <c r="J6" s="4">
        <f t="shared" ref="J6:J36" si="2">IF(AND(D6="CONT",H6=0),1,0)</f>
        <v>0</v>
      </c>
      <c r="K6" s="28">
        <f>'Data 2'!S10</f>
        <v>0</v>
      </c>
      <c r="L6" s="241"/>
      <c r="M6" s="4">
        <f>IF(AND(L6=1,H6=1),1,0)</f>
        <v>0</v>
      </c>
      <c r="N6" s="241"/>
      <c r="O6" s="4">
        <f>IF(AND(N6=1,H6=1),1,0)</f>
        <v>0</v>
      </c>
      <c r="P6" s="17"/>
      <c r="Q6" s="17"/>
      <c r="R6" s="17"/>
      <c r="S6" s="17"/>
      <c r="T6" s="17"/>
      <c r="V6" s="180">
        <v>0.17599999999999999</v>
      </c>
      <c r="W6" s="180">
        <v>1</v>
      </c>
      <c r="X6" s="180">
        <f>M92</f>
        <v>0.81818181818181823</v>
      </c>
      <c r="Y6" s="180">
        <f>O92</f>
        <v>0.875</v>
      </c>
      <c r="Z6" s="180">
        <f>J92</f>
        <v>0.20370370370370369</v>
      </c>
      <c r="AA6" s="3"/>
    </row>
    <row r="7" spans="1:27" ht="17" thickBot="1" x14ac:dyDescent="0.25">
      <c r="A7" s="151">
        <f>A6+1</f>
        <v>2</v>
      </c>
      <c r="B7" s="29">
        <f>'Data 2'!B11</f>
        <v>2</v>
      </c>
      <c r="C7" s="224">
        <f>'Data 2'!C11</f>
        <v>2</v>
      </c>
      <c r="D7" s="161" t="str">
        <f>'Data 2'!D11</f>
        <v>CONT</v>
      </c>
      <c r="E7" s="161">
        <f t="shared" ref="E7:E49" si="3">IF(D7="CF",1,0)</f>
        <v>0</v>
      </c>
      <c r="F7" s="19">
        <v>2</v>
      </c>
      <c r="G7" s="200">
        <v>0.19885407076155889</v>
      </c>
      <c r="H7" s="4">
        <f t="shared" si="0"/>
        <v>1</v>
      </c>
      <c r="I7" s="4">
        <f t="shared" si="1"/>
        <v>0</v>
      </c>
      <c r="J7" s="4">
        <f t="shared" si="2"/>
        <v>0</v>
      </c>
      <c r="K7" s="33">
        <f>'Data 2'!S11</f>
        <v>0</v>
      </c>
      <c r="L7" s="241"/>
      <c r="M7" s="4">
        <f t="shared" ref="M7:M68" si="4">IF(AND(L7=1,H7=1),1,0)</f>
        <v>0</v>
      </c>
      <c r="N7" s="241"/>
      <c r="O7" s="4">
        <f t="shared" ref="O7:O68" si="5">IF(AND(N7=1,H7=1),1,0)</f>
        <v>0</v>
      </c>
      <c r="P7" s="17"/>
      <c r="Q7" s="17"/>
      <c r="R7" s="17"/>
      <c r="S7" s="17"/>
      <c r="T7" s="17"/>
    </row>
    <row r="8" spans="1:27" ht="17" thickBot="1" x14ac:dyDescent="0.25">
      <c r="A8" s="151">
        <f t="shared" ref="A8:A68" si="6">A7+1</f>
        <v>3</v>
      </c>
      <c r="B8" s="29">
        <f>'Data 2'!B12</f>
        <v>3</v>
      </c>
      <c r="C8" s="224">
        <f>'Data 2'!C12</f>
        <v>3</v>
      </c>
      <c r="D8" s="161" t="str">
        <f>'Data 2'!D12</f>
        <v>CONT</v>
      </c>
      <c r="E8" s="161">
        <f t="shared" si="3"/>
        <v>0</v>
      </c>
      <c r="F8" s="19">
        <v>19</v>
      </c>
      <c r="G8" s="200">
        <v>0.1762710518339988</v>
      </c>
      <c r="H8" s="4">
        <f t="shared" si="0"/>
        <v>1</v>
      </c>
      <c r="I8" s="4">
        <f t="shared" si="1"/>
        <v>0</v>
      </c>
      <c r="J8" s="4">
        <f t="shared" si="2"/>
        <v>0</v>
      </c>
      <c r="K8" s="33">
        <f>'Data 2'!S12</f>
        <v>2</v>
      </c>
      <c r="L8" s="241"/>
      <c r="M8" s="4">
        <f t="shared" si="4"/>
        <v>0</v>
      </c>
      <c r="N8" s="241"/>
      <c r="O8" s="4">
        <f t="shared" si="5"/>
        <v>0</v>
      </c>
      <c r="P8" s="17"/>
      <c r="Q8" s="17"/>
      <c r="R8" s="17"/>
      <c r="S8" s="17"/>
      <c r="T8" s="17"/>
    </row>
    <row r="9" spans="1:27" ht="17" thickBot="1" x14ac:dyDescent="0.25">
      <c r="A9" s="151">
        <f t="shared" si="6"/>
        <v>4</v>
      </c>
      <c r="B9" s="29">
        <f>'Data 2'!B13</f>
        <v>4</v>
      </c>
      <c r="C9" s="224">
        <f>'Data 2'!C13</f>
        <v>4</v>
      </c>
      <c r="D9" s="161" t="str">
        <f>'Data 2'!D13</f>
        <v>CONT</v>
      </c>
      <c r="E9" s="161">
        <f t="shared" si="3"/>
        <v>0</v>
      </c>
      <c r="F9" s="19">
        <v>12</v>
      </c>
      <c r="G9" s="200">
        <v>0.11925969075801955</v>
      </c>
      <c r="H9" s="4">
        <f t="shared" si="0"/>
        <v>0</v>
      </c>
      <c r="I9" s="4">
        <f t="shared" si="1"/>
        <v>0</v>
      </c>
      <c r="J9" s="4">
        <f t="shared" si="2"/>
        <v>1</v>
      </c>
      <c r="K9" s="33">
        <f>'Data 2'!S13</f>
        <v>1</v>
      </c>
      <c r="L9" s="242">
        <v>1</v>
      </c>
      <c r="M9" s="4">
        <f t="shared" si="4"/>
        <v>0</v>
      </c>
      <c r="N9" s="242"/>
      <c r="O9" s="4">
        <f t="shared" si="5"/>
        <v>0</v>
      </c>
      <c r="P9" s="17"/>
      <c r="Q9" s="17"/>
      <c r="R9" s="17"/>
      <c r="S9" s="17"/>
      <c r="T9" s="17"/>
    </row>
    <row r="10" spans="1:27" ht="17" thickBot="1" x14ac:dyDescent="0.25">
      <c r="A10" s="151">
        <f t="shared" si="6"/>
        <v>5</v>
      </c>
      <c r="B10" s="29">
        <f>'Data 2'!B14</f>
        <v>5</v>
      </c>
      <c r="C10" s="161">
        <f>'Data 2'!C14</f>
        <v>5</v>
      </c>
      <c r="D10" s="161" t="str">
        <f>'Data 2'!D14</f>
        <v>CONT</v>
      </c>
      <c r="E10" s="161">
        <f t="shared" si="3"/>
        <v>0</v>
      </c>
      <c r="F10" s="19">
        <v>21</v>
      </c>
      <c r="G10" s="200">
        <v>0.38056496677537921</v>
      </c>
      <c r="H10" s="4">
        <f t="shared" si="0"/>
        <v>1</v>
      </c>
      <c r="I10" s="4">
        <f t="shared" si="1"/>
        <v>0</v>
      </c>
      <c r="J10" s="4">
        <f t="shared" si="2"/>
        <v>0</v>
      </c>
      <c r="K10" s="33">
        <f>'Data 2'!S14</f>
        <v>3</v>
      </c>
      <c r="L10" s="242"/>
      <c r="M10" s="4">
        <f t="shared" si="4"/>
        <v>0</v>
      </c>
      <c r="N10" s="242"/>
      <c r="O10" s="4">
        <f t="shared" si="5"/>
        <v>0</v>
      </c>
      <c r="P10" s="17"/>
      <c r="Q10" s="17"/>
      <c r="R10" s="17"/>
      <c r="S10" s="17"/>
      <c r="T10" s="17"/>
      <c r="V10" s="17"/>
      <c r="W10" s="17"/>
      <c r="X10" s="17"/>
      <c r="Y10" s="17"/>
      <c r="Z10" s="17"/>
    </row>
    <row r="11" spans="1:27" ht="17" thickBot="1" x14ac:dyDescent="0.25">
      <c r="A11" s="151">
        <f t="shared" si="6"/>
        <v>6</v>
      </c>
      <c r="B11" s="29">
        <f>'Data 2'!B15</f>
        <v>6</v>
      </c>
      <c r="C11" s="162">
        <f>'Data 2'!C15</f>
        <v>6</v>
      </c>
      <c r="D11" s="162" t="str">
        <f>'Data 2'!D15</f>
        <v>CFNR</v>
      </c>
      <c r="E11" s="162">
        <f t="shared" si="3"/>
        <v>0</v>
      </c>
      <c r="F11" s="60">
        <v>33</v>
      </c>
      <c r="G11" s="201">
        <v>0.40437397321279883</v>
      </c>
      <c r="H11" s="4">
        <f t="shared" si="0"/>
        <v>1</v>
      </c>
      <c r="I11" s="4">
        <f t="shared" si="1"/>
        <v>0</v>
      </c>
      <c r="J11" s="4">
        <f t="shared" si="2"/>
        <v>0</v>
      </c>
      <c r="K11" s="33">
        <f>'Data 2'!S15</f>
        <v>3</v>
      </c>
      <c r="L11" s="242">
        <v>1</v>
      </c>
      <c r="M11" s="4">
        <f t="shared" si="4"/>
        <v>1</v>
      </c>
      <c r="N11" s="242"/>
      <c r="O11" s="4">
        <f t="shared" si="5"/>
        <v>0</v>
      </c>
      <c r="P11" s="17"/>
      <c r="Q11" s="17"/>
      <c r="R11" s="17"/>
      <c r="S11" s="17"/>
      <c r="T11" s="17"/>
    </row>
    <row r="12" spans="1:27" ht="17" thickBot="1" x14ac:dyDescent="0.25">
      <c r="A12" s="186">
        <f t="shared" si="6"/>
        <v>7</v>
      </c>
      <c r="B12" s="199">
        <f>'Data 2'!B16</f>
        <v>7</v>
      </c>
      <c r="C12" s="163">
        <f>'Data 2'!C16</f>
        <v>7</v>
      </c>
      <c r="D12" s="163" t="str">
        <f>'Data 2'!D16</f>
        <v>CFNR</v>
      </c>
      <c r="E12" s="163">
        <f t="shared" si="3"/>
        <v>0</v>
      </c>
      <c r="F12" s="19">
        <v>17</v>
      </c>
      <c r="G12" s="200">
        <v>0.11596240580820531</v>
      </c>
      <c r="H12" s="187">
        <f t="shared" si="0"/>
        <v>0</v>
      </c>
      <c r="I12" s="187">
        <f t="shared" si="1"/>
        <v>0</v>
      </c>
      <c r="J12" s="187">
        <f t="shared" si="2"/>
        <v>0</v>
      </c>
      <c r="K12" s="188">
        <f>'Data 2'!S16</f>
        <v>1</v>
      </c>
      <c r="L12" s="242">
        <v>1</v>
      </c>
      <c r="M12" s="4">
        <f t="shared" si="4"/>
        <v>0</v>
      </c>
      <c r="N12" s="242"/>
      <c r="O12" s="4">
        <f t="shared" si="5"/>
        <v>0</v>
      </c>
      <c r="P12" s="17"/>
      <c r="Q12" s="17"/>
      <c r="R12" s="17"/>
      <c r="S12" s="17"/>
      <c r="T12" s="17"/>
    </row>
    <row r="13" spans="1:27" ht="17" thickBot="1" x14ac:dyDescent="0.25">
      <c r="A13" s="151">
        <f t="shared" si="6"/>
        <v>8</v>
      </c>
      <c r="B13" s="34">
        <f>'Data 2'!B17</f>
        <v>8</v>
      </c>
      <c r="C13" s="225">
        <f>'Data 2'!C17</f>
        <v>8</v>
      </c>
      <c r="D13" s="164" t="str">
        <f>'Data 2'!D17</f>
        <v>CONT</v>
      </c>
      <c r="E13" s="164">
        <f t="shared" si="3"/>
        <v>0</v>
      </c>
      <c r="F13" s="198">
        <v>19</v>
      </c>
      <c r="G13" s="202">
        <v>0.1762710518339988</v>
      </c>
      <c r="H13" s="4">
        <f t="shared" si="0"/>
        <v>1</v>
      </c>
      <c r="I13" s="4">
        <f t="shared" si="1"/>
        <v>0</v>
      </c>
      <c r="J13" s="4">
        <f t="shared" si="2"/>
        <v>0</v>
      </c>
      <c r="K13" s="33">
        <f>'Data 2'!S17</f>
        <v>3</v>
      </c>
      <c r="L13" s="242"/>
      <c r="M13" s="4">
        <f t="shared" si="4"/>
        <v>0</v>
      </c>
      <c r="N13" s="242"/>
      <c r="O13" s="4">
        <f t="shared" si="5"/>
        <v>0</v>
      </c>
      <c r="P13" s="17"/>
      <c r="Q13" s="17"/>
      <c r="R13" s="17"/>
      <c r="S13" s="17"/>
      <c r="T13" s="17"/>
    </row>
    <row r="14" spans="1:27" ht="17" thickBot="1" x14ac:dyDescent="0.25">
      <c r="A14" s="151">
        <f t="shared" si="6"/>
        <v>9</v>
      </c>
      <c r="B14" s="29">
        <f>'Data 2'!B18</f>
        <v>9</v>
      </c>
      <c r="C14" s="224">
        <f>'Data 2'!C18</f>
        <v>9</v>
      </c>
      <c r="D14" s="161" t="str">
        <f>'Data 2'!D18</f>
        <v>CONT</v>
      </c>
      <c r="E14" s="161">
        <f t="shared" si="3"/>
        <v>0</v>
      </c>
      <c r="F14" s="19">
        <v>14</v>
      </c>
      <c r="G14" s="200">
        <v>0.18934718186576524</v>
      </c>
      <c r="H14" s="4">
        <f t="shared" si="0"/>
        <v>1</v>
      </c>
      <c r="I14" s="4">
        <f t="shared" si="1"/>
        <v>0</v>
      </c>
      <c r="J14" s="4">
        <f t="shared" si="2"/>
        <v>0</v>
      </c>
      <c r="K14" s="33">
        <f>'Data 2'!S18</f>
        <v>0</v>
      </c>
      <c r="L14" s="242"/>
      <c r="M14" s="4">
        <f t="shared" si="4"/>
        <v>0</v>
      </c>
      <c r="N14" s="242"/>
      <c r="O14" s="4">
        <f t="shared" si="5"/>
        <v>0</v>
      </c>
      <c r="P14" s="17"/>
      <c r="Q14" s="17"/>
      <c r="R14" s="17"/>
      <c r="S14" s="17"/>
      <c r="T14" s="17"/>
    </row>
    <row r="15" spans="1:27" ht="17" thickBot="1" x14ac:dyDescent="0.25">
      <c r="A15" s="151">
        <f t="shared" si="6"/>
        <v>10</v>
      </c>
      <c r="B15" s="29">
        <f>'Data 2'!B19</f>
        <v>10</v>
      </c>
      <c r="C15" s="161">
        <f>'Data 2'!C19</f>
        <v>10</v>
      </c>
      <c r="D15" s="161" t="str">
        <f>'Data 2'!D19</f>
        <v>CONT</v>
      </c>
      <c r="E15" s="161">
        <f t="shared" si="3"/>
        <v>0</v>
      </c>
      <c r="F15" s="19">
        <v>6</v>
      </c>
      <c r="G15" s="200">
        <v>0.39586665335863902</v>
      </c>
      <c r="H15" s="4">
        <f t="shared" si="0"/>
        <v>1</v>
      </c>
      <c r="I15" s="4">
        <f t="shared" si="1"/>
        <v>0</v>
      </c>
      <c r="J15" s="4">
        <f t="shared" si="2"/>
        <v>0</v>
      </c>
      <c r="K15" s="33">
        <f>'Data 2'!S19</f>
        <v>4</v>
      </c>
      <c r="L15" s="242"/>
      <c r="M15" s="4">
        <f t="shared" si="4"/>
        <v>0</v>
      </c>
      <c r="N15" s="242"/>
      <c r="O15" s="4">
        <f t="shared" si="5"/>
        <v>0</v>
      </c>
      <c r="P15" s="17"/>
      <c r="Q15" s="17"/>
      <c r="R15" s="17"/>
      <c r="S15" s="17"/>
      <c r="T15" s="17"/>
    </row>
    <row r="16" spans="1:27" ht="17" thickBot="1" x14ac:dyDescent="0.25">
      <c r="A16" s="151">
        <f>A15+1</f>
        <v>11</v>
      </c>
      <c r="B16" s="29">
        <f>'Data 2'!B20</f>
        <v>11</v>
      </c>
      <c r="C16" s="224">
        <f>'Data 2'!C20</f>
        <v>12</v>
      </c>
      <c r="D16" s="161" t="str">
        <f>'Data 2'!D20</f>
        <v>CONT</v>
      </c>
      <c r="E16" s="161">
        <f t="shared" si="3"/>
        <v>0</v>
      </c>
      <c r="F16" s="19">
        <v>1</v>
      </c>
      <c r="G16" s="200">
        <v>0.15204678362573099</v>
      </c>
      <c r="H16" s="4">
        <f t="shared" si="0"/>
        <v>0</v>
      </c>
      <c r="I16" s="4">
        <f t="shared" si="1"/>
        <v>0</v>
      </c>
      <c r="J16" s="4">
        <f t="shared" si="2"/>
        <v>1</v>
      </c>
      <c r="K16" s="33">
        <f>'Data 2'!S20</f>
        <v>0</v>
      </c>
      <c r="L16" s="242"/>
      <c r="M16" s="4">
        <f t="shared" si="4"/>
        <v>0</v>
      </c>
      <c r="N16" s="242"/>
      <c r="O16" s="4">
        <f t="shared" si="5"/>
        <v>0</v>
      </c>
      <c r="P16" s="17"/>
      <c r="Q16" s="17"/>
      <c r="R16" s="17"/>
      <c r="S16" s="17"/>
      <c r="T16" s="17"/>
    </row>
    <row r="17" spans="1:20" ht="17" thickBot="1" x14ac:dyDescent="0.25">
      <c r="A17" s="151">
        <f t="shared" si="6"/>
        <v>12</v>
      </c>
      <c r="B17" s="29">
        <f>'Data 2'!B21</f>
        <v>12</v>
      </c>
      <c r="C17" s="224">
        <f>'Data 2'!C21</f>
        <v>13</v>
      </c>
      <c r="D17" s="161" t="str">
        <f>'Data 2'!D21</f>
        <v>CONT</v>
      </c>
      <c r="E17" s="161">
        <f t="shared" si="3"/>
        <v>0</v>
      </c>
      <c r="F17" s="19">
        <v>21</v>
      </c>
      <c r="G17" s="200">
        <v>0.38056496677537921</v>
      </c>
      <c r="H17" s="4">
        <f t="shared" si="0"/>
        <v>1</v>
      </c>
      <c r="I17" s="4">
        <f t="shared" si="1"/>
        <v>0</v>
      </c>
      <c r="J17" s="4">
        <f t="shared" si="2"/>
        <v>0</v>
      </c>
      <c r="K17" s="33">
        <f>'Data 2'!S21</f>
        <v>3</v>
      </c>
      <c r="L17" s="242"/>
      <c r="M17" s="4">
        <f t="shared" si="4"/>
        <v>0</v>
      </c>
      <c r="N17" s="242"/>
      <c r="O17" s="4">
        <f t="shared" si="5"/>
        <v>0</v>
      </c>
      <c r="P17" s="17"/>
      <c r="Q17" s="17"/>
      <c r="R17" s="17"/>
      <c r="S17" s="17"/>
      <c r="T17" s="17"/>
    </row>
    <row r="18" spans="1:20" ht="17" thickBot="1" x14ac:dyDescent="0.25">
      <c r="A18" s="151">
        <f t="shared" si="6"/>
        <v>13</v>
      </c>
      <c r="B18" s="29">
        <f>'Data 2'!B22</f>
        <v>13</v>
      </c>
      <c r="C18" s="224">
        <f>'Data 2'!C22</f>
        <v>14</v>
      </c>
      <c r="D18" s="161" t="str">
        <f>'Data 2'!D22</f>
        <v>CONT</v>
      </c>
      <c r="E18" s="161">
        <f t="shared" si="3"/>
        <v>0</v>
      </c>
      <c r="F18" s="19">
        <v>21</v>
      </c>
      <c r="G18" s="200">
        <v>0.38056496677537921</v>
      </c>
      <c r="H18" s="4">
        <f t="shared" si="0"/>
        <v>1</v>
      </c>
      <c r="I18" s="4">
        <f t="shared" si="1"/>
        <v>0</v>
      </c>
      <c r="J18" s="4">
        <f t="shared" si="2"/>
        <v>0</v>
      </c>
      <c r="K18" s="33">
        <f>'Data 2'!S22</f>
        <v>3</v>
      </c>
      <c r="L18" s="242"/>
      <c r="M18" s="4">
        <f t="shared" si="4"/>
        <v>0</v>
      </c>
      <c r="N18" s="242"/>
      <c r="O18" s="4">
        <f t="shared" si="5"/>
        <v>0</v>
      </c>
      <c r="P18" s="17"/>
      <c r="Q18" s="17"/>
      <c r="R18" s="17"/>
      <c r="S18" s="17"/>
      <c r="T18" s="17"/>
    </row>
    <row r="19" spans="1:20" ht="17" thickBot="1" x14ac:dyDescent="0.25">
      <c r="A19" s="151">
        <f t="shared" si="6"/>
        <v>14</v>
      </c>
      <c r="B19" s="29">
        <f>'Data 2'!B23</f>
        <v>14</v>
      </c>
      <c r="C19" s="224">
        <f>'Data 2'!C23</f>
        <v>15</v>
      </c>
      <c r="D19" s="161" t="str">
        <f>'Data 2'!D23</f>
        <v>CONT</v>
      </c>
      <c r="E19" s="161">
        <f t="shared" si="3"/>
        <v>0</v>
      </c>
      <c r="F19" s="19">
        <v>17</v>
      </c>
      <c r="G19" s="200">
        <v>0.11596240580820531</v>
      </c>
      <c r="H19" s="4">
        <f t="shared" si="0"/>
        <v>0</v>
      </c>
      <c r="I19" s="4">
        <f t="shared" si="1"/>
        <v>0</v>
      </c>
      <c r="J19" s="4">
        <f t="shared" si="2"/>
        <v>1</v>
      </c>
      <c r="K19" s="33">
        <f>'Data 2'!S23</f>
        <v>1</v>
      </c>
      <c r="L19" s="242"/>
      <c r="M19" s="4">
        <f t="shared" si="4"/>
        <v>0</v>
      </c>
      <c r="N19" s="242"/>
      <c r="O19" s="4">
        <f t="shared" si="5"/>
        <v>0</v>
      </c>
      <c r="P19" s="17"/>
      <c r="Q19" s="17"/>
      <c r="R19" s="17"/>
      <c r="S19" s="17"/>
      <c r="T19" s="17"/>
    </row>
    <row r="20" spans="1:20" ht="17" thickBot="1" x14ac:dyDescent="0.25">
      <c r="A20" s="151">
        <f t="shared" si="6"/>
        <v>15</v>
      </c>
      <c r="B20" s="29">
        <f>'Data 2'!B24</f>
        <v>15</v>
      </c>
      <c r="C20" s="165">
        <f>'Data 2'!C24</f>
        <v>16</v>
      </c>
      <c r="D20" s="165" t="str">
        <f>'Data 2'!D24</f>
        <v>CFNR</v>
      </c>
      <c r="E20" s="165">
        <f t="shared" si="3"/>
        <v>0</v>
      </c>
      <c r="F20" s="19">
        <v>7</v>
      </c>
      <c r="G20" s="200">
        <v>0.22902377813435884</v>
      </c>
      <c r="H20" s="4">
        <f t="shared" si="0"/>
        <v>1</v>
      </c>
      <c r="I20" s="4">
        <f t="shared" si="1"/>
        <v>0</v>
      </c>
      <c r="J20" s="4">
        <f t="shared" si="2"/>
        <v>0</v>
      </c>
      <c r="K20" s="33">
        <f>'Data 2'!S24</f>
        <v>3</v>
      </c>
      <c r="L20" s="242">
        <v>1</v>
      </c>
      <c r="M20" s="4">
        <f t="shared" si="4"/>
        <v>1</v>
      </c>
      <c r="N20" s="242"/>
      <c r="O20" s="4">
        <f t="shared" si="5"/>
        <v>0</v>
      </c>
      <c r="P20" s="17"/>
      <c r="Q20" s="17"/>
      <c r="R20" s="17"/>
      <c r="S20" s="17"/>
      <c r="T20" s="17"/>
    </row>
    <row r="21" spans="1:20" ht="17" thickBot="1" x14ac:dyDescent="0.25">
      <c r="A21" s="151">
        <f t="shared" si="6"/>
        <v>16</v>
      </c>
      <c r="B21" s="29">
        <f>'Data 2'!B25</f>
        <v>16</v>
      </c>
      <c r="C21" s="161">
        <f>'Data 2'!C25</f>
        <v>17</v>
      </c>
      <c r="D21" s="161" t="str">
        <f>'Data 2'!D25</f>
        <v>CONT</v>
      </c>
      <c r="E21" s="161">
        <f t="shared" si="3"/>
        <v>0</v>
      </c>
      <c r="F21" s="19">
        <v>16</v>
      </c>
      <c r="G21" s="200">
        <v>0.25928811862254347</v>
      </c>
      <c r="H21" s="4">
        <f t="shared" si="0"/>
        <v>1</v>
      </c>
      <c r="I21" s="4">
        <f t="shared" si="1"/>
        <v>0</v>
      </c>
      <c r="J21" s="4">
        <f t="shared" si="2"/>
        <v>0</v>
      </c>
      <c r="K21" s="33">
        <f>'Data 2'!S25</f>
        <v>2</v>
      </c>
      <c r="L21" s="242"/>
      <c r="M21" s="4">
        <f t="shared" si="4"/>
        <v>0</v>
      </c>
      <c r="N21" s="242"/>
      <c r="O21" s="4">
        <f t="shared" si="5"/>
        <v>0</v>
      </c>
      <c r="P21" s="17"/>
      <c r="Q21" s="17"/>
      <c r="R21" s="17"/>
      <c r="S21" s="17"/>
      <c r="T21" s="17"/>
    </row>
    <row r="22" spans="1:20" ht="17" thickBot="1" x14ac:dyDescent="0.25">
      <c r="A22" s="151">
        <f t="shared" si="6"/>
        <v>17</v>
      </c>
      <c r="B22" s="29">
        <f>'Data 2'!B26</f>
        <v>17</v>
      </c>
      <c r="C22" s="224">
        <f>'Data 2'!C26</f>
        <v>18</v>
      </c>
      <c r="D22" s="161" t="str">
        <f>'Data 2'!D26</f>
        <v>CONT</v>
      </c>
      <c r="E22" s="161">
        <f t="shared" si="3"/>
        <v>0</v>
      </c>
      <c r="F22" s="19">
        <v>16</v>
      </c>
      <c r="G22" s="200">
        <v>0.25928811862254347</v>
      </c>
      <c r="H22" s="4">
        <f t="shared" si="0"/>
        <v>1</v>
      </c>
      <c r="I22" s="4">
        <f t="shared" si="1"/>
        <v>0</v>
      </c>
      <c r="J22" s="4">
        <f t="shared" si="2"/>
        <v>0</v>
      </c>
      <c r="K22" s="33">
        <f>'Data 2'!S26</f>
        <v>1</v>
      </c>
      <c r="L22" s="242"/>
      <c r="M22" s="4">
        <f t="shared" si="4"/>
        <v>0</v>
      </c>
      <c r="N22" s="242"/>
      <c r="O22" s="4">
        <f t="shared" si="5"/>
        <v>0</v>
      </c>
      <c r="P22" s="17"/>
      <c r="Q22" s="17"/>
      <c r="R22" s="17"/>
      <c r="S22" s="17"/>
      <c r="T22" s="17"/>
    </row>
    <row r="23" spans="1:20" ht="17" thickBot="1" x14ac:dyDescent="0.25">
      <c r="A23" s="151">
        <f t="shared" si="6"/>
        <v>18</v>
      </c>
      <c r="B23" s="29">
        <f>'Data 2'!B27</f>
        <v>18</v>
      </c>
      <c r="C23" s="224">
        <f>'Data 2'!C27</f>
        <v>19</v>
      </c>
      <c r="D23" s="161" t="str">
        <f>'Data 2'!D27</f>
        <v>CONT</v>
      </c>
      <c r="E23" s="161">
        <f t="shared" si="3"/>
        <v>0</v>
      </c>
      <c r="F23" s="19">
        <v>7</v>
      </c>
      <c r="G23" s="200">
        <v>0.22902377813435884</v>
      </c>
      <c r="H23" s="4">
        <f t="shared" si="0"/>
        <v>1</v>
      </c>
      <c r="I23" s="4">
        <f t="shared" si="1"/>
        <v>0</v>
      </c>
      <c r="J23" s="4">
        <f t="shared" si="2"/>
        <v>0</v>
      </c>
      <c r="K23" s="33">
        <f>'Data 2'!S27</f>
        <v>3</v>
      </c>
      <c r="L23" s="242"/>
      <c r="M23" s="4">
        <f t="shared" si="4"/>
        <v>0</v>
      </c>
      <c r="N23" s="242"/>
      <c r="O23" s="4">
        <f t="shared" si="5"/>
        <v>0</v>
      </c>
      <c r="P23" s="17"/>
      <c r="Q23" s="17"/>
      <c r="R23" s="17"/>
      <c r="S23" s="17"/>
      <c r="T23" s="17"/>
    </row>
    <row r="24" spans="1:20" ht="17" thickBot="1" x14ac:dyDescent="0.25">
      <c r="A24" s="151">
        <f t="shared" si="6"/>
        <v>19</v>
      </c>
      <c r="B24" s="29">
        <f>'Data 2'!B28</f>
        <v>19</v>
      </c>
      <c r="C24" s="224">
        <f>'Data 2'!C28</f>
        <v>20</v>
      </c>
      <c r="D24" s="161" t="str">
        <f>'Data 2'!D28</f>
        <v>CONT</v>
      </c>
      <c r="E24" s="161">
        <f t="shared" si="3"/>
        <v>0</v>
      </c>
      <c r="F24" s="19">
        <v>17</v>
      </c>
      <c r="G24" s="200">
        <v>0.11596240580820531</v>
      </c>
      <c r="H24" s="4">
        <f t="shared" si="0"/>
        <v>0</v>
      </c>
      <c r="I24" s="4">
        <f t="shared" si="1"/>
        <v>0</v>
      </c>
      <c r="J24" s="4">
        <f t="shared" si="2"/>
        <v>1</v>
      </c>
      <c r="K24" s="33">
        <f>'Data 2'!S28</f>
        <v>1</v>
      </c>
      <c r="L24" s="242"/>
      <c r="M24" s="4">
        <f t="shared" si="4"/>
        <v>0</v>
      </c>
      <c r="N24" s="242"/>
      <c r="O24" s="4">
        <f t="shared" si="5"/>
        <v>0</v>
      </c>
      <c r="P24" s="17"/>
      <c r="Q24" s="17"/>
      <c r="R24" s="17"/>
      <c r="S24" s="17"/>
      <c r="T24" s="17"/>
    </row>
    <row r="25" spans="1:20" ht="17" thickBot="1" x14ac:dyDescent="0.25">
      <c r="A25" s="151">
        <f t="shared" si="6"/>
        <v>20</v>
      </c>
      <c r="B25" s="29">
        <f>'Data 2'!B29</f>
        <v>20</v>
      </c>
      <c r="C25" s="165">
        <f>'Data 2'!C29</f>
        <v>21</v>
      </c>
      <c r="D25" s="165" t="str">
        <f>'Data 2'!D29</f>
        <v>CFNR</v>
      </c>
      <c r="E25" s="165">
        <f t="shared" si="3"/>
        <v>0</v>
      </c>
      <c r="F25" s="19">
        <v>31</v>
      </c>
      <c r="G25" s="200">
        <v>0.66666693166624236</v>
      </c>
      <c r="H25" s="4">
        <f t="shared" si="0"/>
        <v>1</v>
      </c>
      <c r="I25" s="4">
        <f t="shared" si="1"/>
        <v>0</v>
      </c>
      <c r="J25" s="4">
        <f t="shared" si="2"/>
        <v>0</v>
      </c>
      <c r="K25" s="33">
        <f>'Data 2'!S29</f>
        <v>1</v>
      </c>
      <c r="L25" s="242"/>
      <c r="M25" s="4">
        <f t="shared" si="4"/>
        <v>0</v>
      </c>
      <c r="N25" s="242">
        <v>1</v>
      </c>
      <c r="O25" s="4">
        <f t="shared" si="5"/>
        <v>1</v>
      </c>
      <c r="P25" s="17"/>
      <c r="Q25" s="17"/>
      <c r="R25" s="17"/>
      <c r="S25" s="17"/>
      <c r="T25" s="17"/>
    </row>
    <row r="26" spans="1:20" ht="17" thickBot="1" x14ac:dyDescent="0.25">
      <c r="A26" s="151">
        <f t="shared" si="6"/>
        <v>21</v>
      </c>
      <c r="B26" s="29">
        <f>'Data 2'!B30</f>
        <v>21</v>
      </c>
      <c r="C26" s="161">
        <f>'Data 2'!C30</f>
        <v>22</v>
      </c>
      <c r="D26" s="161" t="str">
        <f>'Data 2'!D30</f>
        <v>CONT</v>
      </c>
      <c r="E26" s="161">
        <f t="shared" si="3"/>
        <v>0</v>
      </c>
      <c r="F26" s="19">
        <v>7</v>
      </c>
      <c r="G26" s="200">
        <v>0.22902377813435884</v>
      </c>
      <c r="H26" s="4">
        <f t="shared" si="0"/>
        <v>1</v>
      </c>
      <c r="I26" s="4">
        <f t="shared" si="1"/>
        <v>0</v>
      </c>
      <c r="J26" s="4">
        <f t="shared" si="2"/>
        <v>0</v>
      </c>
      <c r="K26" s="33">
        <f>'Data 2'!S30</f>
        <v>4</v>
      </c>
      <c r="L26" s="242"/>
      <c r="M26" s="4">
        <f t="shared" si="4"/>
        <v>0</v>
      </c>
      <c r="N26" s="242"/>
      <c r="O26" s="4">
        <f t="shared" si="5"/>
        <v>0</v>
      </c>
      <c r="P26" s="17"/>
      <c r="Q26" s="17"/>
      <c r="R26" s="17"/>
      <c r="S26" s="17"/>
      <c r="T26" s="17"/>
    </row>
    <row r="27" spans="1:20" ht="17" thickBot="1" x14ac:dyDescent="0.25">
      <c r="A27" s="151">
        <f t="shared" si="6"/>
        <v>22</v>
      </c>
      <c r="B27" s="29">
        <f>'Data 2'!B31</f>
        <v>22</v>
      </c>
      <c r="C27" s="224">
        <f>'Data 2'!C31</f>
        <v>23</v>
      </c>
      <c r="D27" s="161" t="str">
        <f>'Data 2'!D31</f>
        <v>CONT</v>
      </c>
      <c r="E27" s="161">
        <f t="shared" si="3"/>
        <v>0</v>
      </c>
      <c r="F27" s="19">
        <v>14</v>
      </c>
      <c r="G27" s="200">
        <v>0.18934718186576524</v>
      </c>
      <c r="H27" s="4">
        <f t="shared" si="0"/>
        <v>1</v>
      </c>
      <c r="I27" s="4">
        <f t="shared" si="1"/>
        <v>0</v>
      </c>
      <c r="J27" s="4">
        <f t="shared" si="2"/>
        <v>0</v>
      </c>
      <c r="K27" s="33">
        <f>'Data 2'!S31</f>
        <v>0</v>
      </c>
      <c r="L27" s="242"/>
      <c r="M27" s="4">
        <f t="shared" si="4"/>
        <v>0</v>
      </c>
      <c r="N27" s="242"/>
      <c r="O27" s="4">
        <f t="shared" si="5"/>
        <v>0</v>
      </c>
      <c r="P27" s="17"/>
      <c r="Q27" s="17"/>
      <c r="R27" s="17"/>
      <c r="S27" s="17"/>
      <c r="T27" s="17"/>
    </row>
    <row r="28" spans="1:20" ht="17" thickBot="1" x14ac:dyDescent="0.25">
      <c r="A28" s="151">
        <f t="shared" si="6"/>
        <v>23</v>
      </c>
      <c r="B28" s="29">
        <f>'Data 2'!B32</f>
        <v>23</v>
      </c>
      <c r="C28" s="161">
        <f>'Data 2'!C32</f>
        <v>24</v>
      </c>
      <c r="D28" s="161" t="str">
        <f>'Data 2'!D32</f>
        <v>CONT</v>
      </c>
      <c r="E28" s="161">
        <f t="shared" si="3"/>
        <v>0</v>
      </c>
      <c r="F28" s="19">
        <v>14</v>
      </c>
      <c r="G28" s="200">
        <v>0.18934718186576524</v>
      </c>
      <c r="H28" s="4">
        <f t="shared" si="0"/>
        <v>1</v>
      </c>
      <c r="I28" s="4">
        <f t="shared" si="1"/>
        <v>0</v>
      </c>
      <c r="J28" s="4">
        <f t="shared" si="2"/>
        <v>0</v>
      </c>
      <c r="K28" s="33">
        <f>'Data 2'!S32</f>
        <v>0</v>
      </c>
      <c r="L28" s="242"/>
      <c r="M28" s="4">
        <f t="shared" si="4"/>
        <v>0</v>
      </c>
      <c r="N28" s="242"/>
      <c r="O28" s="4">
        <f t="shared" si="5"/>
        <v>0</v>
      </c>
      <c r="P28" s="17"/>
      <c r="Q28" s="17"/>
      <c r="R28" s="17"/>
      <c r="S28" s="17"/>
      <c r="T28" s="17"/>
    </row>
    <row r="29" spans="1:20" ht="17" thickBot="1" x14ac:dyDescent="0.25">
      <c r="A29" s="151">
        <f t="shared" si="6"/>
        <v>24</v>
      </c>
      <c r="B29" s="29">
        <f>'Data 2'!B33</f>
        <v>24</v>
      </c>
      <c r="C29" s="161">
        <f>'Data 2'!C33</f>
        <v>25</v>
      </c>
      <c r="D29" s="161" t="str">
        <f>'Data 2'!D33</f>
        <v>CONT</v>
      </c>
      <c r="E29" s="161">
        <f t="shared" si="3"/>
        <v>0</v>
      </c>
      <c r="F29" s="19">
        <v>2</v>
      </c>
      <c r="G29" s="200">
        <v>0.19885407076155889</v>
      </c>
      <c r="H29" s="4">
        <f t="shared" si="0"/>
        <v>1</v>
      </c>
      <c r="I29" s="4">
        <f t="shared" si="1"/>
        <v>0</v>
      </c>
      <c r="J29" s="4">
        <f t="shared" si="2"/>
        <v>0</v>
      </c>
      <c r="K29" s="33">
        <f>'Data 2'!S33</f>
        <v>0</v>
      </c>
      <c r="L29" s="242"/>
      <c r="M29" s="4">
        <f t="shared" si="4"/>
        <v>0</v>
      </c>
      <c r="N29" s="242"/>
      <c r="O29" s="4">
        <f t="shared" si="5"/>
        <v>0</v>
      </c>
      <c r="P29" s="17"/>
      <c r="Q29" s="17"/>
      <c r="R29" s="17"/>
      <c r="S29" s="17"/>
      <c r="T29" s="17"/>
    </row>
    <row r="30" spans="1:20" ht="17" thickBot="1" x14ac:dyDescent="0.25">
      <c r="A30" s="151">
        <f t="shared" si="6"/>
        <v>25</v>
      </c>
      <c r="B30" s="29">
        <f>'Data 2'!B34</f>
        <v>25</v>
      </c>
      <c r="C30" s="224">
        <f>'Data 2'!C34</f>
        <v>26</v>
      </c>
      <c r="D30" s="161" t="str">
        <f>'Data 2'!D34</f>
        <v>CONT</v>
      </c>
      <c r="E30" s="161">
        <f t="shared" si="3"/>
        <v>0</v>
      </c>
      <c r="F30" s="19">
        <v>16</v>
      </c>
      <c r="G30" s="200">
        <v>0.48472136419943429</v>
      </c>
      <c r="H30" s="4">
        <f t="shared" si="0"/>
        <v>1</v>
      </c>
      <c r="I30" s="4">
        <f t="shared" si="1"/>
        <v>0</v>
      </c>
      <c r="J30" s="4">
        <f t="shared" si="2"/>
        <v>0</v>
      </c>
      <c r="K30" s="33">
        <f>'Data 2'!S34</f>
        <v>2</v>
      </c>
      <c r="L30" s="242"/>
      <c r="M30" s="4">
        <f t="shared" si="4"/>
        <v>0</v>
      </c>
      <c r="N30" s="242"/>
      <c r="O30" s="4">
        <f t="shared" si="5"/>
        <v>0</v>
      </c>
      <c r="P30" s="17"/>
      <c r="Q30" s="17"/>
      <c r="R30" s="17"/>
      <c r="S30" s="17"/>
      <c r="T30" s="17"/>
    </row>
    <row r="31" spans="1:20" ht="17" thickBot="1" x14ac:dyDescent="0.25">
      <c r="A31" s="151">
        <f t="shared" si="6"/>
        <v>26</v>
      </c>
      <c r="B31" s="29">
        <f>'Data 2'!B35</f>
        <v>26</v>
      </c>
      <c r="C31" s="165">
        <f>'Data 2'!C35</f>
        <v>27</v>
      </c>
      <c r="D31" s="165" t="str">
        <f>'Data 2'!D35</f>
        <v>CFNR</v>
      </c>
      <c r="E31" s="165">
        <f t="shared" si="3"/>
        <v>0</v>
      </c>
      <c r="F31" s="19">
        <v>14</v>
      </c>
      <c r="G31" s="200">
        <v>0.18934718186576524</v>
      </c>
      <c r="H31" s="4">
        <f t="shared" si="0"/>
        <v>1</v>
      </c>
      <c r="I31" s="4">
        <f t="shared" si="1"/>
        <v>0</v>
      </c>
      <c r="J31" s="4">
        <f t="shared" si="2"/>
        <v>0</v>
      </c>
      <c r="K31" s="33">
        <f>'Data 2'!S35</f>
        <v>1</v>
      </c>
      <c r="L31" s="242"/>
      <c r="M31" s="4">
        <f t="shared" si="4"/>
        <v>0</v>
      </c>
      <c r="N31" s="242">
        <v>1</v>
      </c>
      <c r="O31" s="4">
        <f t="shared" si="5"/>
        <v>1</v>
      </c>
      <c r="P31" s="17"/>
      <c r="Q31" s="17"/>
      <c r="R31" s="17"/>
      <c r="S31" s="17"/>
      <c r="T31" s="17"/>
    </row>
    <row r="32" spans="1:20" ht="17" thickBot="1" x14ac:dyDescent="0.25">
      <c r="A32" s="151">
        <f t="shared" si="6"/>
        <v>27</v>
      </c>
      <c r="B32" s="29">
        <f>'Data 2'!B36</f>
        <v>27</v>
      </c>
      <c r="C32" s="224">
        <f>'Data 2'!C36</f>
        <v>28</v>
      </c>
      <c r="D32" s="161" t="str">
        <f>'Data 2'!D36</f>
        <v>CONT</v>
      </c>
      <c r="E32" s="161">
        <f t="shared" si="3"/>
        <v>0</v>
      </c>
      <c r="F32" s="19">
        <v>16</v>
      </c>
      <c r="G32" s="200">
        <v>0.25928811862254347</v>
      </c>
      <c r="H32" s="4">
        <f t="shared" si="0"/>
        <v>1</v>
      </c>
      <c r="I32" s="4">
        <f t="shared" si="1"/>
        <v>0</v>
      </c>
      <c r="J32" s="4">
        <f t="shared" si="2"/>
        <v>0</v>
      </c>
      <c r="K32" s="33">
        <f>'Data 2'!S36</f>
        <v>1</v>
      </c>
      <c r="L32" s="242"/>
      <c r="M32" s="4">
        <f t="shared" si="4"/>
        <v>0</v>
      </c>
      <c r="N32" s="242"/>
      <c r="O32" s="4">
        <f t="shared" si="5"/>
        <v>0</v>
      </c>
      <c r="P32" s="17"/>
      <c r="Q32" s="17"/>
      <c r="R32" s="17"/>
      <c r="S32" s="17"/>
      <c r="T32" s="17"/>
    </row>
    <row r="33" spans="1:20" ht="17" thickBot="1" x14ac:dyDescent="0.25">
      <c r="A33" s="151">
        <f t="shared" si="6"/>
        <v>28</v>
      </c>
      <c r="B33" s="29">
        <f>'Data 2'!B37</f>
        <v>28</v>
      </c>
      <c r="C33" s="224">
        <f>'Data 2'!C37</f>
        <v>29</v>
      </c>
      <c r="D33" s="161" t="str">
        <f>'Data 2'!D37</f>
        <v>CONT</v>
      </c>
      <c r="E33" s="161">
        <f t="shared" si="3"/>
        <v>0</v>
      </c>
      <c r="F33" s="19">
        <v>17</v>
      </c>
      <c r="G33" s="200">
        <v>0.11596240580820531</v>
      </c>
      <c r="H33" s="4">
        <f t="shared" si="0"/>
        <v>0</v>
      </c>
      <c r="I33" s="4">
        <f t="shared" si="1"/>
        <v>0</v>
      </c>
      <c r="J33" s="4">
        <f t="shared" si="2"/>
        <v>1</v>
      </c>
      <c r="K33" s="33">
        <f>'Data 2'!S37</f>
        <v>2</v>
      </c>
      <c r="L33" s="242"/>
      <c r="M33" s="4">
        <f t="shared" si="4"/>
        <v>0</v>
      </c>
      <c r="N33" s="242"/>
      <c r="O33" s="4">
        <f t="shared" si="5"/>
        <v>0</v>
      </c>
      <c r="P33" s="17"/>
      <c r="Q33" s="17"/>
      <c r="R33" s="17"/>
      <c r="S33" s="17"/>
      <c r="T33" s="17"/>
    </row>
    <row r="34" spans="1:20" ht="17" thickBot="1" x14ac:dyDescent="0.25">
      <c r="A34" s="151">
        <f t="shared" si="6"/>
        <v>29</v>
      </c>
      <c r="B34" s="29">
        <f>'Data 2'!B38</f>
        <v>29</v>
      </c>
      <c r="C34" s="224">
        <f>'Data 2'!C38</f>
        <v>30</v>
      </c>
      <c r="D34" s="161" t="str">
        <f>'Data 2'!D38</f>
        <v>CONT</v>
      </c>
      <c r="E34" s="161">
        <f t="shared" si="3"/>
        <v>0</v>
      </c>
      <c r="F34" s="19">
        <v>1</v>
      </c>
      <c r="G34" s="200">
        <v>0.15204678362573099</v>
      </c>
      <c r="H34" s="4">
        <f t="shared" si="0"/>
        <v>0</v>
      </c>
      <c r="I34" s="4">
        <f t="shared" si="1"/>
        <v>0</v>
      </c>
      <c r="J34" s="4">
        <f t="shared" si="2"/>
        <v>1</v>
      </c>
      <c r="K34" s="33">
        <f>'Data 2'!S38</f>
        <v>0</v>
      </c>
      <c r="L34" s="242"/>
      <c r="M34" s="4">
        <f t="shared" si="4"/>
        <v>0</v>
      </c>
      <c r="N34" s="242"/>
      <c r="O34" s="4">
        <f t="shared" si="5"/>
        <v>0</v>
      </c>
      <c r="P34" s="17"/>
      <c r="Q34" s="17"/>
      <c r="R34" s="17"/>
      <c r="S34" s="17"/>
      <c r="T34" s="17"/>
    </row>
    <row r="35" spans="1:20" ht="17" thickBot="1" x14ac:dyDescent="0.25">
      <c r="A35" s="151">
        <f t="shared" si="6"/>
        <v>30</v>
      </c>
      <c r="B35" s="29">
        <f>'Data 2'!B39</f>
        <v>30</v>
      </c>
      <c r="C35" s="224">
        <f>'Data 2'!C39</f>
        <v>31</v>
      </c>
      <c r="D35" s="161" t="str">
        <f>'Data 2'!D39</f>
        <v>CONT</v>
      </c>
      <c r="E35" s="161">
        <f t="shared" si="3"/>
        <v>0</v>
      </c>
      <c r="F35" s="19">
        <v>2</v>
      </c>
      <c r="G35" s="200">
        <v>0.19885407076155889</v>
      </c>
      <c r="H35" s="4">
        <f t="shared" si="0"/>
        <v>1</v>
      </c>
      <c r="I35" s="4">
        <f t="shared" si="1"/>
        <v>0</v>
      </c>
      <c r="J35" s="4">
        <f t="shared" si="2"/>
        <v>0</v>
      </c>
      <c r="K35" s="33">
        <f>'Data 2'!S39</f>
        <v>0</v>
      </c>
      <c r="L35" s="242"/>
      <c r="M35" s="4">
        <f t="shared" si="4"/>
        <v>0</v>
      </c>
      <c r="N35" s="242"/>
      <c r="O35" s="4">
        <f t="shared" si="5"/>
        <v>0</v>
      </c>
      <c r="P35" s="17"/>
      <c r="Q35" s="17"/>
      <c r="R35" s="17"/>
      <c r="S35" s="17"/>
      <c r="T35" s="17"/>
    </row>
    <row r="36" spans="1:20" ht="17" thickBot="1" x14ac:dyDescent="0.25">
      <c r="A36" s="151">
        <f t="shared" si="6"/>
        <v>31</v>
      </c>
      <c r="B36" s="29">
        <f>'Data 2'!B40</f>
        <v>31</v>
      </c>
      <c r="C36" s="161">
        <f>'Data 2'!C40</f>
        <v>32</v>
      </c>
      <c r="D36" s="161" t="str">
        <f>'Data 2'!D40</f>
        <v>CONT</v>
      </c>
      <c r="E36" s="161">
        <f t="shared" si="3"/>
        <v>0</v>
      </c>
      <c r="F36" s="19">
        <v>17</v>
      </c>
      <c r="G36" s="200">
        <v>0.11596240580820531</v>
      </c>
      <c r="H36" s="4">
        <f t="shared" si="0"/>
        <v>0</v>
      </c>
      <c r="I36" s="4">
        <f t="shared" si="1"/>
        <v>0</v>
      </c>
      <c r="J36" s="4">
        <f t="shared" si="2"/>
        <v>1</v>
      </c>
      <c r="K36" s="33">
        <f>'Data 2'!S40</f>
        <v>1</v>
      </c>
      <c r="L36" s="243"/>
      <c r="M36" s="4">
        <f t="shared" si="4"/>
        <v>0</v>
      </c>
      <c r="N36" s="243"/>
      <c r="O36" s="4">
        <f t="shared" si="5"/>
        <v>0</v>
      </c>
      <c r="P36" s="17"/>
      <c r="Q36" s="17"/>
      <c r="R36" s="17"/>
      <c r="S36" s="17"/>
      <c r="T36" s="17"/>
    </row>
    <row r="37" spans="1:20" ht="17" thickBot="1" x14ac:dyDescent="0.25">
      <c r="A37" s="151">
        <f t="shared" si="6"/>
        <v>32</v>
      </c>
      <c r="B37" s="29">
        <f>'Data 2'!B41</f>
        <v>32</v>
      </c>
      <c r="C37" s="161">
        <f>'Data 2'!C41</f>
        <v>33</v>
      </c>
      <c r="D37" s="161" t="str">
        <f>'Data 2'!D41</f>
        <v>CONT</v>
      </c>
      <c r="E37" s="161">
        <f t="shared" si="3"/>
        <v>0</v>
      </c>
      <c r="F37" s="19">
        <v>21</v>
      </c>
      <c r="G37" s="200">
        <v>0.38056496677537921</v>
      </c>
      <c r="H37" s="4">
        <f t="shared" si="0"/>
        <v>1</v>
      </c>
      <c r="I37" s="4">
        <f t="shared" ref="I37:I67" si="7">IF(AND(D37="CF",H37=1),1,0)</f>
        <v>0</v>
      </c>
      <c r="J37" s="4">
        <f t="shared" ref="J37:J67" si="8">IF(AND(D37="CONT",H37=0),1,0)</f>
        <v>0</v>
      </c>
      <c r="K37" s="33">
        <f>'Data 2'!S41</f>
        <v>3</v>
      </c>
      <c r="L37" s="243"/>
      <c r="M37" s="4">
        <f t="shared" si="4"/>
        <v>0</v>
      </c>
      <c r="N37" s="243"/>
      <c r="O37" s="4">
        <f t="shared" si="5"/>
        <v>0</v>
      </c>
      <c r="P37" s="17"/>
      <c r="Q37" s="17"/>
      <c r="R37" s="17"/>
      <c r="S37" s="17"/>
      <c r="T37" s="17"/>
    </row>
    <row r="38" spans="1:20" ht="17" thickBot="1" x14ac:dyDescent="0.25">
      <c r="A38" s="151">
        <f t="shared" si="6"/>
        <v>33</v>
      </c>
      <c r="B38" s="29">
        <f>'Data 2'!B42</f>
        <v>33</v>
      </c>
      <c r="C38" s="224">
        <f>'Data 2'!C42</f>
        <v>34</v>
      </c>
      <c r="D38" s="161" t="str">
        <f>'Data 2'!D42</f>
        <v>CONT</v>
      </c>
      <c r="E38" s="161">
        <f t="shared" si="3"/>
        <v>0</v>
      </c>
      <c r="F38" s="19">
        <v>24</v>
      </c>
      <c r="G38" s="200">
        <v>0.7760132080414599</v>
      </c>
      <c r="H38" s="4">
        <f t="shared" ref="H38:H69" si="9">IF(G38&gt;=$P$3,1,0)</f>
        <v>1</v>
      </c>
      <c r="I38" s="4">
        <f t="shared" si="7"/>
        <v>0</v>
      </c>
      <c r="J38" s="4">
        <f t="shared" si="8"/>
        <v>0</v>
      </c>
      <c r="K38" s="33">
        <f>'Data 2'!S42</f>
        <v>1</v>
      </c>
      <c r="L38" s="243"/>
      <c r="M38" s="4">
        <f t="shared" si="4"/>
        <v>0</v>
      </c>
      <c r="N38" s="243"/>
      <c r="O38" s="4">
        <f t="shared" si="5"/>
        <v>0</v>
      </c>
      <c r="P38" s="17"/>
      <c r="Q38" s="17"/>
      <c r="R38" s="17"/>
      <c r="S38" s="17"/>
      <c r="T38" s="17"/>
    </row>
    <row r="39" spans="1:20" ht="17" thickBot="1" x14ac:dyDescent="0.25">
      <c r="A39" s="151">
        <f t="shared" si="6"/>
        <v>34</v>
      </c>
      <c r="B39" s="29">
        <f>'Data 2'!B43</f>
        <v>34</v>
      </c>
      <c r="C39" s="161">
        <f>'Data 2'!C43</f>
        <v>35</v>
      </c>
      <c r="D39" s="161" t="str">
        <f>'Data 2'!D43</f>
        <v>CONT</v>
      </c>
      <c r="E39" s="161">
        <f t="shared" si="3"/>
        <v>0</v>
      </c>
      <c r="F39" s="19">
        <v>16</v>
      </c>
      <c r="G39" s="200">
        <v>0.25928811862254347</v>
      </c>
      <c r="H39" s="4">
        <f t="shared" si="9"/>
        <v>1</v>
      </c>
      <c r="I39" s="4">
        <f t="shared" si="7"/>
        <v>0</v>
      </c>
      <c r="J39" s="4">
        <f t="shared" si="8"/>
        <v>0</v>
      </c>
      <c r="K39" s="33">
        <f>'Data 2'!S43</f>
        <v>2</v>
      </c>
      <c r="L39" s="243"/>
      <c r="M39" s="4">
        <f t="shared" si="4"/>
        <v>0</v>
      </c>
      <c r="N39" s="243"/>
      <c r="O39" s="4">
        <f t="shared" si="5"/>
        <v>0</v>
      </c>
      <c r="P39" s="17"/>
      <c r="Q39" s="17"/>
      <c r="R39" s="17"/>
      <c r="S39" s="17"/>
      <c r="T39" s="17"/>
    </row>
    <row r="40" spans="1:20" ht="17" thickBot="1" x14ac:dyDescent="0.25">
      <c r="A40" s="151">
        <f t="shared" si="6"/>
        <v>35</v>
      </c>
      <c r="B40" s="29">
        <f>'Data 2'!B44</f>
        <v>35</v>
      </c>
      <c r="C40" s="224">
        <f>'Data 2'!C44</f>
        <v>36</v>
      </c>
      <c r="D40" s="161" t="str">
        <f>'Data 2'!D44</f>
        <v>CONT</v>
      </c>
      <c r="E40" s="161">
        <f t="shared" si="3"/>
        <v>0</v>
      </c>
      <c r="F40" s="19">
        <v>21</v>
      </c>
      <c r="G40" s="200">
        <v>0.38056496677537921</v>
      </c>
      <c r="H40" s="4">
        <f t="shared" si="9"/>
        <v>1</v>
      </c>
      <c r="I40" s="4">
        <f t="shared" si="7"/>
        <v>0</v>
      </c>
      <c r="J40" s="4">
        <f t="shared" si="8"/>
        <v>0</v>
      </c>
      <c r="K40" s="33">
        <f>'Data 2'!S44</f>
        <v>3</v>
      </c>
      <c r="L40" s="243"/>
      <c r="M40" s="4">
        <f t="shared" si="4"/>
        <v>0</v>
      </c>
      <c r="N40" s="243"/>
      <c r="O40" s="4">
        <f t="shared" si="5"/>
        <v>0</v>
      </c>
      <c r="P40" s="17"/>
      <c r="Q40" s="17"/>
      <c r="R40" s="17"/>
      <c r="S40" s="17"/>
      <c r="T40" s="17"/>
    </row>
    <row r="41" spans="1:20" ht="17" thickBot="1" x14ac:dyDescent="0.25">
      <c r="A41" s="151">
        <f t="shared" si="6"/>
        <v>36</v>
      </c>
      <c r="B41" s="29">
        <f>'Data 2'!B45</f>
        <v>36</v>
      </c>
      <c r="C41" s="224">
        <f>'Data 2'!C45</f>
        <v>37</v>
      </c>
      <c r="D41" s="161" t="str">
        <f>'Data 2'!D45</f>
        <v>CONT</v>
      </c>
      <c r="E41" s="161">
        <f t="shared" si="3"/>
        <v>0</v>
      </c>
      <c r="F41" s="19">
        <v>14</v>
      </c>
      <c r="G41" s="200">
        <v>0.18934718186576524</v>
      </c>
      <c r="H41" s="4">
        <f t="shared" si="9"/>
        <v>1</v>
      </c>
      <c r="I41" s="4">
        <f t="shared" si="7"/>
        <v>0</v>
      </c>
      <c r="J41" s="4">
        <f t="shared" si="8"/>
        <v>0</v>
      </c>
      <c r="K41" s="33">
        <f>'Data 2'!S45</f>
        <v>2</v>
      </c>
      <c r="L41" s="243"/>
      <c r="M41" s="4">
        <f t="shared" si="4"/>
        <v>0</v>
      </c>
      <c r="N41" s="243"/>
      <c r="O41" s="4">
        <f t="shared" si="5"/>
        <v>0</v>
      </c>
      <c r="P41" s="17"/>
      <c r="Q41" s="17"/>
      <c r="R41" s="17"/>
      <c r="S41" s="17"/>
      <c r="T41" s="17"/>
    </row>
    <row r="42" spans="1:20" ht="17" thickBot="1" x14ac:dyDescent="0.25">
      <c r="A42" s="151">
        <f t="shared" si="6"/>
        <v>37</v>
      </c>
      <c r="B42" s="29">
        <f>'Data 2'!B46</f>
        <v>37</v>
      </c>
      <c r="C42" s="224">
        <f>'Data 2'!C46</f>
        <v>38</v>
      </c>
      <c r="D42" s="161" t="str">
        <f>'Data 2'!D46</f>
        <v>CONT</v>
      </c>
      <c r="E42" s="161">
        <f t="shared" si="3"/>
        <v>0</v>
      </c>
      <c r="F42" s="19">
        <v>14</v>
      </c>
      <c r="G42" s="200">
        <v>0.18934718186576524</v>
      </c>
      <c r="H42" s="4">
        <f t="shared" si="9"/>
        <v>1</v>
      </c>
      <c r="I42" s="4">
        <f t="shared" si="7"/>
        <v>0</v>
      </c>
      <c r="J42" s="4">
        <f t="shared" si="8"/>
        <v>0</v>
      </c>
      <c r="K42" s="33">
        <f>'Data 2'!S46</f>
        <v>0</v>
      </c>
      <c r="L42" s="243"/>
      <c r="M42" s="4">
        <f t="shared" si="4"/>
        <v>0</v>
      </c>
      <c r="N42" s="243"/>
      <c r="O42" s="4">
        <f t="shared" si="5"/>
        <v>0</v>
      </c>
      <c r="P42" s="17"/>
      <c r="Q42" s="17"/>
      <c r="R42" s="17"/>
      <c r="S42" s="17"/>
      <c r="T42" s="17"/>
    </row>
    <row r="43" spans="1:20" ht="17" thickBot="1" x14ac:dyDescent="0.25">
      <c r="A43" s="151">
        <f t="shared" si="6"/>
        <v>38</v>
      </c>
      <c r="B43" s="29">
        <f>'Data 2'!B47</f>
        <v>38</v>
      </c>
      <c r="C43" s="224">
        <f>'Data 2'!C47</f>
        <v>39</v>
      </c>
      <c r="D43" s="161" t="str">
        <f>'Data 2'!D47</f>
        <v>CONT</v>
      </c>
      <c r="E43" s="161">
        <f t="shared" si="3"/>
        <v>0</v>
      </c>
      <c r="F43" s="19">
        <v>1</v>
      </c>
      <c r="G43" s="200">
        <v>0.15204678362573099</v>
      </c>
      <c r="H43" s="4">
        <f t="shared" si="9"/>
        <v>0</v>
      </c>
      <c r="I43" s="4">
        <f t="shared" si="7"/>
        <v>0</v>
      </c>
      <c r="J43" s="4">
        <f t="shared" si="8"/>
        <v>1</v>
      </c>
      <c r="K43" s="33">
        <f>'Data 2'!S47</f>
        <v>1</v>
      </c>
      <c r="L43" s="243"/>
      <c r="M43" s="4">
        <f t="shared" si="4"/>
        <v>0</v>
      </c>
      <c r="N43" s="243"/>
      <c r="O43" s="4">
        <f t="shared" si="5"/>
        <v>0</v>
      </c>
      <c r="P43" s="17"/>
      <c r="Q43" s="17"/>
      <c r="R43" s="17"/>
      <c r="S43" s="17"/>
      <c r="T43" s="17"/>
    </row>
    <row r="44" spans="1:20" ht="17" thickBot="1" x14ac:dyDescent="0.25">
      <c r="A44" s="151">
        <f t="shared" si="6"/>
        <v>39</v>
      </c>
      <c r="B44" s="29">
        <f>'Data 2'!B48</f>
        <v>39</v>
      </c>
      <c r="C44" s="161">
        <f>'Data 2'!C48</f>
        <v>40</v>
      </c>
      <c r="D44" s="161" t="str">
        <f>'Data 2'!D48</f>
        <v>CONT</v>
      </c>
      <c r="E44" s="161">
        <f t="shared" si="3"/>
        <v>0</v>
      </c>
      <c r="F44" s="19">
        <v>21</v>
      </c>
      <c r="G44" s="200">
        <v>0.38056496677537921</v>
      </c>
      <c r="H44" s="4">
        <f t="shared" si="9"/>
        <v>1</v>
      </c>
      <c r="I44" s="4">
        <f t="shared" si="7"/>
        <v>0</v>
      </c>
      <c r="J44" s="4">
        <f t="shared" si="8"/>
        <v>0</v>
      </c>
      <c r="K44" s="33">
        <f>'Data 2'!S48</f>
        <v>3</v>
      </c>
      <c r="L44" s="243"/>
      <c r="M44" s="4">
        <f t="shared" si="4"/>
        <v>0</v>
      </c>
      <c r="N44" s="243"/>
      <c r="O44" s="4">
        <f t="shared" si="5"/>
        <v>0</v>
      </c>
      <c r="P44" s="17"/>
      <c r="Q44" s="17"/>
      <c r="R44" s="17"/>
      <c r="S44" s="17"/>
      <c r="T44" s="17"/>
    </row>
    <row r="45" spans="1:20" ht="17" thickBot="1" x14ac:dyDescent="0.25">
      <c r="A45" s="151">
        <f t="shared" si="6"/>
        <v>40</v>
      </c>
      <c r="B45" s="29">
        <f>'Data 2'!B49</f>
        <v>40</v>
      </c>
      <c r="C45" s="161">
        <f>'Data 2'!C49</f>
        <v>41</v>
      </c>
      <c r="D45" s="161" t="str">
        <f>'Data 2'!D49</f>
        <v>CONT</v>
      </c>
      <c r="E45" s="161">
        <f t="shared" si="3"/>
        <v>0</v>
      </c>
      <c r="F45" s="19">
        <v>14</v>
      </c>
      <c r="G45" s="200">
        <v>0.18934718186576524</v>
      </c>
      <c r="H45" s="4">
        <f t="shared" si="9"/>
        <v>1</v>
      </c>
      <c r="I45" s="4">
        <f t="shared" si="7"/>
        <v>0</v>
      </c>
      <c r="J45" s="4">
        <f t="shared" si="8"/>
        <v>0</v>
      </c>
      <c r="K45" s="33">
        <f>'Data 2'!S49</f>
        <v>0</v>
      </c>
      <c r="L45" s="243"/>
      <c r="M45" s="4">
        <f t="shared" si="4"/>
        <v>0</v>
      </c>
      <c r="N45" s="243"/>
      <c r="O45" s="4">
        <f t="shared" si="5"/>
        <v>0</v>
      </c>
      <c r="P45" s="17"/>
      <c r="Q45" s="17"/>
      <c r="R45" s="17"/>
      <c r="S45" s="17"/>
      <c r="T45" s="17"/>
    </row>
    <row r="46" spans="1:20" ht="17" thickBot="1" x14ac:dyDescent="0.25">
      <c r="A46" s="151">
        <f t="shared" si="6"/>
        <v>41</v>
      </c>
      <c r="B46" s="29">
        <f>'Data 2'!B50</f>
        <v>41</v>
      </c>
      <c r="C46" s="224">
        <f>'Data 2'!C50</f>
        <v>42</v>
      </c>
      <c r="D46" s="161" t="str">
        <f>'Data 2'!D50</f>
        <v>CONT</v>
      </c>
      <c r="E46" s="161">
        <f t="shared" si="3"/>
        <v>0</v>
      </c>
      <c r="F46" s="19">
        <v>17</v>
      </c>
      <c r="G46" s="200">
        <v>0.11596240580820531</v>
      </c>
      <c r="H46" s="4">
        <f t="shared" si="9"/>
        <v>0</v>
      </c>
      <c r="I46" s="4">
        <f t="shared" si="7"/>
        <v>0</v>
      </c>
      <c r="J46" s="4">
        <f t="shared" si="8"/>
        <v>1</v>
      </c>
      <c r="K46" s="33">
        <f>'Data 2'!S50</f>
        <v>1</v>
      </c>
      <c r="L46" s="243"/>
      <c r="M46" s="4">
        <f t="shared" si="4"/>
        <v>0</v>
      </c>
      <c r="N46" s="243"/>
      <c r="O46" s="4">
        <f t="shared" si="5"/>
        <v>0</v>
      </c>
      <c r="P46" s="17"/>
      <c r="Q46" s="17"/>
      <c r="R46" s="17"/>
      <c r="S46" s="17"/>
      <c r="T46" s="17"/>
    </row>
    <row r="47" spans="1:20" ht="17" thickBot="1" x14ac:dyDescent="0.25">
      <c r="A47" s="151">
        <f t="shared" si="6"/>
        <v>42</v>
      </c>
      <c r="B47" s="29">
        <f>'Data 2'!B51</f>
        <v>42</v>
      </c>
      <c r="C47" s="224">
        <f>'Data 2'!C51</f>
        <v>43</v>
      </c>
      <c r="D47" s="161" t="str">
        <f>'Data 2'!D51</f>
        <v>CONT</v>
      </c>
      <c r="E47" s="161">
        <f t="shared" si="3"/>
        <v>0</v>
      </c>
      <c r="F47" s="19">
        <v>33</v>
      </c>
      <c r="G47" s="200">
        <v>0.40437397321279883</v>
      </c>
      <c r="H47" s="4">
        <f t="shared" si="9"/>
        <v>1</v>
      </c>
      <c r="I47" s="4">
        <f t="shared" si="7"/>
        <v>0</v>
      </c>
      <c r="J47" s="4">
        <f t="shared" si="8"/>
        <v>0</v>
      </c>
      <c r="K47" s="33">
        <f>'Data 2'!S51</f>
        <v>4</v>
      </c>
      <c r="L47" s="243"/>
      <c r="M47" s="4">
        <f t="shared" si="4"/>
        <v>0</v>
      </c>
      <c r="N47" s="243"/>
      <c r="O47" s="4">
        <f t="shared" si="5"/>
        <v>0</v>
      </c>
      <c r="P47" s="17"/>
      <c r="Q47" s="17"/>
      <c r="R47" s="17"/>
      <c r="S47" s="17"/>
      <c r="T47" s="17"/>
    </row>
    <row r="48" spans="1:20" ht="17" thickBot="1" x14ac:dyDescent="0.25">
      <c r="A48" s="151">
        <f t="shared" si="6"/>
        <v>43</v>
      </c>
      <c r="B48" s="29">
        <f>'Data 2'!B52</f>
        <v>43</v>
      </c>
      <c r="C48" s="161">
        <f>'Data 2'!C52</f>
        <v>44</v>
      </c>
      <c r="D48" s="161" t="str">
        <f>'Data 2'!D52</f>
        <v>CONT</v>
      </c>
      <c r="E48" s="161">
        <f t="shared" si="3"/>
        <v>0</v>
      </c>
      <c r="F48" s="19">
        <v>2</v>
      </c>
      <c r="G48" s="200">
        <v>0.33359640502799603</v>
      </c>
      <c r="H48" s="4">
        <f t="shared" si="9"/>
        <v>1</v>
      </c>
      <c r="I48" s="4">
        <f t="shared" si="7"/>
        <v>0</v>
      </c>
      <c r="J48" s="4">
        <f t="shared" si="8"/>
        <v>0</v>
      </c>
      <c r="K48" s="33">
        <f>'Data 2'!S52</f>
        <v>1</v>
      </c>
      <c r="L48" s="243"/>
      <c r="M48" s="4">
        <f t="shared" si="4"/>
        <v>0</v>
      </c>
      <c r="N48" s="243"/>
      <c r="O48" s="4">
        <f t="shared" si="5"/>
        <v>0</v>
      </c>
      <c r="P48" s="17"/>
      <c r="Q48" s="17"/>
      <c r="R48" s="17"/>
      <c r="S48" s="17"/>
      <c r="T48" s="17"/>
    </row>
    <row r="49" spans="1:20" ht="17" thickBot="1" x14ac:dyDescent="0.25">
      <c r="A49" s="151">
        <f t="shared" si="6"/>
        <v>44</v>
      </c>
      <c r="B49" s="29">
        <f>'Data 2'!B53</f>
        <v>44</v>
      </c>
      <c r="C49" s="161">
        <f>'Data 2'!C53</f>
        <v>45</v>
      </c>
      <c r="D49" s="161" t="str">
        <f>'Data 2'!D53</f>
        <v>CONT</v>
      </c>
      <c r="E49" s="161">
        <f t="shared" si="3"/>
        <v>0</v>
      </c>
      <c r="F49" s="19">
        <v>17</v>
      </c>
      <c r="G49" s="200">
        <v>0.11596240580820531</v>
      </c>
      <c r="H49" s="4">
        <f t="shared" si="9"/>
        <v>0</v>
      </c>
      <c r="I49" s="4">
        <f t="shared" si="7"/>
        <v>0</v>
      </c>
      <c r="J49" s="4">
        <f t="shared" si="8"/>
        <v>1</v>
      </c>
      <c r="K49" s="33">
        <f>'Data 2'!S53</f>
        <v>1</v>
      </c>
      <c r="L49" s="243"/>
      <c r="M49" s="4">
        <f t="shared" si="4"/>
        <v>0</v>
      </c>
      <c r="N49" s="243"/>
      <c r="O49" s="4">
        <f t="shared" si="5"/>
        <v>0</v>
      </c>
      <c r="P49" s="17"/>
      <c r="Q49" s="17"/>
      <c r="R49" s="17"/>
      <c r="S49" s="17"/>
      <c r="T49" s="17"/>
    </row>
    <row r="50" spans="1:20" ht="17" thickBot="1" x14ac:dyDescent="0.25">
      <c r="A50" s="151">
        <f t="shared" si="6"/>
        <v>45</v>
      </c>
      <c r="B50" s="29">
        <f>'Data 2'!B54</f>
        <v>45</v>
      </c>
      <c r="C50" s="224">
        <f>'Data 2'!C54</f>
        <v>46</v>
      </c>
      <c r="D50" s="161" t="str">
        <f>'Data 2'!D54</f>
        <v>CONT</v>
      </c>
      <c r="E50" s="161">
        <f t="shared" ref="E50:E90" si="10">IF(D50="CF",1,0)</f>
        <v>0</v>
      </c>
      <c r="F50" s="19">
        <v>21</v>
      </c>
      <c r="G50" s="200">
        <v>0.38056496677537921</v>
      </c>
      <c r="H50" s="4">
        <f t="shared" si="9"/>
        <v>1</v>
      </c>
      <c r="I50" s="4">
        <f t="shared" si="7"/>
        <v>0</v>
      </c>
      <c r="J50" s="4">
        <f t="shared" si="8"/>
        <v>0</v>
      </c>
      <c r="K50" s="33">
        <f>'Data 2'!S54</f>
        <v>3</v>
      </c>
      <c r="L50" s="243"/>
      <c r="M50" s="4">
        <f t="shared" si="4"/>
        <v>0</v>
      </c>
      <c r="N50" s="243"/>
      <c r="O50" s="4">
        <f t="shared" si="5"/>
        <v>0</v>
      </c>
      <c r="P50" s="17"/>
      <c r="Q50" s="17"/>
      <c r="R50" s="17"/>
      <c r="S50" s="17"/>
      <c r="T50" s="17"/>
    </row>
    <row r="51" spans="1:20" ht="17" thickBot="1" x14ac:dyDescent="0.25">
      <c r="A51" s="151">
        <f t="shared" si="6"/>
        <v>46</v>
      </c>
      <c r="B51" s="29">
        <f>'Data 2'!B55</f>
        <v>46</v>
      </c>
      <c r="C51" s="224">
        <f>'Data 2'!C55</f>
        <v>47</v>
      </c>
      <c r="D51" s="161" t="str">
        <f>'Data 2'!D55</f>
        <v>CONT</v>
      </c>
      <c r="E51" s="161">
        <f t="shared" si="10"/>
        <v>0</v>
      </c>
      <c r="F51" s="19">
        <v>20</v>
      </c>
      <c r="G51" s="200">
        <v>0.1762710518339988</v>
      </c>
      <c r="H51" s="4">
        <f t="shared" si="9"/>
        <v>1</v>
      </c>
      <c r="I51" s="4">
        <f t="shared" si="7"/>
        <v>0</v>
      </c>
      <c r="J51" s="4">
        <f t="shared" si="8"/>
        <v>0</v>
      </c>
      <c r="K51" s="33">
        <f>'Data 2'!S55</f>
        <v>2</v>
      </c>
      <c r="L51" s="243"/>
      <c r="M51" s="4">
        <f t="shared" si="4"/>
        <v>0</v>
      </c>
      <c r="N51" s="243"/>
      <c r="O51" s="4">
        <f t="shared" si="5"/>
        <v>0</v>
      </c>
      <c r="P51" s="17"/>
      <c r="Q51" s="17"/>
      <c r="R51" s="17"/>
      <c r="S51" s="17"/>
      <c r="T51" s="17"/>
    </row>
    <row r="52" spans="1:20" ht="17" thickBot="1" x14ac:dyDescent="0.25">
      <c r="A52" s="151">
        <f t="shared" si="6"/>
        <v>47</v>
      </c>
      <c r="B52" s="29">
        <f>'Data 2'!B56</f>
        <v>47</v>
      </c>
      <c r="C52" s="161">
        <f>'Data 2'!C56</f>
        <v>48</v>
      </c>
      <c r="D52" s="161" t="str">
        <f>'Data 2'!D56</f>
        <v>CONT</v>
      </c>
      <c r="E52" s="161">
        <f t="shared" si="10"/>
        <v>0</v>
      </c>
      <c r="F52" s="19">
        <v>21</v>
      </c>
      <c r="G52" s="200">
        <v>0.18299102319476493</v>
      </c>
      <c r="H52" s="4">
        <f t="shared" si="9"/>
        <v>1</v>
      </c>
      <c r="I52" s="4">
        <f t="shared" si="7"/>
        <v>0</v>
      </c>
      <c r="J52" s="4">
        <f t="shared" si="8"/>
        <v>0</v>
      </c>
      <c r="K52" s="33">
        <f>'Data 2'!S56</f>
        <v>2</v>
      </c>
      <c r="L52" s="243"/>
      <c r="M52" s="4">
        <f t="shared" si="4"/>
        <v>0</v>
      </c>
      <c r="N52" s="243"/>
      <c r="O52" s="4">
        <f t="shared" si="5"/>
        <v>0</v>
      </c>
      <c r="P52" s="17"/>
      <c r="Q52" s="17"/>
      <c r="R52" s="17"/>
      <c r="S52" s="17"/>
      <c r="T52" s="17"/>
    </row>
    <row r="53" spans="1:20" ht="17" thickBot="1" x14ac:dyDescent="0.25">
      <c r="A53" s="151">
        <f t="shared" si="6"/>
        <v>48</v>
      </c>
      <c r="B53" s="29">
        <f>'Data 2'!B57</f>
        <v>48</v>
      </c>
      <c r="C53" s="224">
        <f>'Data 2'!C57</f>
        <v>49</v>
      </c>
      <c r="D53" s="161" t="str">
        <f>'Data 2'!D57</f>
        <v>CONT</v>
      </c>
      <c r="E53" s="161">
        <f t="shared" si="10"/>
        <v>0</v>
      </c>
      <c r="F53" s="19">
        <v>19</v>
      </c>
      <c r="G53" s="200">
        <v>0.1762710518339988</v>
      </c>
      <c r="H53" s="4">
        <f t="shared" si="9"/>
        <v>1</v>
      </c>
      <c r="I53" s="4">
        <f t="shared" si="7"/>
        <v>0</v>
      </c>
      <c r="J53" s="4">
        <f t="shared" si="8"/>
        <v>0</v>
      </c>
      <c r="K53" s="33">
        <f>'Data 2'!S57</f>
        <v>2</v>
      </c>
      <c r="L53" s="243"/>
      <c r="M53" s="4">
        <f t="shared" si="4"/>
        <v>0</v>
      </c>
      <c r="N53" s="243"/>
      <c r="O53" s="4">
        <f t="shared" si="5"/>
        <v>0</v>
      </c>
      <c r="P53" s="17"/>
      <c r="Q53" s="17"/>
      <c r="R53" s="17"/>
      <c r="S53" s="17"/>
      <c r="T53" s="17"/>
    </row>
    <row r="54" spans="1:20" ht="17" thickBot="1" x14ac:dyDescent="0.25">
      <c r="A54" s="151">
        <f t="shared" si="6"/>
        <v>49</v>
      </c>
      <c r="B54" s="29">
        <f>'Data 2'!B58</f>
        <v>49</v>
      </c>
      <c r="C54" s="224">
        <f>'Data 2'!C58</f>
        <v>50</v>
      </c>
      <c r="D54" s="161" t="str">
        <f>'Data 2'!D58</f>
        <v>CONT</v>
      </c>
      <c r="E54" s="161">
        <f t="shared" si="10"/>
        <v>0</v>
      </c>
      <c r="F54" s="19">
        <v>20</v>
      </c>
      <c r="G54" s="200">
        <v>0.1762710518339988</v>
      </c>
      <c r="H54" s="4">
        <f t="shared" si="9"/>
        <v>1</v>
      </c>
      <c r="I54" s="4">
        <f t="shared" si="7"/>
        <v>0</v>
      </c>
      <c r="J54" s="4">
        <f t="shared" si="8"/>
        <v>0</v>
      </c>
      <c r="K54" s="33">
        <f>'Data 2'!S58</f>
        <v>2</v>
      </c>
      <c r="L54" s="243"/>
      <c r="M54" s="4">
        <f t="shared" si="4"/>
        <v>0</v>
      </c>
      <c r="N54" s="243"/>
      <c r="O54" s="4">
        <f t="shared" si="5"/>
        <v>0</v>
      </c>
      <c r="P54" s="17"/>
      <c r="Q54" s="17"/>
      <c r="R54" s="17"/>
      <c r="S54" s="17"/>
      <c r="T54" s="17"/>
    </row>
    <row r="55" spans="1:20" ht="17" thickBot="1" x14ac:dyDescent="0.25">
      <c r="A55" s="151">
        <f t="shared" si="6"/>
        <v>50</v>
      </c>
      <c r="B55" s="29">
        <f>'Data 2'!B59</f>
        <v>50</v>
      </c>
      <c r="C55" s="224">
        <f>'Data 2'!C59</f>
        <v>51</v>
      </c>
      <c r="D55" s="161" t="str">
        <f>'Data 2'!D59</f>
        <v>CONT</v>
      </c>
      <c r="E55" s="161">
        <f t="shared" si="10"/>
        <v>0</v>
      </c>
      <c r="F55" s="19">
        <v>21</v>
      </c>
      <c r="G55" s="200">
        <v>0.18299102319476493</v>
      </c>
      <c r="H55" s="4">
        <f t="shared" si="9"/>
        <v>1</v>
      </c>
      <c r="I55" s="4">
        <f t="shared" si="7"/>
        <v>0</v>
      </c>
      <c r="J55" s="4">
        <f t="shared" si="8"/>
        <v>0</v>
      </c>
      <c r="K55" s="33">
        <f>'Data 2'!S59</f>
        <v>3</v>
      </c>
      <c r="L55" s="243"/>
      <c r="M55" s="4">
        <f t="shared" si="4"/>
        <v>0</v>
      </c>
      <c r="N55" s="243"/>
      <c r="O55" s="4">
        <f t="shared" si="5"/>
        <v>0</v>
      </c>
      <c r="P55" s="17"/>
      <c r="Q55" s="17"/>
      <c r="R55" s="17"/>
      <c r="S55" s="17"/>
      <c r="T55" s="17"/>
    </row>
    <row r="56" spans="1:20" ht="17" thickBot="1" x14ac:dyDescent="0.25">
      <c r="A56" s="151">
        <f t="shared" si="6"/>
        <v>51</v>
      </c>
      <c r="B56" s="29">
        <f>'Data 2'!B60</f>
        <v>51</v>
      </c>
      <c r="C56" s="224">
        <f>'Data 2'!C60</f>
        <v>52</v>
      </c>
      <c r="D56" s="161" t="str">
        <f>'Data 2'!D60</f>
        <v>CONT</v>
      </c>
      <c r="E56" s="161">
        <f t="shared" si="10"/>
        <v>0</v>
      </c>
      <c r="F56" s="19">
        <v>21</v>
      </c>
      <c r="G56" s="200">
        <v>0.38056496677537921</v>
      </c>
      <c r="H56" s="4">
        <f t="shared" si="9"/>
        <v>1</v>
      </c>
      <c r="I56" s="4">
        <f t="shared" si="7"/>
        <v>0</v>
      </c>
      <c r="J56" s="4">
        <f t="shared" si="8"/>
        <v>0</v>
      </c>
      <c r="K56" s="33">
        <f>'Data 2'!S60</f>
        <v>3</v>
      </c>
      <c r="L56" s="243"/>
      <c r="M56" s="4">
        <f t="shared" si="4"/>
        <v>0</v>
      </c>
      <c r="N56" s="243"/>
      <c r="O56" s="4">
        <f t="shared" si="5"/>
        <v>0</v>
      </c>
      <c r="P56" s="17"/>
      <c r="Q56" s="17"/>
      <c r="R56" s="17"/>
      <c r="S56" s="17"/>
      <c r="T56" s="17"/>
    </row>
    <row r="57" spans="1:20" ht="17" thickBot="1" x14ac:dyDescent="0.25">
      <c r="A57" s="151">
        <f>A56+1</f>
        <v>52</v>
      </c>
      <c r="B57" s="29">
        <f>'Data 2'!B61</f>
        <v>52</v>
      </c>
      <c r="C57" s="224">
        <f>'Data 2'!C61</f>
        <v>54</v>
      </c>
      <c r="D57" s="161" t="str">
        <f>'Data 2'!D61</f>
        <v>CONT</v>
      </c>
      <c r="E57" s="161">
        <f t="shared" si="10"/>
        <v>0</v>
      </c>
      <c r="F57" s="19">
        <v>17</v>
      </c>
      <c r="G57" s="200">
        <v>0.11596240580820531</v>
      </c>
      <c r="H57" s="4">
        <f t="shared" si="9"/>
        <v>0</v>
      </c>
      <c r="I57" s="4">
        <f t="shared" si="7"/>
        <v>0</v>
      </c>
      <c r="J57" s="4">
        <f t="shared" si="8"/>
        <v>1</v>
      </c>
      <c r="K57" s="33">
        <f>'Data 2'!S61</f>
        <v>1</v>
      </c>
      <c r="L57" s="243"/>
      <c r="M57" s="4">
        <f t="shared" si="4"/>
        <v>0</v>
      </c>
      <c r="N57" s="243"/>
      <c r="O57" s="4">
        <f t="shared" si="5"/>
        <v>0</v>
      </c>
      <c r="P57" s="17"/>
      <c r="Q57" s="17"/>
      <c r="R57" s="17"/>
      <c r="S57" s="17"/>
      <c r="T57" s="17"/>
    </row>
    <row r="58" spans="1:20" ht="17" thickBot="1" x14ac:dyDescent="0.25">
      <c r="A58" s="151">
        <f t="shared" si="6"/>
        <v>53</v>
      </c>
      <c r="B58" s="29">
        <f>'Data 2'!B62</f>
        <v>53</v>
      </c>
      <c r="C58" s="165">
        <f>'Data 2'!C62</f>
        <v>55</v>
      </c>
      <c r="D58" s="165" t="str">
        <f>'Data 2'!D62</f>
        <v>CFNR</v>
      </c>
      <c r="E58" s="165">
        <f t="shared" si="10"/>
        <v>0</v>
      </c>
      <c r="F58" s="19">
        <v>10</v>
      </c>
      <c r="G58" s="200">
        <v>0.26596304710387314</v>
      </c>
      <c r="H58" s="4">
        <f t="shared" si="9"/>
        <v>1</v>
      </c>
      <c r="I58" s="4">
        <f t="shared" si="7"/>
        <v>0</v>
      </c>
      <c r="J58" s="4">
        <f t="shared" si="8"/>
        <v>0</v>
      </c>
      <c r="K58" s="33">
        <f>'Data 2'!S62</f>
        <v>4</v>
      </c>
      <c r="L58" s="243"/>
      <c r="M58" s="4">
        <f t="shared" si="4"/>
        <v>0</v>
      </c>
      <c r="N58" s="243">
        <v>1</v>
      </c>
      <c r="O58" s="4">
        <f t="shared" si="5"/>
        <v>1</v>
      </c>
      <c r="P58" s="17"/>
      <c r="Q58" s="17"/>
      <c r="R58" s="17"/>
      <c r="S58" s="17"/>
      <c r="T58" s="17"/>
    </row>
    <row r="59" spans="1:20" ht="17" thickBot="1" x14ac:dyDescent="0.25">
      <c r="A59" s="151">
        <f t="shared" si="6"/>
        <v>54</v>
      </c>
      <c r="B59" s="29">
        <f>'Data 2'!B63</f>
        <v>54</v>
      </c>
      <c r="C59" s="224">
        <f>'Data 2'!C63</f>
        <v>56</v>
      </c>
      <c r="D59" s="161" t="str">
        <f>'Data 2'!D63</f>
        <v>CONT</v>
      </c>
      <c r="E59" s="161">
        <f t="shared" si="10"/>
        <v>0</v>
      </c>
      <c r="F59" s="19">
        <v>20</v>
      </c>
      <c r="G59" s="200">
        <v>0.1762710518339988</v>
      </c>
      <c r="H59" s="4">
        <f t="shared" si="9"/>
        <v>1</v>
      </c>
      <c r="I59" s="4">
        <f t="shared" si="7"/>
        <v>0</v>
      </c>
      <c r="J59" s="4">
        <f t="shared" si="8"/>
        <v>0</v>
      </c>
      <c r="K59" s="33">
        <f>'Data 2'!S63</f>
        <v>2</v>
      </c>
      <c r="L59" s="243"/>
      <c r="M59" s="4">
        <f t="shared" si="4"/>
        <v>0</v>
      </c>
      <c r="N59" s="243"/>
      <c r="O59" s="4">
        <f t="shared" si="5"/>
        <v>0</v>
      </c>
      <c r="P59" s="17"/>
      <c r="Q59" s="17"/>
      <c r="R59" s="17"/>
      <c r="S59" s="17"/>
      <c r="T59" s="17"/>
    </row>
    <row r="60" spans="1:20" ht="17" thickBot="1" x14ac:dyDescent="0.25">
      <c r="A60" s="151">
        <f t="shared" si="6"/>
        <v>55</v>
      </c>
      <c r="B60" s="29">
        <f>'Data 2'!B64</f>
        <v>55</v>
      </c>
      <c r="C60" s="165">
        <f>'Data 2'!C64</f>
        <v>57</v>
      </c>
      <c r="D60" s="165" t="str">
        <f>'Data 2'!D64</f>
        <v>CFNR</v>
      </c>
      <c r="E60" s="165">
        <f t="shared" si="10"/>
        <v>0</v>
      </c>
      <c r="F60" s="19">
        <v>34</v>
      </c>
      <c r="G60" s="200">
        <v>0.8493128547809673</v>
      </c>
      <c r="H60" s="4">
        <f t="shared" si="9"/>
        <v>1</v>
      </c>
      <c r="I60" s="4">
        <f t="shared" si="7"/>
        <v>0</v>
      </c>
      <c r="J60" s="4">
        <f t="shared" si="8"/>
        <v>0</v>
      </c>
      <c r="K60" s="33">
        <f>'Data 2'!S64</f>
        <v>3</v>
      </c>
      <c r="L60" s="243"/>
      <c r="M60" s="4">
        <f t="shared" si="4"/>
        <v>0</v>
      </c>
      <c r="N60" s="243">
        <v>1</v>
      </c>
      <c r="O60" s="4">
        <f t="shared" si="5"/>
        <v>1</v>
      </c>
      <c r="P60" s="17"/>
      <c r="Q60" s="17"/>
      <c r="R60" s="17"/>
      <c r="S60" s="17"/>
      <c r="T60" s="17"/>
    </row>
    <row r="61" spans="1:20" ht="17" thickBot="1" x14ac:dyDescent="0.25">
      <c r="A61" s="151">
        <f t="shared" si="6"/>
        <v>56</v>
      </c>
      <c r="B61" s="29">
        <f>'Data 2'!B65</f>
        <v>56</v>
      </c>
      <c r="C61" s="161">
        <f>'Data 2'!C65</f>
        <v>58</v>
      </c>
      <c r="D61" s="161" t="str">
        <f>'Data 2'!D65</f>
        <v>CONT</v>
      </c>
      <c r="E61" s="161">
        <f t="shared" si="10"/>
        <v>0</v>
      </c>
      <c r="F61" s="19">
        <v>3</v>
      </c>
      <c r="G61" s="200">
        <v>0.19885407076155889</v>
      </c>
      <c r="H61" s="4">
        <f t="shared" si="9"/>
        <v>1</v>
      </c>
      <c r="I61" s="4">
        <f t="shared" si="7"/>
        <v>0</v>
      </c>
      <c r="J61" s="4">
        <f t="shared" si="8"/>
        <v>0</v>
      </c>
      <c r="K61" s="33">
        <f>'Data 2'!S65</f>
        <v>0</v>
      </c>
      <c r="L61" s="243"/>
      <c r="M61" s="4">
        <f t="shared" si="4"/>
        <v>0</v>
      </c>
      <c r="N61" s="243"/>
      <c r="O61" s="4">
        <f t="shared" si="5"/>
        <v>0</v>
      </c>
      <c r="P61" s="17"/>
      <c r="Q61" s="17"/>
      <c r="R61" s="17"/>
      <c r="S61" s="17"/>
      <c r="T61" s="17"/>
    </row>
    <row r="62" spans="1:20" ht="17" thickBot="1" x14ac:dyDescent="0.25">
      <c r="A62" s="151">
        <f t="shared" si="6"/>
        <v>57</v>
      </c>
      <c r="B62" s="29">
        <f>'Data 2'!B66</f>
        <v>57</v>
      </c>
      <c r="C62" s="165">
        <f>'Data 2'!C66</f>
        <v>59</v>
      </c>
      <c r="D62" s="165" t="str">
        <f>'Data 2'!D66</f>
        <v>CFNR</v>
      </c>
      <c r="E62" s="165">
        <f t="shared" si="10"/>
        <v>0</v>
      </c>
      <c r="F62" s="19">
        <v>34</v>
      </c>
      <c r="G62" s="200">
        <v>0.4871432186147352</v>
      </c>
      <c r="H62" s="4">
        <f t="shared" si="9"/>
        <v>1</v>
      </c>
      <c r="I62" s="4">
        <f t="shared" si="7"/>
        <v>0</v>
      </c>
      <c r="J62" s="4">
        <f t="shared" si="8"/>
        <v>0</v>
      </c>
      <c r="K62" s="33">
        <f>'Data 2'!S66</f>
        <v>1</v>
      </c>
      <c r="L62" s="243"/>
      <c r="M62" s="4">
        <f t="shared" si="4"/>
        <v>0</v>
      </c>
      <c r="N62" s="243">
        <v>1</v>
      </c>
      <c r="O62" s="4">
        <f t="shared" si="5"/>
        <v>1</v>
      </c>
      <c r="P62" s="17"/>
      <c r="Q62" s="17"/>
      <c r="R62" s="17"/>
      <c r="S62" s="17"/>
      <c r="T62" s="17"/>
    </row>
    <row r="63" spans="1:20" ht="17" thickBot="1" x14ac:dyDescent="0.25">
      <c r="A63" s="151">
        <f t="shared" si="6"/>
        <v>58</v>
      </c>
      <c r="B63" s="29">
        <f>'Data 2'!B67</f>
        <v>58</v>
      </c>
      <c r="C63" s="161">
        <f>'Data 2'!C67</f>
        <v>60</v>
      </c>
      <c r="D63" s="161" t="str">
        <f>'Data 2'!D67</f>
        <v>CONT</v>
      </c>
      <c r="E63" s="161">
        <f t="shared" si="10"/>
        <v>0</v>
      </c>
      <c r="F63" s="19">
        <v>20</v>
      </c>
      <c r="G63" s="200">
        <v>0.38056496677537921</v>
      </c>
      <c r="H63" s="4">
        <f t="shared" si="9"/>
        <v>1</v>
      </c>
      <c r="I63" s="4">
        <f t="shared" si="7"/>
        <v>0</v>
      </c>
      <c r="J63" s="4">
        <f t="shared" si="8"/>
        <v>0</v>
      </c>
      <c r="K63" s="33">
        <f>'Data 2'!S67</f>
        <v>4</v>
      </c>
      <c r="L63" s="243"/>
      <c r="M63" s="4">
        <f t="shared" si="4"/>
        <v>0</v>
      </c>
      <c r="N63" s="243"/>
      <c r="O63" s="4">
        <f t="shared" si="5"/>
        <v>0</v>
      </c>
      <c r="P63" s="17"/>
      <c r="Q63" s="17"/>
      <c r="R63" s="17"/>
      <c r="S63" s="17"/>
      <c r="T63" s="17"/>
    </row>
    <row r="64" spans="1:20" ht="17" thickBot="1" x14ac:dyDescent="0.25">
      <c r="A64" s="151">
        <f t="shared" si="6"/>
        <v>59</v>
      </c>
      <c r="B64" s="29">
        <f>'Data 2'!B68</f>
        <v>59</v>
      </c>
      <c r="C64" s="166">
        <f>'Data 2'!C68</f>
        <v>61</v>
      </c>
      <c r="D64" s="166" t="str">
        <f>'Data 2'!D68</f>
        <v>CF</v>
      </c>
      <c r="E64" s="166">
        <f t="shared" si="10"/>
        <v>1</v>
      </c>
      <c r="F64" s="19">
        <v>24</v>
      </c>
      <c r="G64" s="200">
        <v>0.66666693166624236</v>
      </c>
      <c r="H64" s="4">
        <f t="shared" si="9"/>
        <v>1</v>
      </c>
      <c r="I64" s="4">
        <f t="shared" si="7"/>
        <v>1</v>
      </c>
      <c r="J64" s="4">
        <f t="shared" si="8"/>
        <v>0</v>
      </c>
      <c r="K64" s="33">
        <f>'Data 2'!S68</f>
        <v>1</v>
      </c>
      <c r="L64" s="241"/>
      <c r="M64" s="4">
        <f t="shared" si="4"/>
        <v>0</v>
      </c>
      <c r="N64" s="241"/>
      <c r="O64" s="4">
        <f t="shared" si="5"/>
        <v>0</v>
      </c>
      <c r="P64" s="17"/>
      <c r="Q64" s="17"/>
      <c r="R64" s="17"/>
      <c r="S64" s="17"/>
      <c r="T64" s="17"/>
    </row>
    <row r="65" spans="1:64" s="117" customFormat="1" ht="17" thickBot="1" x14ac:dyDescent="0.25">
      <c r="A65" s="153">
        <f t="shared" si="6"/>
        <v>60</v>
      </c>
      <c r="B65" s="29">
        <f>'Data 2'!B69</f>
        <v>60</v>
      </c>
      <c r="C65" s="224">
        <f>'Data 2'!C69</f>
        <v>62</v>
      </c>
      <c r="D65" s="161" t="str">
        <f>'Data 2'!D69</f>
        <v>CONT</v>
      </c>
      <c r="E65" s="161">
        <f t="shared" si="10"/>
        <v>0</v>
      </c>
      <c r="F65" s="19">
        <v>16</v>
      </c>
      <c r="G65" s="200">
        <v>0.25928811862254347</v>
      </c>
      <c r="H65" s="4">
        <f t="shared" si="9"/>
        <v>1</v>
      </c>
      <c r="I65" s="4">
        <f t="shared" si="7"/>
        <v>0</v>
      </c>
      <c r="J65" s="4">
        <f t="shared" si="8"/>
        <v>0</v>
      </c>
      <c r="K65" s="33">
        <f>'Data 2'!S69</f>
        <v>1</v>
      </c>
      <c r="L65" s="243"/>
      <c r="M65" s="4">
        <f t="shared" si="4"/>
        <v>0</v>
      </c>
      <c r="N65" s="243"/>
      <c r="O65" s="4">
        <f t="shared" si="5"/>
        <v>0</v>
      </c>
      <c r="P65" s="17"/>
      <c r="Q65" s="17"/>
      <c r="R65" s="17"/>
      <c r="S65" s="17"/>
      <c r="T65" s="17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</row>
    <row r="66" spans="1:64" ht="17" thickBot="1" x14ac:dyDescent="0.25">
      <c r="A66" s="151">
        <f t="shared" si="6"/>
        <v>61</v>
      </c>
      <c r="B66" s="29">
        <f>'Data 2'!B70</f>
        <v>61</v>
      </c>
      <c r="C66" s="165">
        <f>'Data 2'!C70</f>
        <v>63</v>
      </c>
      <c r="D66" s="165" t="str">
        <f>'Data 2'!D70</f>
        <v>CFNR</v>
      </c>
      <c r="E66" s="165">
        <f t="shared" si="10"/>
        <v>0</v>
      </c>
      <c r="F66" s="19">
        <v>20</v>
      </c>
      <c r="G66" s="200">
        <v>0.40710176575659002</v>
      </c>
      <c r="H66" s="4">
        <f t="shared" si="9"/>
        <v>1</v>
      </c>
      <c r="I66" s="4">
        <f t="shared" si="7"/>
        <v>0</v>
      </c>
      <c r="J66" s="4">
        <f t="shared" si="8"/>
        <v>0</v>
      </c>
      <c r="K66" s="33">
        <f>'Data 2'!S70</f>
        <v>1</v>
      </c>
      <c r="L66" s="243"/>
      <c r="M66" s="4">
        <f t="shared" si="4"/>
        <v>0</v>
      </c>
      <c r="N66" s="243">
        <v>1</v>
      </c>
      <c r="O66" s="4">
        <f t="shared" si="5"/>
        <v>1</v>
      </c>
      <c r="P66" s="17"/>
      <c r="Q66" s="17"/>
      <c r="R66" s="17"/>
      <c r="S66" s="17"/>
      <c r="T66" s="17"/>
    </row>
    <row r="67" spans="1:64" ht="17" thickBot="1" x14ac:dyDescent="0.25">
      <c r="A67" s="151">
        <f t="shared" si="6"/>
        <v>62</v>
      </c>
      <c r="B67" s="29">
        <f>'Data 2'!B71</f>
        <v>62</v>
      </c>
      <c r="C67" s="161">
        <f>'Data 2'!C71</f>
        <v>64</v>
      </c>
      <c r="D67" s="161" t="str">
        <f>'Data 2'!D71</f>
        <v>CONT</v>
      </c>
      <c r="E67" s="161">
        <f t="shared" si="10"/>
        <v>0</v>
      </c>
      <c r="F67" s="19">
        <v>19</v>
      </c>
      <c r="G67" s="200">
        <v>0.1762710518339988</v>
      </c>
      <c r="H67" s="4">
        <f t="shared" si="9"/>
        <v>1</v>
      </c>
      <c r="I67" s="4">
        <f t="shared" si="7"/>
        <v>0</v>
      </c>
      <c r="J67" s="4">
        <f t="shared" si="8"/>
        <v>0</v>
      </c>
      <c r="K67" s="33">
        <f>'Data 2'!S71</f>
        <v>2</v>
      </c>
      <c r="L67" s="243"/>
      <c r="M67" s="4">
        <f t="shared" si="4"/>
        <v>0</v>
      </c>
      <c r="N67" s="243"/>
      <c r="O67" s="4">
        <f t="shared" si="5"/>
        <v>0</v>
      </c>
      <c r="P67" s="17"/>
      <c r="Q67" s="17"/>
      <c r="R67" s="17"/>
      <c r="S67" s="17"/>
      <c r="T67" s="17"/>
    </row>
    <row r="68" spans="1:64" ht="17" thickBot="1" x14ac:dyDescent="0.25">
      <c r="A68" s="151">
        <f t="shared" si="6"/>
        <v>63</v>
      </c>
      <c r="B68" s="29">
        <f>'Data 2'!B72</f>
        <v>63</v>
      </c>
      <c r="C68" s="165">
        <f>'Data 2'!C72</f>
        <v>65</v>
      </c>
      <c r="D68" s="165" t="str">
        <f>'Data 2'!D72</f>
        <v>CFNR</v>
      </c>
      <c r="E68" s="165">
        <f t="shared" si="10"/>
        <v>0</v>
      </c>
      <c r="F68" s="19">
        <v>21</v>
      </c>
      <c r="G68" s="200">
        <v>0.38056496677537921</v>
      </c>
      <c r="H68" s="4">
        <f t="shared" si="9"/>
        <v>1</v>
      </c>
      <c r="I68" s="4">
        <f t="shared" ref="I68:I90" si="11">IF(AND(D68="CF",H68=1),1,0)</f>
        <v>0</v>
      </c>
      <c r="J68" s="4">
        <f t="shared" ref="J68:J90" si="12">IF(AND(D68="CONT",H68=0),1,0)</f>
        <v>0</v>
      </c>
      <c r="K68" s="33">
        <f>'Data 2'!S72</f>
        <v>3</v>
      </c>
      <c r="L68" s="243">
        <v>1</v>
      </c>
      <c r="M68" s="4">
        <f t="shared" si="4"/>
        <v>1</v>
      </c>
      <c r="N68" s="243"/>
      <c r="O68" s="4">
        <f t="shared" si="5"/>
        <v>0</v>
      </c>
      <c r="P68" s="17"/>
      <c r="Q68" s="17"/>
      <c r="R68" s="17"/>
      <c r="S68" s="17"/>
      <c r="T68" s="17"/>
    </row>
    <row r="69" spans="1:64" ht="17" thickBot="1" x14ac:dyDescent="0.25">
      <c r="A69" s="151">
        <f t="shared" ref="A69:A87" si="13">A68+1</f>
        <v>64</v>
      </c>
      <c r="B69" s="29">
        <f>'Data 2'!B73</f>
        <v>64</v>
      </c>
      <c r="C69" s="224">
        <f>'Data 2'!C73</f>
        <v>66</v>
      </c>
      <c r="D69" s="161" t="str">
        <f>'Data 2'!D73</f>
        <v>CONT</v>
      </c>
      <c r="E69" s="161">
        <f t="shared" si="10"/>
        <v>0</v>
      </c>
      <c r="F69" s="19">
        <v>2</v>
      </c>
      <c r="G69" s="200">
        <v>0.33359640502799603</v>
      </c>
      <c r="H69" s="4">
        <f t="shared" si="9"/>
        <v>1</v>
      </c>
      <c r="I69" s="4">
        <f t="shared" si="11"/>
        <v>0</v>
      </c>
      <c r="J69" s="4">
        <f t="shared" si="12"/>
        <v>0</v>
      </c>
      <c r="K69" s="33">
        <f>'Data 2'!S73</f>
        <v>1</v>
      </c>
      <c r="L69" s="243"/>
      <c r="M69" s="4">
        <f t="shared" ref="M69:M90" si="14">IF(AND(L69=1,H69=1),1,0)</f>
        <v>0</v>
      </c>
      <c r="N69" s="243"/>
      <c r="O69" s="4">
        <f t="shared" ref="O69:O90" si="15">IF(AND(N69=1,H69=1),1,0)</f>
        <v>0</v>
      </c>
      <c r="P69" s="17"/>
      <c r="Q69" s="17"/>
      <c r="R69" s="17"/>
      <c r="S69" s="17"/>
      <c r="T69" s="17"/>
    </row>
    <row r="70" spans="1:64" ht="17" thickBot="1" x14ac:dyDescent="0.25">
      <c r="A70" s="151">
        <f t="shared" si="13"/>
        <v>65</v>
      </c>
      <c r="B70" s="29">
        <f>'Data 2'!B74</f>
        <v>65</v>
      </c>
      <c r="C70" s="165">
        <f>'Data 2'!C74</f>
        <v>67</v>
      </c>
      <c r="D70" s="165" t="str">
        <f>'Data 2'!D74</f>
        <v>CFNR</v>
      </c>
      <c r="E70" s="165">
        <f t="shared" si="10"/>
        <v>0</v>
      </c>
      <c r="F70" s="19">
        <v>5</v>
      </c>
      <c r="G70" s="200">
        <v>0.35925400257572609</v>
      </c>
      <c r="H70" s="4">
        <f t="shared" ref="H70:H90" si="16">IF(G70&gt;=$P$3,1,0)</f>
        <v>1</v>
      </c>
      <c r="I70" s="4">
        <f t="shared" si="11"/>
        <v>0</v>
      </c>
      <c r="J70" s="4">
        <f t="shared" si="12"/>
        <v>0</v>
      </c>
      <c r="K70" s="33">
        <f>'Data 2'!S74</f>
        <v>2</v>
      </c>
      <c r="L70" s="243">
        <v>1</v>
      </c>
      <c r="M70" s="4">
        <f t="shared" si="14"/>
        <v>1</v>
      </c>
      <c r="N70" s="243"/>
      <c r="O70" s="4">
        <f t="shared" si="15"/>
        <v>0</v>
      </c>
      <c r="P70" s="17"/>
      <c r="Q70" s="17"/>
      <c r="R70" s="17"/>
      <c r="S70" s="17"/>
      <c r="T70" s="17"/>
    </row>
    <row r="71" spans="1:64" ht="17" thickBot="1" x14ac:dyDescent="0.25">
      <c r="A71" s="151">
        <f t="shared" si="13"/>
        <v>66</v>
      </c>
      <c r="B71" s="29">
        <f>'Data 2'!B75</f>
        <v>66</v>
      </c>
      <c r="C71" s="224">
        <f>'Data 2'!C75</f>
        <v>68</v>
      </c>
      <c r="D71" s="161" t="str">
        <f>'Data 2'!D75</f>
        <v>CONT</v>
      </c>
      <c r="E71" s="161">
        <f t="shared" si="10"/>
        <v>0</v>
      </c>
      <c r="F71" s="19">
        <v>19</v>
      </c>
      <c r="G71" s="200">
        <v>0.1762710518339988</v>
      </c>
      <c r="H71" s="4">
        <f t="shared" si="16"/>
        <v>1</v>
      </c>
      <c r="I71" s="4">
        <f t="shared" si="11"/>
        <v>0</v>
      </c>
      <c r="J71" s="4">
        <f t="shared" si="12"/>
        <v>0</v>
      </c>
      <c r="K71" s="33">
        <f>'Data 2'!S75</f>
        <v>3</v>
      </c>
      <c r="L71" s="243"/>
      <c r="M71" s="4">
        <f t="shared" si="14"/>
        <v>0</v>
      </c>
      <c r="N71" s="243"/>
      <c r="O71" s="4">
        <f t="shared" si="15"/>
        <v>0</v>
      </c>
      <c r="P71" s="17"/>
      <c r="Q71" s="17"/>
      <c r="R71" s="17"/>
      <c r="S71" s="17"/>
      <c r="T71" s="17"/>
    </row>
    <row r="72" spans="1:64" ht="17" thickBot="1" x14ac:dyDescent="0.25">
      <c r="A72" s="151">
        <f t="shared" si="13"/>
        <v>67</v>
      </c>
      <c r="B72" s="29">
        <f>'Data 2'!B76</f>
        <v>67</v>
      </c>
      <c r="C72" s="226">
        <f>'Data 2'!C76</f>
        <v>69</v>
      </c>
      <c r="D72" s="162" t="str">
        <f>'Data 2'!D76</f>
        <v>CFNR</v>
      </c>
      <c r="E72" s="162">
        <f t="shared" si="10"/>
        <v>0</v>
      </c>
      <c r="F72" s="19">
        <v>26</v>
      </c>
      <c r="G72" s="200">
        <v>0.29282657718326588</v>
      </c>
      <c r="H72" s="4">
        <f t="shared" si="16"/>
        <v>1</v>
      </c>
      <c r="I72" s="4">
        <f t="shared" si="11"/>
        <v>0</v>
      </c>
      <c r="J72" s="4">
        <f t="shared" si="12"/>
        <v>0</v>
      </c>
      <c r="K72" s="33">
        <f>'Data 2'!S76</f>
        <v>2</v>
      </c>
      <c r="L72" s="243"/>
      <c r="M72" s="4">
        <f t="shared" si="14"/>
        <v>0</v>
      </c>
      <c r="N72" s="243">
        <v>1</v>
      </c>
      <c r="O72" s="4">
        <f t="shared" si="15"/>
        <v>1</v>
      </c>
      <c r="P72" s="17"/>
      <c r="Q72" s="17"/>
      <c r="R72" s="17"/>
      <c r="S72" s="17"/>
      <c r="T72" s="17"/>
    </row>
    <row r="73" spans="1:64" ht="17" thickBot="1" x14ac:dyDescent="0.25">
      <c r="A73" s="186">
        <f t="shared" si="13"/>
        <v>68</v>
      </c>
      <c r="B73" s="29">
        <f>'Data 2'!B77</f>
        <v>68</v>
      </c>
      <c r="C73" s="227">
        <f>'Data 2'!C77</f>
        <v>70</v>
      </c>
      <c r="D73" s="163" t="str">
        <f>'Data 2'!D77</f>
        <v>CFNR</v>
      </c>
      <c r="E73" s="163">
        <f t="shared" si="10"/>
        <v>0</v>
      </c>
      <c r="F73" s="19">
        <v>1</v>
      </c>
      <c r="G73" s="200">
        <v>0.15204678362573099</v>
      </c>
      <c r="H73" s="187">
        <f t="shared" si="16"/>
        <v>0</v>
      </c>
      <c r="I73" s="187">
        <f t="shared" si="11"/>
        <v>0</v>
      </c>
      <c r="J73" s="187">
        <f t="shared" si="12"/>
        <v>0</v>
      </c>
      <c r="K73" s="188">
        <f>'Data 2'!S77</f>
        <v>1</v>
      </c>
      <c r="L73" s="243"/>
      <c r="M73" s="4">
        <f t="shared" si="14"/>
        <v>0</v>
      </c>
      <c r="N73" s="243">
        <v>1</v>
      </c>
      <c r="O73" s="4">
        <f t="shared" si="15"/>
        <v>0</v>
      </c>
      <c r="P73" s="17"/>
      <c r="Q73" s="17"/>
      <c r="R73" s="17"/>
      <c r="S73" s="17"/>
      <c r="T73" s="17"/>
    </row>
    <row r="74" spans="1:64" ht="17" thickBot="1" x14ac:dyDescent="0.25">
      <c r="A74" s="151">
        <f t="shared" si="13"/>
        <v>69</v>
      </c>
      <c r="B74" s="29">
        <f>'Data 2'!B78</f>
        <v>69</v>
      </c>
      <c r="C74" s="167">
        <f>'Data 2'!C78</f>
        <v>71</v>
      </c>
      <c r="D74" s="167" t="str">
        <f>'Data 2'!D78</f>
        <v>CFNR</v>
      </c>
      <c r="E74" s="167">
        <f t="shared" si="10"/>
        <v>0</v>
      </c>
      <c r="F74" s="19">
        <v>2</v>
      </c>
      <c r="G74" s="200">
        <v>0.33359640502799603</v>
      </c>
      <c r="H74" s="4">
        <f t="shared" si="16"/>
        <v>1</v>
      </c>
      <c r="I74" s="4">
        <f t="shared" si="11"/>
        <v>0</v>
      </c>
      <c r="J74" s="4">
        <f t="shared" si="12"/>
        <v>0</v>
      </c>
      <c r="K74" s="33">
        <f>'Data 2'!S78</f>
        <v>1</v>
      </c>
      <c r="L74" s="243">
        <v>1</v>
      </c>
      <c r="M74" s="4">
        <f t="shared" si="14"/>
        <v>1</v>
      </c>
      <c r="N74" s="243"/>
      <c r="O74" s="4">
        <f t="shared" si="15"/>
        <v>0</v>
      </c>
      <c r="P74" s="17"/>
      <c r="Q74" s="17"/>
      <c r="R74" s="17"/>
      <c r="S74" s="17"/>
      <c r="T74" s="17"/>
    </row>
    <row r="75" spans="1:64" ht="17" thickBot="1" x14ac:dyDescent="0.25">
      <c r="A75" s="151">
        <f t="shared" si="13"/>
        <v>70</v>
      </c>
      <c r="B75" s="29">
        <f>'Data 2'!B79</f>
        <v>70</v>
      </c>
      <c r="C75" s="165">
        <f>'Data 2'!C79</f>
        <v>72</v>
      </c>
      <c r="D75" s="165" t="str">
        <f>'Data 2'!D79</f>
        <v>CFNR</v>
      </c>
      <c r="E75" s="165">
        <f t="shared" si="10"/>
        <v>0</v>
      </c>
      <c r="F75" s="19">
        <v>4</v>
      </c>
      <c r="G75" s="200">
        <v>0.34065180796268152</v>
      </c>
      <c r="H75" s="4">
        <f t="shared" si="16"/>
        <v>1</v>
      </c>
      <c r="I75" s="4">
        <f t="shared" si="11"/>
        <v>0</v>
      </c>
      <c r="J75" s="4">
        <f t="shared" si="12"/>
        <v>0</v>
      </c>
      <c r="K75" s="33">
        <f>'Data 2'!S79</f>
        <v>2</v>
      </c>
      <c r="L75" s="243"/>
      <c r="M75" s="4">
        <f t="shared" si="14"/>
        <v>0</v>
      </c>
      <c r="N75" s="243">
        <v>1</v>
      </c>
      <c r="O75" s="4">
        <f t="shared" si="15"/>
        <v>1</v>
      </c>
      <c r="P75" s="17"/>
      <c r="Q75" s="17"/>
      <c r="R75" s="17"/>
      <c r="S75" s="17"/>
      <c r="T75" s="17"/>
    </row>
    <row r="76" spans="1:64" ht="17" thickBot="1" x14ac:dyDescent="0.25">
      <c r="A76" s="151">
        <f t="shared" si="13"/>
        <v>71</v>
      </c>
      <c r="B76" s="29">
        <f>'Data 2'!B80</f>
        <v>71</v>
      </c>
      <c r="C76" s="165">
        <f>'Data 2'!C80</f>
        <v>73</v>
      </c>
      <c r="D76" s="165" t="str">
        <f>'Data 2'!D80</f>
        <v>CFNR</v>
      </c>
      <c r="E76" s="165">
        <f t="shared" si="10"/>
        <v>0</v>
      </c>
      <c r="F76" s="19">
        <v>20</v>
      </c>
      <c r="G76" s="200">
        <v>0.1762710518339988</v>
      </c>
      <c r="H76" s="4">
        <f t="shared" si="16"/>
        <v>1</v>
      </c>
      <c r="I76" s="4">
        <f t="shared" si="11"/>
        <v>0</v>
      </c>
      <c r="J76" s="4">
        <f t="shared" si="12"/>
        <v>0</v>
      </c>
      <c r="K76" s="33">
        <f>'Data 2'!S80</f>
        <v>2</v>
      </c>
      <c r="L76" s="243"/>
      <c r="M76" s="4">
        <f t="shared" si="14"/>
        <v>0</v>
      </c>
      <c r="N76" s="243">
        <v>1</v>
      </c>
      <c r="O76" s="4">
        <f t="shared" si="15"/>
        <v>1</v>
      </c>
      <c r="P76" s="17"/>
      <c r="Q76" s="17"/>
      <c r="R76" s="17"/>
      <c r="S76" s="17"/>
      <c r="T76" s="17"/>
    </row>
    <row r="77" spans="1:64" ht="17" thickBot="1" x14ac:dyDescent="0.25">
      <c r="A77" s="151">
        <f t="shared" si="13"/>
        <v>72</v>
      </c>
      <c r="B77" s="29">
        <f>'Data 2'!B81</f>
        <v>72</v>
      </c>
      <c r="C77" s="165">
        <f>'Data 2'!C81</f>
        <v>74</v>
      </c>
      <c r="D77" s="165" t="str">
        <f>'Data 2'!D81</f>
        <v>CFNR</v>
      </c>
      <c r="E77" s="165">
        <f t="shared" si="10"/>
        <v>0</v>
      </c>
      <c r="F77" s="19">
        <v>2</v>
      </c>
      <c r="G77" s="200">
        <v>0.33359640502799603</v>
      </c>
      <c r="H77" s="4">
        <f t="shared" si="16"/>
        <v>1</v>
      </c>
      <c r="I77" s="4">
        <f t="shared" si="11"/>
        <v>0</v>
      </c>
      <c r="J77" s="4">
        <f t="shared" si="12"/>
        <v>0</v>
      </c>
      <c r="K77" s="33">
        <f>'Data 2'!S81</f>
        <v>1</v>
      </c>
      <c r="L77" s="243">
        <v>1</v>
      </c>
      <c r="M77" s="4">
        <f t="shared" si="14"/>
        <v>1</v>
      </c>
      <c r="N77" s="243"/>
      <c r="O77" s="4">
        <f t="shared" si="15"/>
        <v>0</v>
      </c>
      <c r="P77" s="17"/>
      <c r="Q77" s="17"/>
      <c r="R77" s="17"/>
      <c r="S77" s="17"/>
      <c r="T77" s="17"/>
    </row>
    <row r="78" spans="1:64" ht="17" thickBot="1" x14ac:dyDescent="0.25">
      <c r="A78" s="151">
        <f t="shared" si="13"/>
        <v>73</v>
      </c>
      <c r="B78" s="29">
        <f>'Data 2'!B82</f>
        <v>73</v>
      </c>
      <c r="C78" s="165">
        <f>'Data 2'!C82</f>
        <v>75</v>
      </c>
      <c r="D78" s="165" t="str">
        <f>'Data 2'!D82</f>
        <v>CFNR</v>
      </c>
      <c r="E78" s="165">
        <f t="shared" si="10"/>
        <v>0</v>
      </c>
      <c r="F78" s="19">
        <v>19</v>
      </c>
      <c r="G78" s="200">
        <v>0.1762710518339988</v>
      </c>
      <c r="H78" s="4">
        <f t="shared" si="16"/>
        <v>1</v>
      </c>
      <c r="I78" s="4">
        <f t="shared" si="11"/>
        <v>0</v>
      </c>
      <c r="J78" s="4">
        <f t="shared" si="12"/>
        <v>0</v>
      </c>
      <c r="K78" s="33">
        <f>'Data 2'!S82</f>
        <v>2</v>
      </c>
      <c r="L78" s="243"/>
      <c r="M78" s="4">
        <f t="shared" si="14"/>
        <v>0</v>
      </c>
      <c r="N78" s="243">
        <v>1</v>
      </c>
      <c r="O78" s="4">
        <f t="shared" si="15"/>
        <v>1</v>
      </c>
      <c r="P78" s="17"/>
      <c r="Q78" s="17"/>
      <c r="R78" s="17"/>
      <c r="S78" s="17"/>
      <c r="T78" s="17"/>
    </row>
    <row r="79" spans="1:64" ht="17" thickBot="1" x14ac:dyDescent="0.25">
      <c r="A79" s="151">
        <f t="shared" si="13"/>
        <v>74</v>
      </c>
      <c r="B79" s="29">
        <f>'Data 2'!B83</f>
        <v>74</v>
      </c>
      <c r="C79" s="165">
        <f>'Data 2'!C83</f>
        <v>76</v>
      </c>
      <c r="D79" s="165" t="str">
        <f>'Data 2'!D83</f>
        <v>CFNR</v>
      </c>
      <c r="E79" s="165">
        <f t="shared" si="10"/>
        <v>0</v>
      </c>
      <c r="F79" s="19">
        <v>24</v>
      </c>
      <c r="G79" s="200">
        <v>0.7760132080414599</v>
      </c>
      <c r="H79" s="4">
        <f t="shared" si="16"/>
        <v>1</v>
      </c>
      <c r="I79" s="4">
        <f t="shared" si="11"/>
        <v>0</v>
      </c>
      <c r="J79" s="4">
        <f t="shared" si="12"/>
        <v>0</v>
      </c>
      <c r="K79" s="33">
        <f>'Data 2'!S83</f>
        <v>1</v>
      </c>
      <c r="L79" s="243"/>
      <c r="M79" s="4">
        <f t="shared" si="14"/>
        <v>0</v>
      </c>
      <c r="N79" s="243">
        <v>1</v>
      </c>
      <c r="O79" s="4">
        <f t="shared" si="15"/>
        <v>1</v>
      </c>
      <c r="P79" s="17"/>
      <c r="Q79" s="17"/>
      <c r="R79" s="17"/>
      <c r="S79" s="17"/>
      <c r="T79" s="17"/>
    </row>
    <row r="80" spans="1:64" ht="17" thickBot="1" x14ac:dyDescent="0.25">
      <c r="A80" s="152">
        <f t="shared" si="13"/>
        <v>75</v>
      </c>
      <c r="B80" s="29">
        <f>'Data 2'!B84</f>
        <v>75</v>
      </c>
      <c r="C80" s="165">
        <f>'Data 2'!C84</f>
        <v>77</v>
      </c>
      <c r="D80" s="165" t="str">
        <f>'Data 2'!D84</f>
        <v>CFNR</v>
      </c>
      <c r="E80" s="165">
        <f t="shared" si="10"/>
        <v>0</v>
      </c>
      <c r="F80" s="19">
        <v>2</v>
      </c>
      <c r="G80" s="200">
        <v>0.19885407076155889</v>
      </c>
      <c r="H80" s="4">
        <f t="shared" si="16"/>
        <v>1</v>
      </c>
      <c r="I80" s="4">
        <f t="shared" si="11"/>
        <v>0</v>
      </c>
      <c r="J80" s="4">
        <f t="shared" si="12"/>
        <v>0</v>
      </c>
      <c r="K80" s="33">
        <f>'Data 2'!S84</f>
        <v>0</v>
      </c>
      <c r="L80" s="243"/>
      <c r="M80" s="4">
        <f t="shared" si="14"/>
        <v>0</v>
      </c>
      <c r="N80" s="243">
        <v>1</v>
      </c>
      <c r="O80" s="4">
        <f t="shared" si="15"/>
        <v>1</v>
      </c>
      <c r="P80" s="17"/>
      <c r="Q80" s="17"/>
      <c r="R80" s="17"/>
      <c r="S80" s="17"/>
      <c r="T80" s="17"/>
    </row>
    <row r="81" spans="1:20" ht="17" thickBot="1" x14ac:dyDescent="0.25">
      <c r="A81" s="151">
        <f t="shared" si="13"/>
        <v>76</v>
      </c>
      <c r="B81" s="29">
        <f>'Data 2'!B85</f>
        <v>76</v>
      </c>
      <c r="C81" s="165">
        <f>'Data 2'!C85</f>
        <v>78</v>
      </c>
      <c r="D81" s="165" t="str">
        <f>'Data 2'!D85</f>
        <v>CFNR</v>
      </c>
      <c r="E81" s="165">
        <f t="shared" si="10"/>
        <v>0</v>
      </c>
      <c r="F81" s="19">
        <v>5</v>
      </c>
      <c r="G81" s="200">
        <v>0.47971132285698737</v>
      </c>
      <c r="H81" s="4">
        <f t="shared" si="16"/>
        <v>1</v>
      </c>
      <c r="I81" s="4">
        <f t="shared" si="11"/>
        <v>0</v>
      </c>
      <c r="J81" s="4">
        <f t="shared" si="12"/>
        <v>0</v>
      </c>
      <c r="K81" s="33">
        <f>'Data 2'!S85</f>
        <v>3</v>
      </c>
      <c r="L81" s="243">
        <v>1</v>
      </c>
      <c r="M81" s="4">
        <f t="shared" si="14"/>
        <v>1</v>
      </c>
      <c r="N81" s="243"/>
      <c r="O81" s="4">
        <f t="shared" si="15"/>
        <v>0</v>
      </c>
      <c r="P81" s="17"/>
      <c r="Q81" s="17"/>
      <c r="R81" s="17"/>
      <c r="S81" s="17"/>
      <c r="T81" s="17"/>
    </row>
    <row r="82" spans="1:20" ht="17" thickBot="1" x14ac:dyDescent="0.25">
      <c r="A82" s="151">
        <f t="shared" si="13"/>
        <v>77</v>
      </c>
      <c r="B82" s="29">
        <f>'Data 2'!B86</f>
        <v>77</v>
      </c>
      <c r="C82" s="165">
        <f>'Data 2'!C86</f>
        <v>79</v>
      </c>
      <c r="D82" s="165" t="str">
        <f>'Data 2'!D86</f>
        <v>CFNR</v>
      </c>
      <c r="E82" s="165">
        <f t="shared" si="10"/>
        <v>0</v>
      </c>
      <c r="F82" s="19">
        <v>7</v>
      </c>
      <c r="G82" s="200">
        <v>0.22902377813435884</v>
      </c>
      <c r="H82" s="4">
        <f t="shared" si="16"/>
        <v>1</v>
      </c>
      <c r="I82" s="4">
        <f t="shared" si="11"/>
        <v>0</v>
      </c>
      <c r="J82" s="4">
        <f t="shared" si="12"/>
        <v>0</v>
      </c>
      <c r="K82" s="33">
        <f>'Data 2'!S86</f>
        <v>3</v>
      </c>
      <c r="L82" s="243">
        <v>1</v>
      </c>
      <c r="M82" s="4">
        <f t="shared" si="14"/>
        <v>1</v>
      </c>
      <c r="N82" s="243"/>
      <c r="O82" s="4">
        <f t="shared" si="15"/>
        <v>0</v>
      </c>
      <c r="P82" s="17"/>
      <c r="Q82" s="17"/>
      <c r="R82" s="17"/>
      <c r="S82" s="17"/>
      <c r="T82" s="17"/>
    </row>
    <row r="83" spans="1:20" ht="17" thickBot="1" x14ac:dyDescent="0.25">
      <c r="A83" s="151">
        <f t="shared" si="13"/>
        <v>78</v>
      </c>
      <c r="B83" s="29">
        <f>'Data 2'!B87</f>
        <v>78</v>
      </c>
      <c r="C83" s="162">
        <f>'Data 2'!C87</f>
        <v>80</v>
      </c>
      <c r="D83" s="162" t="str">
        <f>'Data 2'!D87</f>
        <v>CFNR</v>
      </c>
      <c r="E83" s="162">
        <f t="shared" si="10"/>
        <v>0</v>
      </c>
      <c r="F83" s="19">
        <v>34</v>
      </c>
      <c r="G83" s="200">
        <v>0.4871432186147352</v>
      </c>
      <c r="H83" s="4">
        <f t="shared" si="16"/>
        <v>1</v>
      </c>
      <c r="I83" s="4">
        <f t="shared" si="11"/>
        <v>0</v>
      </c>
      <c r="J83" s="4">
        <f t="shared" si="12"/>
        <v>0</v>
      </c>
      <c r="K83" s="33">
        <f>'Data 2'!S87</f>
        <v>1</v>
      </c>
      <c r="L83" s="243">
        <v>1</v>
      </c>
      <c r="M83" s="4">
        <f t="shared" si="14"/>
        <v>1</v>
      </c>
      <c r="N83" s="243"/>
      <c r="O83" s="4">
        <f t="shared" si="15"/>
        <v>0</v>
      </c>
      <c r="P83" s="17"/>
      <c r="Q83" s="17"/>
      <c r="R83" s="17"/>
      <c r="S83" s="17"/>
      <c r="T83" s="17"/>
    </row>
    <row r="84" spans="1:20" ht="17" thickBot="1" x14ac:dyDescent="0.25">
      <c r="A84" s="186">
        <f t="shared" si="13"/>
        <v>79</v>
      </c>
      <c r="B84" s="29">
        <f>'Data 2'!B88</f>
        <v>79</v>
      </c>
      <c r="C84" s="163">
        <f>'Data 2'!C88</f>
        <v>81</v>
      </c>
      <c r="D84" s="163" t="str">
        <f>'Data 2'!D88</f>
        <v>CFNR</v>
      </c>
      <c r="E84" s="163">
        <f t="shared" si="10"/>
        <v>0</v>
      </c>
      <c r="F84" s="19">
        <v>17</v>
      </c>
      <c r="G84" s="200">
        <v>0.11596240580820531</v>
      </c>
      <c r="H84" s="187">
        <f t="shared" si="16"/>
        <v>0</v>
      </c>
      <c r="I84" s="187">
        <f t="shared" si="11"/>
        <v>0</v>
      </c>
      <c r="J84" s="187">
        <f t="shared" si="12"/>
        <v>0</v>
      </c>
      <c r="K84" s="188">
        <f>'Data 2'!S88</f>
        <v>1</v>
      </c>
      <c r="L84" s="243"/>
      <c r="M84" s="4">
        <f t="shared" si="14"/>
        <v>0</v>
      </c>
      <c r="N84" s="243">
        <v>1</v>
      </c>
      <c r="O84" s="4">
        <f t="shared" si="15"/>
        <v>0</v>
      </c>
      <c r="P84" s="17"/>
      <c r="Q84" s="17"/>
      <c r="R84" s="17"/>
      <c r="S84" s="17"/>
      <c r="T84" s="17"/>
    </row>
    <row r="85" spans="1:20" ht="17" thickBot="1" x14ac:dyDescent="0.25">
      <c r="A85" s="151">
        <f t="shared" si="13"/>
        <v>80</v>
      </c>
      <c r="B85" s="29">
        <f>'Data 2'!B89</f>
        <v>80</v>
      </c>
      <c r="C85" s="189">
        <f>'Data 2'!C89</f>
        <v>82</v>
      </c>
      <c r="D85" s="189" t="str">
        <f>'Data 2'!D89</f>
        <v>CFNR</v>
      </c>
      <c r="E85" s="189">
        <f t="shared" si="10"/>
        <v>0</v>
      </c>
      <c r="F85" s="19">
        <v>32</v>
      </c>
      <c r="G85" s="200">
        <v>0.90595614801252677</v>
      </c>
      <c r="H85" s="4">
        <f t="shared" si="16"/>
        <v>1</v>
      </c>
      <c r="I85" s="4">
        <f t="shared" si="11"/>
        <v>0</v>
      </c>
      <c r="J85" s="4">
        <f t="shared" si="12"/>
        <v>0</v>
      </c>
      <c r="K85" s="33">
        <f>'Data 2'!S89</f>
        <v>5</v>
      </c>
      <c r="L85" s="243"/>
      <c r="M85" s="4">
        <f t="shared" si="14"/>
        <v>0</v>
      </c>
      <c r="N85" s="243">
        <v>1</v>
      </c>
      <c r="O85" s="4">
        <f t="shared" si="15"/>
        <v>1</v>
      </c>
      <c r="P85" s="17"/>
      <c r="Q85" s="17"/>
      <c r="R85" s="17"/>
      <c r="S85" s="17"/>
      <c r="T85" s="17"/>
    </row>
    <row r="86" spans="1:20" ht="17" thickBot="1" x14ac:dyDescent="0.25">
      <c r="A86" s="186">
        <f t="shared" si="13"/>
        <v>81</v>
      </c>
      <c r="B86" s="29">
        <f>'Data 2'!B90</f>
        <v>81</v>
      </c>
      <c r="C86" s="227">
        <f>'Data 2'!C90</f>
        <v>83</v>
      </c>
      <c r="D86" s="163" t="str">
        <f>'Data 2'!D90</f>
        <v>CFNR</v>
      </c>
      <c r="E86" s="163">
        <f t="shared" si="10"/>
        <v>0</v>
      </c>
      <c r="F86" s="19">
        <v>17</v>
      </c>
      <c r="G86" s="200">
        <v>0.11596240580820531</v>
      </c>
      <c r="H86" s="187">
        <f t="shared" si="16"/>
        <v>0</v>
      </c>
      <c r="I86" s="187">
        <f t="shared" si="11"/>
        <v>0</v>
      </c>
      <c r="J86" s="187">
        <f t="shared" si="12"/>
        <v>0</v>
      </c>
      <c r="K86" s="188">
        <f>'Data 2'!S90</f>
        <v>1</v>
      </c>
      <c r="L86" s="243"/>
      <c r="M86" s="4">
        <f t="shared" si="14"/>
        <v>0</v>
      </c>
      <c r="N86" s="243"/>
      <c r="O86" s="4">
        <f t="shared" si="15"/>
        <v>0</v>
      </c>
      <c r="P86" s="17"/>
      <c r="Q86" s="17"/>
      <c r="R86" s="17"/>
      <c r="S86" s="17"/>
      <c r="T86" s="17"/>
    </row>
    <row r="87" spans="1:20" ht="17" thickBot="1" x14ac:dyDescent="0.25">
      <c r="A87" s="151">
        <f t="shared" si="13"/>
        <v>82</v>
      </c>
      <c r="B87" s="29">
        <f>'Data 2'!B91</f>
        <v>82</v>
      </c>
      <c r="C87" s="167">
        <f>'Data 2'!C91</f>
        <v>84</v>
      </c>
      <c r="D87" s="167" t="str">
        <f>'Data 2'!D91</f>
        <v>CFNR</v>
      </c>
      <c r="E87" s="167">
        <f t="shared" si="10"/>
        <v>0</v>
      </c>
      <c r="F87" s="19">
        <v>7</v>
      </c>
      <c r="G87" s="200">
        <v>0.53525939135692224</v>
      </c>
      <c r="H87" s="4">
        <f t="shared" si="16"/>
        <v>1</v>
      </c>
      <c r="I87" s="4">
        <f t="shared" si="11"/>
        <v>0</v>
      </c>
      <c r="J87" s="4">
        <f t="shared" si="12"/>
        <v>0</v>
      </c>
      <c r="K87" s="33">
        <f>'Data 2'!S91</f>
        <v>5</v>
      </c>
      <c r="L87" s="243"/>
      <c r="M87" s="4">
        <f t="shared" si="14"/>
        <v>0</v>
      </c>
      <c r="N87" s="243">
        <v>1</v>
      </c>
      <c r="O87" s="4">
        <f t="shared" si="15"/>
        <v>1</v>
      </c>
      <c r="P87" s="17"/>
      <c r="Q87" s="17"/>
      <c r="R87" s="17"/>
      <c r="S87" s="17"/>
      <c r="T87" s="17"/>
    </row>
    <row r="88" spans="1:20" ht="17" thickBot="1" x14ac:dyDescent="0.25">
      <c r="A88" s="151">
        <f>'Data 2'!A92</f>
        <v>83</v>
      </c>
      <c r="B88" s="29">
        <f>'Data 2'!B92</f>
        <v>83</v>
      </c>
      <c r="C88" s="166">
        <f>'Data 2'!C92</f>
        <v>85</v>
      </c>
      <c r="D88" s="166" t="str">
        <f>'Data 2'!D92</f>
        <v>CF</v>
      </c>
      <c r="E88" s="166">
        <f t="shared" si="10"/>
        <v>1</v>
      </c>
      <c r="F88" s="19">
        <v>23</v>
      </c>
      <c r="G88" s="200">
        <v>0.82451421292098892</v>
      </c>
      <c r="H88" s="4">
        <f t="shared" si="16"/>
        <v>1</v>
      </c>
      <c r="I88" s="4">
        <f t="shared" si="11"/>
        <v>1</v>
      </c>
      <c r="J88" s="4">
        <f t="shared" si="12"/>
        <v>0</v>
      </c>
      <c r="K88" s="90">
        <f>'Data 2'!S92</f>
        <v>5</v>
      </c>
      <c r="L88" s="243"/>
      <c r="M88" s="4">
        <f t="shared" si="14"/>
        <v>0</v>
      </c>
      <c r="N88" s="243"/>
      <c r="O88" s="4">
        <f t="shared" si="15"/>
        <v>0</v>
      </c>
      <c r="P88" s="17"/>
      <c r="Q88" s="17"/>
      <c r="R88" s="17"/>
      <c r="S88" s="17"/>
      <c r="T88" s="17"/>
    </row>
    <row r="89" spans="1:20" ht="17" thickBot="1" x14ac:dyDescent="0.25">
      <c r="A89" s="151">
        <f>'Data 2'!A93</f>
        <v>84</v>
      </c>
      <c r="B89" s="29">
        <f>'Data 2'!B93</f>
        <v>84</v>
      </c>
      <c r="C89" s="166">
        <f>'Data 2'!C93</f>
        <v>86</v>
      </c>
      <c r="D89" s="166" t="str">
        <f>'Data 2'!D93</f>
        <v>CF</v>
      </c>
      <c r="E89" s="166">
        <f t="shared" si="10"/>
        <v>1</v>
      </c>
      <c r="F89" s="19">
        <v>20</v>
      </c>
      <c r="G89" s="200">
        <v>0.1762710518339988</v>
      </c>
      <c r="H89" s="4">
        <f t="shared" si="16"/>
        <v>1</v>
      </c>
      <c r="I89" s="4">
        <f t="shared" si="11"/>
        <v>1</v>
      </c>
      <c r="J89" s="4">
        <f t="shared" si="12"/>
        <v>0</v>
      </c>
      <c r="K89" s="134">
        <f>'Data 2'!S93</f>
        <v>4</v>
      </c>
      <c r="L89" s="243"/>
      <c r="M89" s="4">
        <f t="shared" si="14"/>
        <v>0</v>
      </c>
      <c r="N89" s="243"/>
      <c r="O89" s="4">
        <f t="shared" si="15"/>
        <v>0</v>
      </c>
      <c r="P89" s="17"/>
      <c r="Q89" s="17"/>
      <c r="R89" s="17"/>
      <c r="S89" s="17"/>
      <c r="T89" s="17"/>
    </row>
    <row r="90" spans="1:20" ht="17" thickBot="1" x14ac:dyDescent="0.25">
      <c r="A90" s="230">
        <f>'Data 2'!A94</f>
        <v>85</v>
      </c>
      <c r="B90" s="231">
        <f>'Data 2'!B94</f>
        <v>85</v>
      </c>
      <c r="C90" s="166">
        <f>'Data 2'!C94</f>
        <v>87</v>
      </c>
      <c r="D90" s="166" t="str">
        <f>'Data 2'!D94</f>
        <v>CF</v>
      </c>
      <c r="E90" s="232">
        <f t="shared" si="10"/>
        <v>1</v>
      </c>
      <c r="F90" s="19">
        <v>23</v>
      </c>
      <c r="G90" s="200">
        <v>0.82451421292098892</v>
      </c>
      <c r="H90" s="4">
        <f t="shared" si="16"/>
        <v>1</v>
      </c>
      <c r="I90" s="4">
        <f t="shared" si="11"/>
        <v>1</v>
      </c>
      <c r="J90" s="4">
        <f t="shared" si="12"/>
        <v>0</v>
      </c>
      <c r="K90" s="134">
        <f>'Data 2'!S94</f>
        <v>5</v>
      </c>
      <c r="L90" s="243"/>
      <c r="M90" s="4">
        <f t="shared" si="14"/>
        <v>0</v>
      </c>
      <c r="N90" s="243"/>
      <c r="O90" s="4">
        <f t="shared" si="15"/>
        <v>0</v>
      </c>
      <c r="P90" s="17"/>
      <c r="Q90" s="17"/>
      <c r="R90" s="17"/>
      <c r="S90" s="17"/>
      <c r="T90" s="17"/>
    </row>
    <row r="91" spans="1:20" ht="16" thickBot="1" x14ac:dyDescent="0.25">
      <c r="D91" s="112">
        <f>COUNTIF(D$6:D$90,"CF")</f>
        <v>4</v>
      </c>
      <c r="H91" s="114">
        <f>COUNTIFS(D6:D90,"CFNR",H6:H90,"1")</f>
        <v>23</v>
      </c>
      <c r="I91" s="104">
        <f>SUM(I6:I90)</f>
        <v>4</v>
      </c>
      <c r="J91" s="135">
        <f>SUM(J6:J90)</f>
        <v>11</v>
      </c>
      <c r="K91" s="105">
        <f ca="1">SUMIF($D$6:$D$90,"CF",K6:$K$87)/CF_D</f>
        <v>3.75</v>
      </c>
      <c r="L91" s="114">
        <f>SUM(L6:L90)</f>
        <v>11</v>
      </c>
      <c r="M91" s="114">
        <f>SUM(M6:M90)</f>
        <v>9</v>
      </c>
      <c r="N91" s="114">
        <f>SUM(N6:N90)</f>
        <v>16</v>
      </c>
      <c r="O91" s="114">
        <f>SUM(O6:O90)</f>
        <v>14</v>
      </c>
      <c r="P91" s="17"/>
      <c r="Q91" s="17"/>
      <c r="R91" s="17"/>
      <c r="S91" s="17"/>
      <c r="T91" s="17"/>
    </row>
    <row r="92" spans="1:20" ht="16" thickBot="1" x14ac:dyDescent="0.25">
      <c r="D92" s="103">
        <f>COUNTIF(D$6:D$90,"CFNR")</f>
        <v>27</v>
      </c>
      <c r="H92" s="100">
        <f>H91/CFNR_D</f>
        <v>0.85185185185185186</v>
      </c>
      <c r="I92" s="118">
        <f>I91/(CF_D)</f>
        <v>1</v>
      </c>
      <c r="J92" s="136">
        <f>J91/CFNT_D</f>
        <v>0.20370370370370369</v>
      </c>
      <c r="K92" s="105">
        <f>SUMIF($D$6:$D$90,"CFNR",K6:$K$90)/CFNR_D</f>
        <v>2</v>
      </c>
      <c r="L92" s="206"/>
      <c r="M92" s="99">
        <f>M91/L91</f>
        <v>0.81818181818181823</v>
      </c>
      <c r="O92" s="99">
        <f>O91/N91</f>
        <v>0.875</v>
      </c>
      <c r="P92" s="17"/>
      <c r="Q92" s="17"/>
      <c r="R92" s="17"/>
      <c r="S92" s="17"/>
      <c r="T92" s="17"/>
    </row>
    <row r="93" spans="1:20" ht="16" thickBot="1" x14ac:dyDescent="0.25">
      <c r="D93" s="104">
        <f>COUNTIF(D$6:D$90,"CONT")</f>
        <v>54</v>
      </c>
      <c r="J93" s="4"/>
      <c r="K93" s="105">
        <f>SUMIF($D$6:$D$90,"CONT",$K$6:$K$90)/CFNT_D</f>
        <v>1.6666666666666667</v>
      </c>
      <c r="L93" s="83"/>
      <c r="M93" s="10"/>
      <c r="P93" s="17"/>
      <c r="Q93" s="17"/>
      <c r="R93" s="17"/>
      <c r="S93" s="17"/>
      <c r="T93" s="17"/>
    </row>
    <row r="94" spans="1:20" ht="16" thickBot="1" x14ac:dyDescent="0.25">
      <c r="D94" s="19">
        <f>CF_D+CFNR_D+CFNT_D</f>
        <v>85</v>
      </c>
      <c r="J94" s="4"/>
      <c r="M94" s="4"/>
      <c r="P94" s="17"/>
      <c r="Q94" s="17"/>
      <c r="R94" s="17"/>
      <c r="S94" s="17"/>
      <c r="T94" s="17"/>
    </row>
    <row r="95" spans="1:20" x14ac:dyDescent="0.2">
      <c r="D95" s="229">
        <f>SUMIF(D6:D87,"CFNR",G6:G90)/CFNT_D</f>
        <v>0.18525666959602349</v>
      </c>
      <c r="M95" s="9"/>
      <c r="P95" s="17"/>
      <c r="Q95" s="17"/>
      <c r="R95" s="17"/>
      <c r="S95" s="17"/>
      <c r="T95" s="17"/>
    </row>
    <row r="96" spans="1:20" x14ac:dyDescent="0.2">
      <c r="D96" s="228"/>
      <c r="M96" s="10"/>
      <c r="P96" s="17"/>
      <c r="Q96" s="17"/>
      <c r="R96" s="17"/>
      <c r="S96" s="17"/>
      <c r="T96" s="17"/>
    </row>
    <row r="97" spans="5:20" x14ac:dyDescent="0.2">
      <c r="G97" s="4" t="s">
        <v>115</v>
      </c>
      <c r="P97" s="17"/>
      <c r="Q97" s="17"/>
      <c r="R97" s="17"/>
      <c r="S97" s="17"/>
      <c r="T97" s="17"/>
    </row>
    <row r="98" spans="5:20" x14ac:dyDescent="0.2">
      <c r="E98" s="32" t="s">
        <v>113</v>
      </c>
      <c r="G98" s="70">
        <f>AVERAGEIFS(G6:G90, D6:D90,"CFNR",M6:M90,"1")</f>
        <v>0.35958753892892631</v>
      </c>
      <c r="P98" s="17"/>
      <c r="Q98" s="17"/>
      <c r="R98" s="17"/>
      <c r="S98" s="17"/>
      <c r="T98" s="17"/>
    </row>
    <row r="99" spans="5:20" x14ac:dyDescent="0.2">
      <c r="E99" s="197"/>
      <c r="G99" s="5"/>
      <c r="P99" s="17"/>
      <c r="Q99" s="17"/>
      <c r="R99" s="17"/>
      <c r="S99" s="17"/>
      <c r="T99" s="17"/>
    </row>
    <row r="100" spans="5:20" x14ac:dyDescent="0.2">
      <c r="P100" s="17"/>
      <c r="Q100" s="17"/>
      <c r="R100" s="17"/>
      <c r="S100" s="17"/>
      <c r="T100" s="17"/>
    </row>
    <row r="101" spans="5:20" x14ac:dyDescent="0.2">
      <c r="G101" s="4" t="s">
        <v>115</v>
      </c>
      <c r="P101" s="17"/>
      <c r="Q101" s="17"/>
      <c r="R101" s="17"/>
      <c r="S101" s="17"/>
      <c r="T101" s="17"/>
    </row>
    <row r="102" spans="5:20" x14ac:dyDescent="0.2">
      <c r="E102" s="32" t="s">
        <v>114</v>
      </c>
      <c r="G102" s="70">
        <f>AVERAGEIFS(G6:G90,D6:D90,"CFNR",M6:M90,"0")</f>
        <v>0.37597623932360741</v>
      </c>
      <c r="P102" s="17"/>
      <c r="Q102" s="17"/>
      <c r="R102" s="17"/>
      <c r="S102" s="17"/>
      <c r="T102" s="17"/>
    </row>
    <row r="103" spans="5:20" x14ac:dyDescent="0.2">
      <c r="P103" s="17"/>
      <c r="Q103" s="17"/>
      <c r="R103" s="17"/>
      <c r="S103" s="17"/>
      <c r="T103" s="17"/>
    </row>
    <row r="104" spans="5:20" x14ac:dyDescent="0.2">
      <c r="P104" s="17"/>
      <c r="Q104" s="17"/>
      <c r="R104" s="17"/>
      <c r="S104" s="17"/>
      <c r="T104" s="17"/>
    </row>
    <row r="105" spans="5:20" x14ac:dyDescent="0.2">
      <c r="P105" s="17"/>
      <c r="Q105" s="17"/>
      <c r="R105" s="17"/>
      <c r="S105" s="17"/>
      <c r="T105" s="17"/>
    </row>
    <row r="106" spans="5:20" x14ac:dyDescent="0.2">
      <c r="P106" s="17"/>
      <c r="Q106" s="17"/>
      <c r="R106" s="17"/>
      <c r="S106" s="17"/>
      <c r="T106" s="17"/>
    </row>
    <row r="107" spans="5:20" x14ac:dyDescent="0.2">
      <c r="P107" s="17"/>
      <c r="Q107" s="17"/>
      <c r="R107" s="17"/>
      <c r="S107" s="17"/>
      <c r="T107" s="17"/>
    </row>
    <row r="108" spans="5:20" x14ac:dyDescent="0.2">
      <c r="P108" s="17"/>
      <c r="Q108" s="17"/>
      <c r="R108" s="17"/>
      <c r="S108" s="17"/>
      <c r="T108" s="17"/>
    </row>
    <row r="109" spans="5:20" x14ac:dyDescent="0.2">
      <c r="P109" s="17"/>
      <c r="Q109" s="17"/>
      <c r="R109" s="17"/>
      <c r="S109" s="17"/>
      <c r="T109" s="17"/>
    </row>
    <row r="110" spans="5:20" x14ac:dyDescent="0.2">
      <c r="P110" s="17"/>
      <c r="Q110" s="17"/>
      <c r="R110" s="17"/>
      <c r="S110" s="17"/>
      <c r="T110" s="17"/>
    </row>
    <row r="111" spans="5:20" x14ac:dyDescent="0.2">
      <c r="P111" s="17"/>
      <c r="Q111" s="17"/>
      <c r="R111" s="17"/>
      <c r="S111" s="17"/>
      <c r="T111" s="17"/>
    </row>
    <row r="112" spans="5:20" x14ac:dyDescent="0.2">
      <c r="P112" s="17"/>
      <c r="Q112" s="17"/>
      <c r="R112" s="17"/>
      <c r="S112" s="17"/>
      <c r="T112" s="17"/>
    </row>
    <row r="113" spans="16:21" x14ac:dyDescent="0.2">
      <c r="P113" s="17"/>
      <c r="Q113" s="17"/>
      <c r="R113" s="17"/>
      <c r="S113" s="17"/>
      <c r="T113" s="17"/>
    </row>
    <row r="114" spans="16:21" x14ac:dyDescent="0.2">
      <c r="P114" s="17"/>
      <c r="Q114" s="17"/>
      <c r="R114" s="17"/>
      <c r="S114" s="17"/>
      <c r="T114" s="17"/>
    </row>
    <row r="115" spans="16:21" x14ac:dyDescent="0.2">
      <c r="P115" s="17"/>
      <c r="Q115" s="17"/>
      <c r="R115" s="17"/>
      <c r="S115" s="17"/>
      <c r="T115" s="17"/>
    </row>
    <row r="116" spans="16:21" x14ac:dyDescent="0.2">
      <c r="P116" s="17"/>
      <c r="Q116" s="17"/>
      <c r="R116" s="17"/>
      <c r="S116" s="17"/>
      <c r="T116" s="17"/>
    </row>
    <row r="117" spans="16:21" x14ac:dyDescent="0.2">
      <c r="P117" s="17"/>
      <c r="Q117" s="17"/>
      <c r="R117" s="17"/>
      <c r="S117" s="17"/>
      <c r="T117" s="17"/>
    </row>
    <row r="118" spans="16:21" x14ac:dyDescent="0.2">
      <c r="P118" s="17"/>
      <c r="Q118" s="17"/>
      <c r="R118" s="17"/>
      <c r="S118" s="17"/>
      <c r="T118" s="17"/>
    </row>
    <row r="119" spans="16:21" x14ac:dyDescent="0.2">
      <c r="P119" s="138"/>
      <c r="Q119" s="17"/>
      <c r="R119" s="17"/>
      <c r="S119" s="17"/>
      <c r="T119" s="17"/>
    </row>
    <row r="120" spans="16:21" x14ac:dyDescent="0.2">
      <c r="P120" s="17"/>
      <c r="Q120" s="17"/>
      <c r="R120" s="17"/>
      <c r="S120" s="17"/>
      <c r="T120" s="17"/>
    </row>
    <row r="121" spans="16:21" x14ac:dyDescent="0.2">
      <c r="P121" s="17"/>
      <c r="Q121" s="17"/>
      <c r="R121" s="17"/>
      <c r="S121" s="17"/>
      <c r="T121" s="17"/>
    </row>
    <row r="122" spans="16:21" x14ac:dyDescent="0.2">
      <c r="P122" s="17"/>
      <c r="Q122" s="17"/>
      <c r="R122" s="17"/>
      <c r="S122" s="17"/>
      <c r="T122" s="17"/>
    </row>
    <row r="123" spans="16:21" x14ac:dyDescent="0.2">
      <c r="P123" s="17"/>
      <c r="Q123" s="17"/>
      <c r="R123" s="17"/>
      <c r="S123" s="17"/>
      <c r="T123" s="17"/>
    </row>
    <row r="124" spans="16:21" x14ac:dyDescent="0.2">
      <c r="P124" s="17"/>
      <c r="Q124" s="17"/>
      <c r="R124" s="17"/>
      <c r="S124" s="17"/>
      <c r="T124" s="17"/>
    </row>
    <row r="125" spans="16:21" x14ac:dyDescent="0.2">
      <c r="P125" s="17"/>
      <c r="Q125" s="17"/>
      <c r="R125" s="17"/>
      <c r="S125" s="17"/>
      <c r="T125" s="17"/>
    </row>
    <row r="126" spans="16:21" x14ac:dyDescent="0.2">
      <c r="P126" s="17"/>
      <c r="Q126" s="17"/>
      <c r="R126" s="17"/>
      <c r="S126" s="17"/>
      <c r="T126" s="17"/>
    </row>
    <row r="127" spans="16:21" x14ac:dyDescent="0.2">
      <c r="P127" s="80"/>
      <c r="Q127" s="17"/>
      <c r="R127" s="17"/>
      <c r="S127" s="17"/>
      <c r="T127" s="17"/>
      <c r="U127" s="81"/>
    </row>
    <row r="128" spans="16:21" x14ac:dyDescent="0.2">
      <c r="P128" s="17"/>
      <c r="Q128" s="17"/>
      <c r="R128" s="17"/>
      <c r="S128" s="17"/>
      <c r="T128" s="17"/>
    </row>
    <row r="129" spans="16:20" x14ac:dyDescent="0.2">
      <c r="P129" s="17"/>
      <c r="Q129" s="17"/>
      <c r="R129" s="17"/>
      <c r="S129" s="17"/>
      <c r="T129" s="17"/>
    </row>
    <row r="130" spans="16:20" x14ac:dyDescent="0.2">
      <c r="P130" s="17"/>
      <c r="Q130" s="17"/>
      <c r="R130" s="17"/>
      <c r="S130" s="17"/>
      <c r="T130" s="17"/>
    </row>
    <row r="131" spans="16:20" x14ac:dyDescent="0.2">
      <c r="P131" s="17"/>
      <c r="Q131" s="17"/>
      <c r="R131" s="17"/>
      <c r="S131" s="17"/>
      <c r="T131" s="17"/>
    </row>
    <row r="132" spans="16:20" x14ac:dyDescent="0.2">
      <c r="P132" s="17"/>
      <c r="Q132" s="17"/>
      <c r="R132" s="17"/>
      <c r="S132" s="17"/>
      <c r="T132" s="17"/>
    </row>
    <row r="133" spans="16:20" x14ac:dyDescent="0.2">
      <c r="P133" s="17"/>
      <c r="Q133" s="17"/>
      <c r="R133" s="17"/>
      <c r="S133" s="17"/>
      <c r="T133" s="17"/>
    </row>
    <row r="134" spans="16:20" x14ac:dyDescent="0.2">
      <c r="P134" s="17"/>
      <c r="Q134" s="17"/>
      <c r="R134" s="17"/>
      <c r="S134" s="17"/>
      <c r="T134" s="17"/>
    </row>
    <row r="135" spans="16:20" x14ac:dyDescent="0.2">
      <c r="P135" s="17"/>
      <c r="Q135" s="17"/>
      <c r="R135" s="17"/>
      <c r="S135" s="17"/>
      <c r="T135" s="17"/>
    </row>
    <row r="136" spans="16:20" x14ac:dyDescent="0.2">
      <c r="P136" s="17"/>
      <c r="Q136" s="17"/>
      <c r="R136" s="17"/>
      <c r="S136" s="17"/>
      <c r="T136" s="17"/>
    </row>
    <row r="137" spans="16:20" x14ac:dyDescent="0.2">
      <c r="P137" s="17"/>
      <c r="Q137" s="17"/>
      <c r="R137" s="17"/>
      <c r="S137" s="17"/>
      <c r="T137" s="17"/>
    </row>
    <row r="138" spans="16:20" x14ac:dyDescent="0.2">
      <c r="P138" s="17"/>
      <c r="Q138" s="17"/>
      <c r="R138" s="17"/>
      <c r="S138" s="17"/>
      <c r="T138" s="17"/>
    </row>
    <row r="139" spans="16:20" x14ac:dyDescent="0.2">
      <c r="P139" s="17"/>
      <c r="Q139" s="17"/>
      <c r="R139" s="17"/>
      <c r="S139" s="17"/>
      <c r="T139" s="17"/>
    </row>
    <row r="140" spans="16:20" x14ac:dyDescent="0.2">
      <c r="P140" s="17"/>
      <c r="Q140" s="17"/>
      <c r="R140" s="17"/>
      <c r="S140" s="17"/>
      <c r="T140" s="17"/>
    </row>
    <row r="141" spans="16:20" x14ac:dyDescent="0.2">
      <c r="P141" s="17"/>
      <c r="Q141" s="17"/>
      <c r="R141" s="17"/>
      <c r="S141" s="17"/>
      <c r="T141" s="17"/>
    </row>
    <row r="142" spans="16:20" x14ac:dyDescent="0.2">
      <c r="P142" s="17"/>
      <c r="Q142" s="17"/>
      <c r="R142" s="17"/>
      <c r="S142" s="17"/>
      <c r="T142" s="17"/>
    </row>
    <row r="143" spans="16:20" x14ac:dyDescent="0.2">
      <c r="P143" s="17"/>
      <c r="Q143" s="17"/>
      <c r="R143" s="17"/>
      <c r="S143" s="17"/>
      <c r="T143" s="17"/>
    </row>
    <row r="144" spans="16:20" x14ac:dyDescent="0.2">
      <c r="P144" s="17"/>
      <c r="Q144" s="17"/>
      <c r="R144" s="17"/>
      <c r="S144" s="17"/>
      <c r="T144" s="17"/>
    </row>
    <row r="145" spans="16:20" x14ac:dyDescent="0.2">
      <c r="P145" s="17"/>
      <c r="Q145" s="17"/>
      <c r="R145" s="17"/>
      <c r="S145" s="17"/>
      <c r="T145" s="17"/>
    </row>
    <row r="146" spans="16:20" x14ac:dyDescent="0.2">
      <c r="P146" s="17"/>
      <c r="Q146" s="17"/>
      <c r="R146" s="17"/>
      <c r="S146" s="17"/>
      <c r="T146" s="17"/>
    </row>
    <row r="147" spans="16:20" x14ac:dyDescent="0.2">
      <c r="P147" s="17"/>
      <c r="Q147" s="17"/>
      <c r="R147" s="17"/>
      <c r="S147" s="17"/>
      <c r="T147" s="17"/>
    </row>
    <row r="148" spans="16:20" x14ac:dyDescent="0.2">
      <c r="P148" s="17"/>
      <c r="Q148" s="17"/>
      <c r="R148" s="17"/>
      <c r="S148" s="17"/>
      <c r="T148" s="17"/>
    </row>
    <row r="149" spans="16:20" x14ac:dyDescent="0.2">
      <c r="P149" s="17"/>
      <c r="Q149" s="17"/>
      <c r="R149" s="17"/>
      <c r="S149" s="17"/>
      <c r="T149" s="17"/>
    </row>
    <row r="150" spans="16:20" x14ac:dyDescent="0.2">
      <c r="P150" s="17"/>
      <c r="Q150" s="17"/>
      <c r="R150" s="17"/>
      <c r="S150" s="17"/>
      <c r="T150" s="17"/>
    </row>
    <row r="151" spans="16:20" x14ac:dyDescent="0.2">
      <c r="P151" s="17"/>
      <c r="Q151" s="17"/>
      <c r="R151" s="17"/>
      <c r="S151" s="17"/>
      <c r="T151" s="17"/>
    </row>
    <row r="152" spans="16:20" x14ac:dyDescent="0.2">
      <c r="P152" s="17"/>
      <c r="Q152" s="17"/>
      <c r="R152" s="17"/>
      <c r="S152" s="17"/>
      <c r="T152" s="17"/>
    </row>
    <row r="153" spans="16:20" x14ac:dyDescent="0.2">
      <c r="P153" s="17"/>
      <c r="Q153" s="17"/>
      <c r="R153" s="17"/>
      <c r="S153" s="17"/>
      <c r="T153" s="17"/>
    </row>
    <row r="154" spans="16:20" x14ac:dyDescent="0.2">
      <c r="P154" s="17"/>
      <c r="Q154" s="17"/>
      <c r="R154" s="17"/>
      <c r="S154" s="17"/>
      <c r="T154" s="17"/>
    </row>
    <row r="155" spans="16:20" x14ac:dyDescent="0.2">
      <c r="P155" s="17"/>
      <c r="Q155" s="17"/>
      <c r="R155" s="17"/>
      <c r="S155" s="17"/>
      <c r="T155" s="17"/>
    </row>
    <row r="156" spans="16:20" x14ac:dyDescent="0.2">
      <c r="P156" s="17"/>
      <c r="Q156" s="17"/>
      <c r="R156" s="17"/>
      <c r="S156" s="17"/>
      <c r="T156" s="17"/>
    </row>
    <row r="157" spans="16:20" x14ac:dyDescent="0.2">
      <c r="P157" s="17"/>
      <c r="Q157" s="17"/>
      <c r="R157" s="17"/>
      <c r="S157" s="17"/>
      <c r="T157" s="17"/>
    </row>
    <row r="158" spans="16:20" x14ac:dyDescent="0.2">
      <c r="P158" s="17"/>
      <c r="Q158" s="17"/>
      <c r="R158" s="17"/>
      <c r="S158" s="17"/>
      <c r="T158" s="17"/>
    </row>
    <row r="159" spans="16:20" x14ac:dyDescent="0.2">
      <c r="P159" s="17"/>
      <c r="Q159" s="17"/>
      <c r="R159" s="17"/>
      <c r="S159" s="17"/>
      <c r="T159" s="17"/>
    </row>
    <row r="160" spans="16:20" x14ac:dyDescent="0.2">
      <c r="P160" s="17"/>
      <c r="Q160" s="17"/>
      <c r="R160" s="17"/>
      <c r="S160" s="17"/>
      <c r="T160" s="17"/>
    </row>
    <row r="161" spans="16:20" x14ac:dyDescent="0.2">
      <c r="P161" s="17"/>
      <c r="Q161" s="17"/>
      <c r="R161" s="17"/>
      <c r="S161" s="17"/>
      <c r="T161" s="17"/>
    </row>
    <row r="162" spans="16:20" x14ac:dyDescent="0.2">
      <c r="P162" s="17"/>
      <c r="Q162" s="17"/>
      <c r="R162" s="17"/>
      <c r="S162" s="17"/>
      <c r="T162" s="17"/>
    </row>
    <row r="163" spans="16:20" x14ac:dyDescent="0.2">
      <c r="P163" s="17"/>
      <c r="Q163" s="17"/>
      <c r="R163" s="17"/>
      <c r="S163" s="17"/>
      <c r="T163" s="17"/>
    </row>
    <row r="164" spans="16:20" x14ac:dyDescent="0.2">
      <c r="P164" s="17"/>
      <c r="Q164" s="17"/>
      <c r="R164" s="17"/>
      <c r="S164" s="17"/>
      <c r="T164" s="17"/>
    </row>
    <row r="165" spans="16:20" x14ac:dyDescent="0.2">
      <c r="P165" s="17"/>
      <c r="Q165" s="17"/>
      <c r="R165" s="17"/>
      <c r="S165" s="17"/>
      <c r="T165" s="17"/>
    </row>
    <row r="166" spans="16:20" x14ac:dyDescent="0.2">
      <c r="P166" s="17"/>
      <c r="Q166" s="17"/>
      <c r="R166" s="17"/>
      <c r="S166" s="17"/>
      <c r="T166" s="17"/>
    </row>
    <row r="167" spans="16:20" x14ac:dyDescent="0.2">
      <c r="P167" s="17"/>
      <c r="Q167" s="17"/>
      <c r="R167" s="17"/>
      <c r="S167" s="17"/>
      <c r="T167" s="17"/>
    </row>
    <row r="168" spans="16:20" x14ac:dyDescent="0.2">
      <c r="P168" s="17"/>
      <c r="Q168" s="17"/>
      <c r="R168" s="17"/>
      <c r="S168" s="17"/>
      <c r="T168" s="17"/>
    </row>
    <row r="169" spans="16:20" x14ac:dyDescent="0.2">
      <c r="P169" s="17"/>
      <c r="Q169" s="17"/>
      <c r="R169" s="17"/>
      <c r="S169" s="17"/>
      <c r="T169" s="17"/>
    </row>
    <row r="170" spans="16:20" x14ac:dyDescent="0.2">
      <c r="P170" s="17"/>
      <c r="Q170" s="17"/>
      <c r="R170" s="17"/>
      <c r="S170" s="17"/>
      <c r="T170" s="17"/>
    </row>
    <row r="171" spans="16:20" x14ac:dyDescent="0.2">
      <c r="P171" s="17"/>
      <c r="Q171" s="17"/>
      <c r="R171" s="17"/>
      <c r="S171" s="17"/>
      <c r="T171" s="17"/>
    </row>
    <row r="172" spans="16:20" x14ac:dyDescent="0.2">
      <c r="P172" s="17"/>
      <c r="Q172" s="17"/>
      <c r="R172" s="17"/>
      <c r="S172" s="17"/>
      <c r="T172" s="17"/>
    </row>
    <row r="173" spans="16:20" x14ac:dyDescent="0.2">
      <c r="P173" s="17"/>
      <c r="Q173" s="17"/>
      <c r="R173" s="17"/>
      <c r="S173" s="17"/>
      <c r="T173" s="17"/>
    </row>
    <row r="174" spans="16:20" x14ac:dyDescent="0.2">
      <c r="P174" s="17"/>
      <c r="Q174" s="17"/>
      <c r="R174" s="17"/>
      <c r="S174" s="17"/>
      <c r="T174" s="17"/>
    </row>
    <row r="175" spans="16:20" x14ac:dyDescent="0.2">
      <c r="P175" s="17"/>
      <c r="Q175" s="17"/>
      <c r="R175" s="17"/>
      <c r="S175" s="17"/>
      <c r="T175" s="17"/>
    </row>
    <row r="176" spans="16:20" x14ac:dyDescent="0.2">
      <c r="P176" s="17"/>
      <c r="Q176" s="17"/>
      <c r="R176" s="17"/>
      <c r="S176" s="17"/>
      <c r="T176" s="17"/>
    </row>
    <row r="177" spans="16:20" x14ac:dyDescent="0.2">
      <c r="P177" s="17"/>
      <c r="Q177" s="17"/>
      <c r="R177" s="17"/>
      <c r="S177" s="17"/>
      <c r="T177" s="17"/>
    </row>
    <row r="178" spans="16:20" x14ac:dyDescent="0.2">
      <c r="P178" s="17"/>
      <c r="Q178" s="17"/>
      <c r="R178" s="17"/>
      <c r="S178" s="17"/>
      <c r="T178" s="17"/>
    </row>
    <row r="179" spans="16:20" x14ac:dyDescent="0.2">
      <c r="P179" s="138"/>
      <c r="Q179" s="17"/>
      <c r="R179" s="17"/>
      <c r="S179" s="17"/>
      <c r="T179" s="17"/>
    </row>
    <row r="180" spans="16:20" x14ac:dyDescent="0.2">
      <c r="P180" s="17"/>
      <c r="Q180" s="17"/>
      <c r="R180" s="17"/>
      <c r="S180" s="17"/>
      <c r="T180" s="17"/>
    </row>
    <row r="181" spans="16:20" x14ac:dyDescent="0.2">
      <c r="P181" s="17"/>
      <c r="Q181" s="17"/>
      <c r="R181" s="17"/>
      <c r="S181" s="17"/>
      <c r="T181" s="17"/>
    </row>
    <row r="182" spans="16:20" x14ac:dyDescent="0.2">
      <c r="P182" s="17"/>
      <c r="Q182" s="17"/>
      <c r="R182" s="17"/>
      <c r="S182" s="17"/>
      <c r="T182" s="17"/>
    </row>
    <row r="183" spans="16:20" x14ac:dyDescent="0.2">
      <c r="P183" s="17"/>
      <c r="Q183" s="17"/>
      <c r="R183" s="17"/>
      <c r="S183" s="17"/>
      <c r="T183" s="17"/>
    </row>
    <row r="184" spans="16:20" x14ac:dyDescent="0.2">
      <c r="P184" s="17"/>
      <c r="Q184" s="17"/>
      <c r="R184" s="17"/>
      <c r="S184" s="17"/>
      <c r="T184" s="17"/>
    </row>
    <row r="185" spans="16:20" x14ac:dyDescent="0.2">
      <c r="P185" s="17"/>
      <c r="Q185" s="17"/>
      <c r="R185" s="17"/>
      <c r="S185" s="17"/>
      <c r="T185" s="17"/>
    </row>
    <row r="186" spans="16:20" x14ac:dyDescent="0.2">
      <c r="P186" s="17"/>
      <c r="Q186" s="17"/>
      <c r="R186" s="17"/>
      <c r="S186" s="17"/>
      <c r="T186" s="17"/>
    </row>
    <row r="187" spans="16:20" x14ac:dyDescent="0.2">
      <c r="P187" s="17"/>
      <c r="Q187" s="17"/>
      <c r="R187" s="17"/>
      <c r="S187" s="17"/>
      <c r="T187" s="17"/>
    </row>
    <row r="188" spans="16:20" x14ac:dyDescent="0.2">
      <c r="P188" s="17"/>
      <c r="Q188" s="17"/>
      <c r="R188" s="17"/>
      <c r="S188" s="17"/>
      <c r="T188" s="17"/>
    </row>
    <row r="189" spans="16:20" x14ac:dyDescent="0.2">
      <c r="P189" s="17"/>
      <c r="Q189" s="17"/>
      <c r="R189" s="17"/>
      <c r="S189" s="17"/>
      <c r="T189" s="17"/>
    </row>
    <row r="190" spans="16:20" x14ac:dyDescent="0.2">
      <c r="P190" s="17"/>
      <c r="Q190" s="17"/>
      <c r="R190" s="17"/>
      <c r="S190" s="17"/>
      <c r="T190" s="17"/>
    </row>
    <row r="191" spans="16:20" x14ac:dyDescent="0.2">
      <c r="P191" s="17"/>
      <c r="Q191" s="17"/>
      <c r="R191" s="17"/>
      <c r="S191" s="17"/>
      <c r="T191" s="17"/>
    </row>
    <row r="192" spans="16:20" x14ac:dyDescent="0.2">
      <c r="P192" s="17"/>
      <c r="Q192" s="17"/>
      <c r="R192" s="17"/>
      <c r="S192" s="17"/>
      <c r="T192" s="17"/>
    </row>
    <row r="193" spans="16:20" x14ac:dyDescent="0.2">
      <c r="P193" s="17"/>
      <c r="Q193" s="17"/>
      <c r="R193" s="17"/>
      <c r="S193" s="17"/>
      <c r="T193" s="17"/>
    </row>
    <row r="194" spans="16:20" x14ac:dyDescent="0.2">
      <c r="P194" s="17"/>
      <c r="Q194" s="17"/>
      <c r="R194" s="17"/>
      <c r="S194" s="17"/>
      <c r="T194" s="17"/>
    </row>
    <row r="195" spans="16:20" x14ac:dyDescent="0.2">
      <c r="P195" s="17"/>
      <c r="Q195" s="17"/>
      <c r="R195" s="17"/>
      <c r="S195" s="17"/>
      <c r="T195" s="17"/>
    </row>
    <row r="196" spans="16:20" x14ac:dyDescent="0.2">
      <c r="P196" s="17"/>
      <c r="Q196" s="17"/>
      <c r="R196" s="17"/>
      <c r="S196" s="17"/>
      <c r="T196" s="17"/>
    </row>
    <row r="197" spans="16:20" x14ac:dyDescent="0.2">
      <c r="P197" s="17"/>
      <c r="Q197" s="17"/>
      <c r="R197" s="17"/>
      <c r="S197" s="17"/>
      <c r="T197" s="17"/>
    </row>
    <row r="198" spans="16:20" x14ac:dyDescent="0.2">
      <c r="P198" s="17"/>
      <c r="Q198" s="17"/>
      <c r="R198" s="17"/>
      <c r="S198" s="17"/>
      <c r="T198" s="17"/>
    </row>
    <row r="199" spans="16:20" x14ac:dyDescent="0.2">
      <c r="P199" s="17"/>
      <c r="Q199" s="17"/>
      <c r="R199" s="17"/>
      <c r="S199" s="17"/>
      <c r="T199" s="17"/>
    </row>
    <row r="200" spans="16:20" x14ac:dyDescent="0.2">
      <c r="P200" s="17"/>
      <c r="Q200" s="17"/>
      <c r="R200" s="17"/>
      <c r="S200" s="17"/>
      <c r="T200" s="17"/>
    </row>
    <row r="201" spans="16:20" x14ac:dyDescent="0.2">
      <c r="P201" s="17"/>
      <c r="Q201" s="17"/>
      <c r="R201" s="17"/>
      <c r="S201" s="17"/>
      <c r="T201" s="17"/>
    </row>
    <row r="202" spans="16:20" x14ac:dyDescent="0.2">
      <c r="P202" s="17"/>
      <c r="Q202" s="17"/>
      <c r="R202" s="17"/>
      <c r="S202" s="17"/>
      <c r="T202" s="17"/>
    </row>
    <row r="203" spans="16:20" x14ac:dyDescent="0.2">
      <c r="P203" s="17"/>
      <c r="Q203" s="17"/>
      <c r="R203" s="17"/>
      <c r="S203" s="17"/>
      <c r="T203" s="17"/>
    </row>
    <row r="204" spans="16:20" x14ac:dyDescent="0.2">
      <c r="P204" s="17"/>
      <c r="Q204" s="17"/>
      <c r="R204" s="17"/>
      <c r="S204" s="17"/>
      <c r="T204" s="17"/>
    </row>
    <row r="205" spans="16:20" x14ac:dyDescent="0.2">
      <c r="P205" s="17"/>
      <c r="Q205" s="17"/>
      <c r="R205" s="17"/>
      <c r="S205" s="17"/>
      <c r="T205" s="17"/>
    </row>
    <row r="206" spans="16:20" x14ac:dyDescent="0.2">
      <c r="P206" s="17"/>
      <c r="Q206" s="17"/>
      <c r="R206" s="17"/>
      <c r="S206" s="17"/>
      <c r="T206" s="17"/>
    </row>
    <row r="207" spans="16:20" x14ac:dyDescent="0.2">
      <c r="P207" s="17"/>
      <c r="Q207" s="17"/>
      <c r="R207" s="17"/>
      <c r="S207" s="17"/>
      <c r="T207" s="17"/>
    </row>
    <row r="208" spans="16:20" x14ac:dyDescent="0.2">
      <c r="P208" s="17"/>
      <c r="Q208" s="17"/>
      <c r="R208" s="17"/>
      <c r="S208" s="17"/>
      <c r="T208" s="17"/>
    </row>
    <row r="209" spans="16:20" x14ac:dyDescent="0.2">
      <c r="P209" s="17"/>
      <c r="Q209" s="17"/>
      <c r="R209" s="17"/>
      <c r="S209" s="17"/>
      <c r="T209" s="17"/>
    </row>
    <row r="210" spans="16:20" x14ac:dyDescent="0.2">
      <c r="P210" s="17"/>
      <c r="Q210" s="17"/>
      <c r="R210" s="17"/>
      <c r="S210" s="17"/>
      <c r="T210" s="17"/>
    </row>
    <row r="211" spans="16:20" x14ac:dyDescent="0.2">
      <c r="P211" s="17"/>
      <c r="Q211" s="17"/>
      <c r="R211" s="17"/>
      <c r="S211" s="17"/>
      <c r="T211" s="17"/>
    </row>
    <row r="212" spans="16:20" x14ac:dyDescent="0.2">
      <c r="P212" s="17"/>
      <c r="Q212" s="17"/>
      <c r="R212" s="17"/>
      <c r="S212" s="17"/>
      <c r="T212" s="17"/>
    </row>
    <row r="213" spans="16:20" x14ac:dyDescent="0.2">
      <c r="P213" s="17"/>
      <c r="Q213" s="17"/>
      <c r="R213" s="17"/>
      <c r="S213" s="17"/>
      <c r="T213" s="17"/>
    </row>
    <row r="214" spans="16:20" x14ac:dyDescent="0.2">
      <c r="P214" s="17"/>
      <c r="Q214" s="17"/>
      <c r="R214" s="17"/>
      <c r="S214" s="17"/>
      <c r="T214" s="17"/>
    </row>
    <row r="215" spans="16:20" x14ac:dyDescent="0.2">
      <c r="P215" s="17"/>
      <c r="Q215" s="17"/>
      <c r="R215" s="17"/>
      <c r="S215" s="17"/>
      <c r="T215" s="17"/>
    </row>
    <row r="216" spans="16:20" x14ac:dyDescent="0.2">
      <c r="P216" s="17"/>
      <c r="Q216" s="17"/>
      <c r="R216" s="17"/>
      <c r="S216" s="17"/>
      <c r="T216" s="17"/>
    </row>
    <row r="217" spans="16:20" x14ac:dyDescent="0.2">
      <c r="P217" s="17"/>
      <c r="Q217" s="17"/>
      <c r="R217" s="17"/>
      <c r="S217" s="17"/>
      <c r="T217" s="17"/>
    </row>
    <row r="218" spans="16:20" x14ac:dyDescent="0.2">
      <c r="P218" s="17"/>
      <c r="Q218" s="17"/>
      <c r="R218" s="17"/>
      <c r="S218" s="17"/>
      <c r="T218" s="17"/>
    </row>
    <row r="219" spans="16:20" x14ac:dyDescent="0.2">
      <c r="P219" s="17"/>
      <c r="Q219" s="17"/>
      <c r="R219" s="17"/>
      <c r="S219" s="17"/>
      <c r="T219" s="17"/>
    </row>
    <row r="220" spans="16:20" x14ac:dyDescent="0.2">
      <c r="P220" s="17"/>
      <c r="Q220" s="17"/>
      <c r="R220" s="17"/>
      <c r="S220" s="17"/>
      <c r="T220" s="17"/>
    </row>
    <row r="221" spans="16:20" x14ac:dyDescent="0.2">
      <c r="P221" s="17"/>
      <c r="Q221" s="17"/>
      <c r="R221" s="17"/>
      <c r="S221" s="17"/>
      <c r="T221" s="17"/>
    </row>
    <row r="222" spans="16:20" x14ac:dyDescent="0.2">
      <c r="P222" s="17"/>
      <c r="Q222" s="17"/>
      <c r="R222" s="17"/>
      <c r="S222" s="17"/>
      <c r="T222" s="17"/>
    </row>
    <row r="223" spans="16:20" x14ac:dyDescent="0.2">
      <c r="P223" s="17"/>
      <c r="Q223" s="17"/>
      <c r="R223" s="17"/>
      <c r="S223" s="17"/>
      <c r="T223" s="17"/>
    </row>
    <row r="224" spans="16:20" x14ac:dyDescent="0.2">
      <c r="P224" s="17"/>
      <c r="Q224" s="17"/>
      <c r="R224" s="17"/>
      <c r="S224" s="17"/>
      <c r="T224" s="17"/>
    </row>
    <row r="225" spans="16:20" x14ac:dyDescent="0.2">
      <c r="P225" s="17"/>
      <c r="Q225" s="17"/>
      <c r="R225" s="17"/>
      <c r="S225" s="17"/>
      <c r="T225" s="17"/>
    </row>
    <row r="226" spans="16:20" x14ac:dyDescent="0.2">
      <c r="P226" s="17"/>
      <c r="Q226" s="17"/>
      <c r="R226" s="17"/>
      <c r="S226" s="17"/>
      <c r="T226" s="17"/>
    </row>
    <row r="227" spans="16:20" x14ac:dyDescent="0.2">
      <c r="P227" s="17"/>
      <c r="Q227" s="17"/>
      <c r="R227" s="17"/>
      <c r="S227" s="17"/>
      <c r="T227" s="17"/>
    </row>
    <row r="228" spans="16:20" x14ac:dyDescent="0.2">
      <c r="P228" s="17"/>
      <c r="Q228" s="17"/>
      <c r="R228" s="17"/>
      <c r="S228" s="17"/>
      <c r="T228" s="17"/>
    </row>
    <row r="229" spans="16:20" x14ac:dyDescent="0.2">
      <c r="P229" s="17"/>
      <c r="Q229" s="17"/>
      <c r="R229" s="17"/>
      <c r="S229" s="17"/>
      <c r="T229" s="17"/>
    </row>
    <row r="230" spans="16:20" x14ac:dyDescent="0.2">
      <c r="P230" s="17"/>
      <c r="Q230" s="17"/>
      <c r="R230" s="17"/>
      <c r="S230" s="17"/>
      <c r="T230" s="17"/>
    </row>
    <row r="231" spans="16:20" x14ac:dyDescent="0.2">
      <c r="P231" s="17"/>
      <c r="Q231" s="17"/>
      <c r="R231" s="17"/>
      <c r="S231" s="17"/>
      <c r="T231" s="17"/>
    </row>
    <row r="232" spans="16:20" x14ac:dyDescent="0.2">
      <c r="P232" s="17"/>
      <c r="Q232" s="17"/>
      <c r="R232" s="17"/>
      <c r="S232" s="17"/>
      <c r="T232" s="17"/>
    </row>
    <row r="233" spans="16:20" x14ac:dyDescent="0.2">
      <c r="P233" s="17"/>
      <c r="Q233" s="17"/>
      <c r="R233" s="17"/>
      <c r="S233" s="17"/>
      <c r="T233" s="17"/>
    </row>
    <row r="234" spans="16:20" x14ac:dyDescent="0.2">
      <c r="P234" s="17"/>
      <c r="Q234" s="17"/>
      <c r="R234" s="17"/>
      <c r="S234" s="17"/>
      <c r="T234" s="17"/>
    </row>
    <row r="235" spans="16:20" x14ac:dyDescent="0.2">
      <c r="P235" s="17"/>
      <c r="Q235" s="17"/>
      <c r="R235" s="17"/>
      <c r="S235" s="17"/>
      <c r="T235" s="17"/>
    </row>
    <row r="236" spans="16:20" x14ac:dyDescent="0.2">
      <c r="P236" s="17"/>
      <c r="Q236" s="17"/>
      <c r="R236" s="17"/>
      <c r="S236" s="17"/>
      <c r="T236" s="17"/>
    </row>
    <row r="237" spans="16:20" x14ac:dyDescent="0.2">
      <c r="P237" s="17"/>
      <c r="Q237" s="17"/>
      <c r="R237" s="17"/>
      <c r="S237" s="17"/>
      <c r="T237" s="17"/>
    </row>
    <row r="238" spans="16:20" x14ac:dyDescent="0.2">
      <c r="P238" s="17"/>
      <c r="Q238" s="17"/>
      <c r="R238" s="17"/>
      <c r="S238" s="17"/>
      <c r="T238" s="17"/>
    </row>
    <row r="239" spans="16:20" x14ac:dyDescent="0.2">
      <c r="P239" s="17"/>
      <c r="Q239" s="17"/>
      <c r="R239" s="17"/>
      <c r="S239" s="17"/>
      <c r="T239" s="17"/>
    </row>
    <row r="240" spans="16:20" x14ac:dyDescent="0.2">
      <c r="P240" s="17"/>
      <c r="Q240" s="17"/>
      <c r="R240" s="17"/>
      <c r="S240" s="17"/>
      <c r="T240" s="17"/>
    </row>
    <row r="241" spans="16:20" x14ac:dyDescent="0.2">
      <c r="P241" s="17"/>
      <c r="Q241" s="17"/>
      <c r="R241" s="17"/>
      <c r="S241" s="17"/>
      <c r="T241" s="17"/>
    </row>
    <row r="242" spans="16:20" x14ac:dyDescent="0.2">
      <c r="P242" s="17"/>
      <c r="Q242" s="17"/>
      <c r="R242" s="17"/>
      <c r="S242" s="17"/>
      <c r="T242" s="17"/>
    </row>
    <row r="243" spans="16:20" x14ac:dyDescent="0.2">
      <c r="P243" s="17"/>
      <c r="Q243" s="17"/>
      <c r="R243" s="17"/>
      <c r="S243" s="17"/>
      <c r="T243" s="17"/>
    </row>
    <row r="244" spans="16:20" x14ac:dyDescent="0.2">
      <c r="P244" s="17"/>
      <c r="Q244" s="17"/>
      <c r="R244" s="17"/>
      <c r="S244" s="17"/>
      <c r="T244" s="17"/>
    </row>
    <row r="245" spans="16:20" x14ac:dyDescent="0.2">
      <c r="P245" s="17"/>
      <c r="Q245" s="17"/>
      <c r="R245" s="17"/>
      <c r="S245" s="17"/>
      <c r="T245" s="17"/>
    </row>
    <row r="246" spans="16:20" x14ac:dyDescent="0.2">
      <c r="P246" s="17"/>
      <c r="Q246" s="17"/>
      <c r="R246" s="17"/>
      <c r="S246" s="17"/>
      <c r="T246" s="17"/>
    </row>
    <row r="247" spans="16:20" x14ac:dyDescent="0.2">
      <c r="P247" s="17"/>
      <c r="Q247" s="17"/>
      <c r="R247" s="17"/>
      <c r="S247" s="17"/>
      <c r="T247" s="17"/>
    </row>
    <row r="248" spans="16:20" x14ac:dyDescent="0.2">
      <c r="P248" s="17"/>
      <c r="Q248" s="17"/>
      <c r="R248" s="17"/>
      <c r="S248" s="17"/>
      <c r="T248" s="17"/>
    </row>
    <row r="249" spans="16:20" x14ac:dyDescent="0.2">
      <c r="P249" s="17"/>
      <c r="Q249" s="17"/>
      <c r="R249" s="17"/>
      <c r="S249" s="17"/>
      <c r="T249" s="17"/>
    </row>
    <row r="250" spans="16:20" x14ac:dyDescent="0.2">
      <c r="P250" s="17"/>
      <c r="Q250" s="17"/>
      <c r="R250" s="17"/>
      <c r="S250" s="17"/>
      <c r="T250" s="17"/>
    </row>
    <row r="251" spans="16:20" x14ac:dyDescent="0.2">
      <c r="P251" s="17"/>
      <c r="Q251" s="17"/>
      <c r="R251" s="17"/>
      <c r="S251" s="17"/>
      <c r="T251" s="17"/>
    </row>
    <row r="252" spans="16:20" x14ac:dyDescent="0.2">
      <c r="P252" s="17"/>
      <c r="Q252" s="17"/>
      <c r="R252" s="17"/>
      <c r="S252" s="17"/>
      <c r="T252" s="17"/>
    </row>
    <row r="253" spans="16:20" x14ac:dyDescent="0.2">
      <c r="P253" s="17"/>
      <c r="Q253" s="17"/>
      <c r="R253" s="17"/>
      <c r="S253" s="17"/>
      <c r="T253" s="17"/>
    </row>
    <row r="254" spans="16:20" x14ac:dyDescent="0.2">
      <c r="P254" s="17"/>
      <c r="Q254" s="17"/>
      <c r="R254" s="17"/>
      <c r="S254" s="17"/>
      <c r="T254" s="17"/>
    </row>
    <row r="255" spans="16:20" x14ac:dyDescent="0.2">
      <c r="P255" s="17"/>
      <c r="Q255" s="17"/>
      <c r="R255" s="17"/>
      <c r="S255" s="17"/>
      <c r="T255" s="17"/>
    </row>
    <row r="256" spans="16:20" x14ac:dyDescent="0.2">
      <c r="P256" s="17"/>
      <c r="Q256" s="17"/>
      <c r="R256" s="17"/>
      <c r="S256" s="17"/>
      <c r="T256" s="17"/>
    </row>
    <row r="257" spans="16:20" x14ac:dyDescent="0.2">
      <c r="P257" s="17"/>
      <c r="Q257" s="17"/>
      <c r="R257" s="17"/>
      <c r="S257" s="17"/>
      <c r="T257" s="17"/>
    </row>
    <row r="258" spans="16:20" x14ac:dyDescent="0.2">
      <c r="P258" s="17"/>
      <c r="Q258" s="17"/>
      <c r="R258" s="17"/>
      <c r="S258" s="17"/>
      <c r="T258" s="17"/>
    </row>
    <row r="259" spans="16:20" x14ac:dyDescent="0.2">
      <c r="P259" s="17"/>
      <c r="Q259" s="17"/>
      <c r="R259" s="17"/>
      <c r="S259" s="17"/>
      <c r="T259" s="17"/>
    </row>
    <row r="260" spans="16:20" x14ac:dyDescent="0.2">
      <c r="P260" s="17"/>
      <c r="Q260" s="17"/>
      <c r="R260" s="17"/>
      <c r="S260" s="17"/>
      <c r="T260" s="17"/>
    </row>
    <row r="261" spans="16:20" x14ac:dyDescent="0.2">
      <c r="P261" s="17"/>
      <c r="Q261" s="17"/>
      <c r="R261" s="17"/>
      <c r="S261" s="17"/>
      <c r="T261" s="17"/>
    </row>
    <row r="262" spans="16:20" x14ac:dyDescent="0.2">
      <c r="P262" s="17"/>
      <c r="Q262" s="17"/>
      <c r="R262" s="17"/>
      <c r="S262" s="17"/>
      <c r="T262" s="17"/>
    </row>
    <row r="263" spans="16:20" x14ac:dyDescent="0.2">
      <c r="P263" s="17"/>
      <c r="Q263" s="17"/>
      <c r="R263" s="17"/>
      <c r="S263" s="17"/>
      <c r="T263" s="17"/>
    </row>
    <row r="264" spans="16:20" x14ac:dyDescent="0.2">
      <c r="P264" s="17"/>
      <c r="Q264" s="17"/>
      <c r="R264" s="17"/>
      <c r="S264" s="17"/>
      <c r="T264" s="17"/>
    </row>
    <row r="265" spans="16:20" x14ac:dyDescent="0.2">
      <c r="P265" s="17"/>
      <c r="Q265" s="17"/>
      <c r="R265" s="17"/>
      <c r="S265" s="17"/>
      <c r="T265" s="17"/>
    </row>
    <row r="266" spans="16:20" x14ac:dyDescent="0.2">
      <c r="P266" s="17"/>
      <c r="Q266" s="17"/>
      <c r="R266" s="17"/>
      <c r="S266" s="17"/>
      <c r="T266" s="17"/>
    </row>
    <row r="267" spans="16:20" x14ac:dyDescent="0.2">
      <c r="P267" s="17"/>
      <c r="Q267" s="17"/>
      <c r="R267" s="17"/>
      <c r="S267" s="17"/>
      <c r="T267" s="17"/>
    </row>
    <row r="268" spans="16:20" x14ac:dyDescent="0.2">
      <c r="P268" s="17"/>
      <c r="Q268" s="17"/>
      <c r="R268" s="17"/>
      <c r="S268" s="17"/>
      <c r="T268" s="17"/>
    </row>
    <row r="269" spans="16:20" x14ac:dyDescent="0.2">
      <c r="P269" s="17"/>
      <c r="Q269" s="17"/>
      <c r="R269" s="17"/>
      <c r="S269" s="17"/>
      <c r="T269" s="17"/>
    </row>
    <row r="270" spans="16:20" x14ac:dyDescent="0.2">
      <c r="P270" s="17"/>
      <c r="Q270" s="17"/>
      <c r="R270" s="17"/>
      <c r="S270" s="17"/>
      <c r="T270" s="17"/>
    </row>
    <row r="271" spans="16:20" x14ac:dyDescent="0.2">
      <c r="P271" s="17"/>
      <c r="Q271" s="17"/>
      <c r="R271" s="17"/>
      <c r="S271" s="17"/>
      <c r="T271" s="17"/>
    </row>
    <row r="272" spans="16:20" x14ac:dyDescent="0.2">
      <c r="P272" s="17"/>
      <c r="Q272" s="17"/>
      <c r="R272" s="17"/>
      <c r="S272" s="17"/>
      <c r="T272" s="17"/>
    </row>
    <row r="273" spans="16:20" x14ac:dyDescent="0.2">
      <c r="P273" s="17"/>
      <c r="Q273" s="17"/>
      <c r="R273" s="17"/>
      <c r="S273" s="17"/>
      <c r="T273" s="17"/>
    </row>
    <row r="274" spans="16:20" x14ac:dyDescent="0.2">
      <c r="P274" s="17"/>
      <c r="Q274" s="17"/>
      <c r="R274" s="17"/>
      <c r="S274" s="17"/>
      <c r="T274" s="17"/>
    </row>
    <row r="275" spans="16:20" x14ac:dyDescent="0.2">
      <c r="P275" s="17"/>
      <c r="Q275" s="17"/>
      <c r="R275" s="17"/>
      <c r="S275" s="17"/>
      <c r="T275" s="17"/>
    </row>
    <row r="276" spans="16:20" x14ac:dyDescent="0.2">
      <c r="P276" s="17"/>
      <c r="Q276" s="17"/>
      <c r="R276" s="17"/>
      <c r="S276" s="17"/>
      <c r="T276" s="17"/>
    </row>
    <row r="277" spans="16:20" x14ac:dyDescent="0.2">
      <c r="P277" s="17"/>
      <c r="Q277" s="17"/>
      <c r="R277" s="17"/>
      <c r="S277" s="17"/>
      <c r="T277" s="17"/>
    </row>
    <row r="278" spans="16:20" x14ac:dyDescent="0.2">
      <c r="P278" s="17"/>
      <c r="Q278" s="17"/>
      <c r="R278" s="17"/>
      <c r="S278" s="17"/>
      <c r="T278" s="17"/>
    </row>
    <row r="279" spans="16:20" x14ac:dyDescent="0.2">
      <c r="P279" s="17"/>
      <c r="Q279" s="17"/>
      <c r="R279" s="17"/>
      <c r="S279" s="17"/>
      <c r="T279" s="17"/>
    </row>
    <row r="280" spans="16:20" x14ac:dyDescent="0.2">
      <c r="P280" s="17"/>
      <c r="Q280" s="17"/>
      <c r="R280" s="17"/>
      <c r="S280" s="17"/>
      <c r="T280" s="17"/>
    </row>
    <row r="281" spans="16:20" x14ac:dyDescent="0.2">
      <c r="P281" s="17"/>
      <c r="Q281" s="17"/>
      <c r="R281" s="17"/>
      <c r="S281" s="17"/>
      <c r="T281" s="17"/>
    </row>
    <row r="282" spans="16:20" x14ac:dyDescent="0.2">
      <c r="P282" s="17"/>
      <c r="Q282" s="17"/>
      <c r="R282" s="17"/>
      <c r="S282" s="17"/>
      <c r="T282" s="17"/>
    </row>
    <row r="283" spans="16:20" x14ac:dyDescent="0.2">
      <c r="P283" s="17"/>
      <c r="Q283" s="17"/>
      <c r="R283" s="17"/>
      <c r="S283" s="17"/>
      <c r="T283" s="17"/>
    </row>
    <row r="284" spans="16:20" x14ac:dyDescent="0.2">
      <c r="P284" s="17"/>
      <c r="Q284" s="17"/>
      <c r="R284" s="17"/>
      <c r="S284" s="17"/>
      <c r="T284" s="17"/>
    </row>
    <row r="285" spans="16:20" x14ac:dyDescent="0.2">
      <c r="P285" s="17"/>
      <c r="Q285" s="17"/>
      <c r="R285" s="17"/>
      <c r="S285" s="17"/>
      <c r="T285" s="17"/>
    </row>
    <row r="286" spans="16:20" x14ac:dyDescent="0.2">
      <c r="P286" s="17"/>
      <c r="Q286" s="17"/>
      <c r="R286" s="17"/>
      <c r="S286" s="17"/>
      <c r="T286" s="17"/>
    </row>
    <row r="287" spans="16:20" x14ac:dyDescent="0.2">
      <c r="P287" s="17"/>
      <c r="Q287" s="17"/>
      <c r="R287" s="17"/>
      <c r="S287" s="17"/>
      <c r="T287" s="17"/>
    </row>
    <row r="288" spans="16:20" x14ac:dyDescent="0.2">
      <c r="P288" s="17"/>
      <c r="Q288" s="17"/>
      <c r="R288" s="17"/>
      <c r="S288" s="17"/>
      <c r="T288" s="17"/>
    </row>
    <row r="289" spans="16:20" x14ac:dyDescent="0.2">
      <c r="P289" s="17"/>
      <c r="Q289" s="17"/>
      <c r="R289" s="17"/>
      <c r="S289" s="17"/>
      <c r="T289" s="17"/>
    </row>
    <row r="290" spans="16:20" x14ac:dyDescent="0.2">
      <c r="P290" s="17"/>
      <c r="Q290" s="17"/>
      <c r="R290" s="17"/>
      <c r="S290" s="17"/>
      <c r="T290" s="17"/>
    </row>
    <row r="291" spans="16:20" x14ac:dyDescent="0.2">
      <c r="P291" s="17"/>
      <c r="Q291" s="17"/>
      <c r="R291" s="17"/>
      <c r="S291" s="17"/>
      <c r="T291" s="17"/>
    </row>
    <row r="292" spans="16:20" x14ac:dyDescent="0.2">
      <c r="P292" s="17"/>
      <c r="Q292" s="17"/>
      <c r="R292" s="17"/>
      <c r="S292" s="17"/>
      <c r="T292" s="17"/>
    </row>
    <row r="293" spans="16:20" x14ac:dyDescent="0.2">
      <c r="P293" s="17"/>
      <c r="Q293" s="17"/>
      <c r="R293" s="17"/>
      <c r="S293" s="17"/>
      <c r="T293" s="17"/>
    </row>
    <row r="294" spans="16:20" x14ac:dyDescent="0.2">
      <c r="P294" s="17"/>
      <c r="Q294" s="17"/>
      <c r="R294" s="17"/>
      <c r="S294" s="17"/>
      <c r="T294" s="17"/>
    </row>
    <row r="295" spans="16:20" x14ac:dyDescent="0.2">
      <c r="P295" s="17"/>
      <c r="Q295" s="17"/>
      <c r="R295" s="17"/>
      <c r="S295" s="17"/>
      <c r="T295" s="17"/>
    </row>
    <row r="296" spans="16:20" x14ac:dyDescent="0.2">
      <c r="P296" s="17"/>
      <c r="Q296" s="17"/>
      <c r="R296" s="17"/>
      <c r="S296" s="17"/>
      <c r="T296" s="17"/>
    </row>
    <row r="297" spans="16:20" x14ac:dyDescent="0.2">
      <c r="P297" s="17"/>
      <c r="Q297" s="17"/>
      <c r="R297" s="17"/>
      <c r="S297" s="17"/>
      <c r="T297" s="17"/>
    </row>
    <row r="298" spans="16:20" x14ac:dyDescent="0.2">
      <c r="P298" s="17"/>
      <c r="Q298" s="17"/>
      <c r="R298" s="17"/>
      <c r="S298" s="17"/>
      <c r="T298" s="17"/>
    </row>
    <row r="299" spans="16:20" x14ac:dyDescent="0.2">
      <c r="P299" s="17"/>
      <c r="Q299" s="17"/>
      <c r="R299" s="17"/>
      <c r="S299" s="17"/>
      <c r="T299" s="17"/>
    </row>
    <row r="300" spans="16:20" x14ac:dyDescent="0.2">
      <c r="P300" s="17"/>
      <c r="Q300" s="17"/>
      <c r="R300" s="17"/>
      <c r="S300" s="17"/>
      <c r="T300" s="17"/>
    </row>
    <row r="301" spans="16:20" x14ac:dyDescent="0.2">
      <c r="P301" s="17"/>
      <c r="Q301" s="17"/>
      <c r="R301" s="17"/>
      <c r="S301" s="17"/>
      <c r="T301" s="17"/>
    </row>
    <row r="302" spans="16:20" x14ac:dyDescent="0.2">
      <c r="P302" s="17"/>
      <c r="Q302" s="17"/>
      <c r="R302" s="17"/>
      <c r="S302" s="17"/>
      <c r="T302" s="17"/>
    </row>
    <row r="303" spans="16:20" x14ac:dyDescent="0.2">
      <c r="P303" s="17"/>
      <c r="Q303" s="17"/>
      <c r="R303" s="17"/>
      <c r="S303" s="17"/>
      <c r="T303" s="17"/>
    </row>
    <row r="304" spans="16:20" x14ac:dyDescent="0.2">
      <c r="P304" s="17"/>
      <c r="Q304" s="17"/>
      <c r="R304" s="17"/>
      <c r="S304" s="17"/>
      <c r="T304" s="17"/>
    </row>
    <row r="305" spans="16:20" x14ac:dyDescent="0.2">
      <c r="P305" s="17"/>
      <c r="Q305" s="17"/>
      <c r="R305" s="17"/>
      <c r="S305" s="17"/>
      <c r="T305" s="17"/>
    </row>
    <row r="306" spans="16:20" x14ac:dyDescent="0.2">
      <c r="P306" s="17"/>
      <c r="Q306" s="17"/>
      <c r="R306" s="17"/>
      <c r="S306" s="17"/>
      <c r="T306" s="17"/>
    </row>
    <row r="307" spans="16:20" x14ac:dyDescent="0.2">
      <c r="P307" s="17"/>
      <c r="Q307" s="17"/>
      <c r="R307" s="17"/>
      <c r="S307" s="17"/>
      <c r="T307" s="17"/>
    </row>
    <row r="308" spans="16:20" x14ac:dyDescent="0.2">
      <c r="P308" s="17"/>
      <c r="Q308" s="17"/>
      <c r="R308" s="17"/>
      <c r="S308" s="17"/>
      <c r="T308" s="17"/>
    </row>
    <row r="309" spans="16:20" x14ac:dyDescent="0.2">
      <c r="P309" s="17"/>
      <c r="Q309" s="17"/>
      <c r="R309" s="17"/>
      <c r="S309" s="17"/>
      <c r="T309" s="17"/>
    </row>
    <row r="310" spans="16:20" x14ac:dyDescent="0.2">
      <c r="P310" s="17"/>
      <c r="Q310" s="17"/>
      <c r="R310" s="17"/>
      <c r="S310" s="17"/>
      <c r="T310" s="17"/>
    </row>
    <row r="311" spans="16:20" x14ac:dyDescent="0.2">
      <c r="P311" s="17"/>
      <c r="Q311" s="17"/>
      <c r="R311" s="17"/>
      <c r="S311" s="17"/>
      <c r="T311" s="17"/>
    </row>
    <row r="312" spans="16:20" x14ac:dyDescent="0.2">
      <c r="P312" s="17"/>
      <c r="Q312" s="17"/>
      <c r="R312" s="17"/>
      <c r="S312" s="17"/>
      <c r="T312" s="17"/>
    </row>
    <row r="313" spans="16:20" x14ac:dyDescent="0.2">
      <c r="P313" s="17"/>
      <c r="Q313" s="17"/>
      <c r="R313" s="17"/>
      <c r="S313" s="17"/>
      <c r="T313" s="17"/>
    </row>
    <row r="314" spans="16:20" x14ac:dyDescent="0.2">
      <c r="P314" s="17"/>
      <c r="Q314" s="17"/>
      <c r="R314" s="17"/>
      <c r="S314" s="17"/>
      <c r="T314" s="17"/>
    </row>
    <row r="315" spans="16:20" x14ac:dyDescent="0.2">
      <c r="P315" s="17"/>
      <c r="Q315" s="17"/>
      <c r="R315" s="17"/>
      <c r="S315" s="17"/>
      <c r="T315" s="17"/>
    </row>
    <row r="316" spans="16:20" x14ac:dyDescent="0.2">
      <c r="P316" s="17"/>
      <c r="Q316" s="17"/>
      <c r="R316" s="17"/>
      <c r="S316" s="17"/>
      <c r="T316" s="17"/>
    </row>
    <row r="317" spans="16:20" x14ac:dyDescent="0.2">
      <c r="P317" s="17"/>
      <c r="Q317" s="17"/>
      <c r="R317" s="17"/>
      <c r="S317" s="17"/>
      <c r="T317" s="17"/>
    </row>
    <row r="318" spans="16:20" x14ac:dyDescent="0.2">
      <c r="P318" s="17"/>
      <c r="Q318" s="17"/>
      <c r="R318" s="17"/>
      <c r="S318" s="17"/>
      <c r="T318" s="17"/>
    </row>
    <row r="319" spans="16:20" x14ac:dyDescent="0.2">
      <c r="P319" s="17"/>
      <c r="Q319" s="17"/>
      <c r="R319" s="17"/>
      <c r="S319" s="17"/>
      <c r="T319" s="17"/>
    </row>
    <row r="320" spans="16:20" x14ac:dyDescent="0.2">
      <c r="P320" s="17"/>
      <c r="Q320" s="17"/>
      <c r="R320" s="17"/>
      <c r="S320" s="17"/>
      <c r="T320" s="17"/>
    </row>
    <row r="321" spans="16:20" x14ac:dyDescent="0.2">
      <c r="P321" s="17"/>
      <c r="Q321" s="17"/>
      <c r="R321" s="17"/>
      <c r="S321" s="17"/>
      <c r="T321" s="17"/>
    </row>
    <row r="322" spans="16:20" x14ac:dyDescent="0.2">
      <c r="P322" s="17"/>
      <c r="Q322" s="17"/>
      <c r="R322" s="17"/>
      <c r="S322" s="17"/>
      <c r="T322" s="17"/>
    </row>
    <row r="323" spans="16:20" x14ac:dyDescent="0.2">
      <c r="P323" s="17"/>
      <c r="Q323" s="17"/>
      <c r="R323" s="17"/>
      <c r="S323" s="17"/>
      <c r="T323" s="17"/>
    </row>
    <row r="324" spans="16:20" x14ac:dyDescent="0.2">
      <c r="P324" s="17"/>
      <c r="Q324" s="17"/>
      <c r="R324" s="17"/>
      <c r="S324" s="17"/>
      <c r="T324" s="17"/>
    </row>
    <row r="325" spans="16:20" x14ac:dyDescent="0.2">
      <c r="P325" s="17"/>
      <c r="Q325" s="17"/>
      <c r="R325" s="17"/>
      <c r="S325" s="17"/>
      <c r="T325" s="17"/>
    </row>
    <row r="326" spans="16:20" x14ac:dyDescent="0.2">
      <c r="P326" s="17"/>
      <c r="Q326" s="17"/>
      <c r="R326" s="17"/>
      <c r="S326" s="17"/>
      <c r="T326" s="17"/>
    </row>
    <row r="327" spans="16:20" x14ac:dyDescent="0.2">
      <c r="P327" s="17"/>
      <c r="Q327" s="17"/>
      <c r="R327" s="17"/>
      <c r="S327" s="17"/>
      <c r="T327" s="17"/>
    </row>
    <row r="328" spans="16:20" x14ac:dyDescent="0.2">
      <c r="P328" s="17"/>
      <c r="Q328" s="17"/>
      <c r="R328" s="17"/>
      <c r="S328" s="17"/>
      <c r="T328" s="17"/>
    </row>
    <row r="329" spans="16:20" x14ac:dyDescent="0.2">
      <c r="P329" s="17"/>
      <c r="Q329" s="17"/>
      <c r="R329" s="17"/>
      <c r="S329" s="17"/>
      <c r="T329" s="17"/>
    </row>
    <row r="330" spans="16:20" x14ac:dyDescent="0.2">
      <c r="P330" s="17"/>
      <c r="Q330" s="17"/>
      <c r="R330" s="17"/>
      <c r="S330" s="17"/>
      <c r="T330" s="17"/>
    </row>
    <row r="331" spans="16:20" x14ac:dyDescent="0.2">
      <c r="P331" s="17"/>
      <c r="Q331" s="17"/>
      <c r="R331" s="17"/>
      <c r="S331" s="17"/>
      <c r="T331" s="17"/>
    </row>
    <row r="332" spans="16:20" x14ac:dyDescent="0.2">
      <c r="P332" s="17"/>
      <c r="Q332" s="17"/>
      <c r="R332" s="17"/>
      <c r="S332" s="17"/>
      <c r="T332" s="17"/>
    </row>
    <row r="333" spans="16:20" x14ac:dyDescent="0.2">
      <c r="P333" s="17"/>
      <c r="Q333" s="17"/>
      <c r="R333" s="17"/>
      <c r="S333" s="17"/>
      <c r="T333" s="17"/>
    </row>
    <row r="334" spans="16:20" x14ac:dyDescent="0.2">
      <c r="P334" s="17"/>
      <c r="Q334" s="17"/>
      <c r="R334" s="17"/>
      <c r="S334" s="17"/>
      <c r="T334" s="17"/>
    </row>
    <row r="335" spans="16:20" x14ac:dyDescent="0.2">
      <c r="P335" s="17"/>
      <c r="Q335" s="17"/>
      <c r="R335" s="17"/>
      <c r="S335" s="17"/>
      <c r="T335" s="17"/>
    </row>
    <row r="336" spans="16:20" x14ac:dyDescent="0.2">
      <c r="P336" s="17"/>
      <c r="Q336" s="17"/>
      <c r="R336" s="17"/>
      <c r="S336" s="17"/>
      <c r="T336" s="17"/>
    </row>
    <row r="337" spans="16:20" x14ac:dyDescent="0.2">
      <c r="P337" s="17"/>
      <c r="Q337" s="17"/>
      <c r="R337" s="17"/>
      <c r="S337" s="17"/>
      <c r="T337" s="17"/>
    </row>
    <row r="338" spans="16:20" x14ac:dyDescent="0.2">
      <c r="P338" s="17"/>
      <c r="Q338" s="17"/>
      <c r="R338" s="17"/>
      <c r="S338" s="17"/>
      <c r="T338" s="17"/>
    </row>
    <row r="339" spans="16:20" x14ac:dyDescent="0.2">
      <c r="P339" s="17"/>
      <c r="Q339" s="17"/>
      <c r="R339" s="17"/>
      <c r="S339" s="17"/>
      <c r="T339" s="17"/>
    </row>
    <row r="340" spans="16:20" x14ac:dyDescent="0.2">
      <c r="P340" s="17"/>
      <c r="Q340" s="17"/>
      <c r="R340" s="17"/>
      <c r="S340" s="17"/>
      <c r="T340" s="17"/>
    </row>
    <row r="341" spans="16:20" x14ac:dyDescent="0.2">
      <c r="P341" s="17"/>
      <c r="Q341" s="17"/>
      <c r="R341" s="17"/>
      <c r="S341" s="17"/>
      <c r="T341" s="17"/>
    </row>
    <row r="342" spans="16:20" x14ac:dyDescent="0.2">
      <c r="P342" s="17"/>
      <c r="Q342" s="17"/>
      <c r="R342" s="17"/>
      <c r="S342" s="17"/>
      <c r="T342" s="17"/>
    </row>
    <row r="343" spans="16:20" x14ac:dyDescent="0.2">
      <c r="P343" s="17"/>
      <c r="Q343" s="17"/>
      <c r="R343" s="17"/>
      <c r="S343" s="17"/>
      <c r="T343" s="17"/>
    </row>
    <row r="344" spans="16:20" x14ac:dyDescent="0.2">
      <c r="P344" s="17"/>
      <c r="Q344" s="17"/>
      <c r="R344" s="17"/>
      <c r="S344" s="17"/>
      <c r="T344" s="17"/>
    </row>
    <row r="345" spans="16:20" x14ac:dyDescent="0.2">
      <c r="P345" s="17"/>
      <c r="Q345" s="17"/>
      <c r="R345" s="17"/>
      <c r="S345" s="17"/>
      <c r="T345" s="17"/>
    </row>
    <row r="346" spans="16:20" x14ac:dyDescent="0.2">
      <c r="P346" s="17"/>
      <c r="Q346" s="17"/>
      <c r="R346" s="17"/>
      <c r="S346" s="17"/>
      <c r="T346" s="17"/>
    </row>
    <row r="347" spans="16:20" x14ac:dyDescent="0.2">
      <c r="P347" s="17"/>
      <c r="Q347" s="17"/>
      <c r="R347" s="17"/>
      <c r="S347" s="17"/>
      <c r="T347" s="17"/>
    </row>
    <row r="348" spans="16:20" x14ac:dyDescent="0.2">
      <c r="P348" s="17"/>
      <c r="Q348" s="17"/>
      <c r="R348" s="17"/>
      <c r="S348" s="17"/>
      <c r="T348" s="17"/>
    </row>
    <row r="349" spans="16:20" x14ac:dyDescent="0.2">
      <c r="P349" s="17"/>
      <c r="Q349" s="17"/>
      <c r="R349" s="17"/>
      <c r="S349" s="17"/>
      <c r="T349" s="17"/>
    </row>
    <row r="350" spans="16:20" x14ac:dyDescent="0.2">
      <c r="P350" s="17"/>
      <c r="Q350" s="17"/>
      <c r="R350" s="17"/>
      <c r="S350" s="17"/>
      <c r="T350" s="17"/>
    </row>
    <row r="351" spans="16:20" x14ac:dyDescent="0.2">
      <c r="P351" s="17"/>
      <c r="Q351" s="17"/>
      <c r="R351" s="17"/>
      <c r="S351" s="17"/>
      <c r="T351" s="17"/>
    </row>
    <row r="352" spans="16:20" x14ac:dyDescent="0.2">
      <c r="P352" s="17"/>
      <c r="Q352" s="17"/>
      <c r="R352" s="17"/>
      <c r="S352" s="17"/>
      <c r="T352" s="17"/>
    </row>
    <row r="353" spans="16:20" x14ac:dyDescent="0.2">
      <c r="P353" s="17"/>
      <c r="Q353" s="17"/>
      <c r="R353" s="17"/>
      <c r="S353" s="17"/>
      <c r="T353" s="17"/>
    </row>
    <row r="354" spans="16:20" x14ac:dyDescent="0.2">
      <c r="P354" s="17"/>
      <c r="Q354" s="17"/>
      <c r="R354" s="17"/>
      <c r="S354" s="17"/>
      <c r="T354" s="17"/>
    </row>
    <row r="355" spans="16:20" x14ac:dyDescent="0.2">
      <c r="P355" s="17"/>
      <c r="Q355" s="17"/>
      <c r="R355" s="17"/>
      <c r="S355" s="17"/>
      <c r="T355" s="17"/>
    </row>
    <row r="356" spans="16:20" x14ac:dyDescent="0.2">
      <c r="P356" s="17"/>
      <c r="Q356" s="17"/>
      <c r="R356" s="17"/>
      <c r="S356" s="17"/>
      <c r="T356" s="17"/>
    </row>
    <row r="357" spans="16:20" x14ac:dyDescent="0.2">
      <c r="P357" s="17"/>
      <c r="Q357" s="17"/>
      <c r="R357" s="17"/>
      <c r="S357" s="17"/>
      <c r="T357" s="17"/>
    </row>
    <row r="358" spans="16:20" x14ac:dyDescent="0.2">
      <c r="P358" s="17"/>
      <c r="Q358" s="17"/>
      <c r="R358" s="17"/>
      <c r="S358" s="17"/>
      <c r="T358" s="17"/>
    </row>
    <row r="359" spans="16:20" x14ac:dyDescent="0.2">
      <c r="P359" s="17"/>
      <c r="Q359" s="17"/>
      <c r="R359" s="17"/>
      <c r="S359" s="17"/>
      <c r="T359" s="17"/>
    </row>
    <row r="360" spans="16:20" x14ac:dyDescent="0.2">
      <c r="P360" s="17"/>
      <c r="Q360" s="17"/>
      <c r="R360" s="17"/>
      <c r="S360" s="17"/>
      <c r="T360" s="17"/>
    </row>
    <row r="361" spans="16:20" x14ac:dyDescent="0.2">
      <c r="P361" s="17"/>
      <c r="Q361" s="17"/>
      <c r="R361" s="17"/>
      <c r="S361" s="17"/>
      <c r="T361" s="17"/>
    </row>
    <row r="362" spans="16:20" x14ac:dyDescent="0.2">
      <c r="P362" s="17"/>
      <c r="Q362" s="17"/>
      <c r="R362" s="17"/>
      <c r="S362" s="17"/>
      <c r="T362" s="17"/>
    </row>
    <row r="363" spans="16:20" x14ac:dyDescent="0.2">
      <c r="P363" s="17"/>
      <c r="Q363" s="17"/>
      <c r="R363" s="17"/>
      <c r="S363" s="17"/>
      <c r="T363" s="17"/>
    </row>
    <row r="364" spans="16:20" x14ac:dyDescent="0.2">
      <c r="P364" s="17"/>
      <c r="Q364" s="17"/>
      <c r="R364" s="17"/>
      <c r="S364" s="17"/>
      <c r="T364" s="17"/>
    </row>
    <row r="365" spans="16:20" x14ac:dyDescent="0.2">
      <c r="P365" s="17"/>
      <c r="Q365" s="17"/>
      <c r="R365" s="17"/>
      <c r="S365" s="17"/>
      <c r="T365" s="17"/>
    </row>
    <row r="366" spans="16:20" x14ac:dyDescent="0.2">
      <c r="P366" s="17"/>
      <c r="Q366" s="17"/>
      <c r="R366" s="17"/>
      <c r="S366" s="17"/>
      <c r="T366" s="17"/>
    </row>
    <row r="367" spans="16:20" x14ac:dyDescent="0.2">
      <c r="P367" s="17"/>
      <c r="Q367" s="17"/>
      <c r="R367" s="17"/>
      <c r="S367" s="17"/>
      <c r="T367" s="17"/>
    </row>
    <row r="368" spans="16:20" x14ac:dyDescent="0.2">
      <c r="P368" s="17"/>
      <c r="Q368" s="17"/>
      <c r="R368" s="17"/>
      <c r="S368" s="17"/>
      <c r="T368" s="17"/>
    </row>
    <row r="369" spans="16:20" x14ac:dyDescent="0.2">
      <c r="P369" s="17"/>
      <c r="Q369" s="17"/>
      <c r="R369" s="17"/>
      <c r="S369" s="17"/>
      <c r="T369" s="17"/>
    </row>
    <row r="370" spans="16:20" x14ac:dyDescent="0.2">
      <c r="P370" s="17"/>
      <c r="Q370" s="17"/>
      <c r="R370" s="17"/>
      <c r="S370" s="17"/>
      <c r="T370" s="17"/>
    </row>
    <row r="371" spans="16:20" x14ac:dyDescent="0.2">
      <c r="P371" s="17"/>
      <c r="Q371" s="17"/>
      <c r="R371" s="17"/>
      <c r="S371" s="17"/>
      <c r="T371" s="17"/>
    </row>
    <row r="372" spans="16:20" x14ac:dyDescent="0.2">
      <c r="P372" s="17"/>
      <c r="Q372" s="17"/>
      <c r="R372" s="17"/>
      <c r="S372" s="17"/>
      <c r="T372" s="17"/>
    </row>
    <row r="373" spans="16:20" x14ac:dyDescent="0.2">
      <c r="P373" s="17"/>
      <c r="Q373" s="17"/>
      <c r="R373" s="17"/>
      <c r="S373" s="17"/>
      <c r="T373" s="17"/>
    </row>
    <row r="374" spans="16:20" x14ac:dyDescent="0.2">
      <c r="P374" s="17"/>
      <c r="Q374" s="17"/>
      <c r="R374" s="17"/>
      <c r="S374" s="17"/>
      <c r="T374" s="17"/>
    </row>
    <row r="375" spans="16:20" x14ac:dyDescent="0.2">
      <c r="P375" s="17"/>
      <c r="Q375" s="17"/>
      <c r="R375" s="17"/>
      <c r="S375" s="17"/>
      <c r="T375" s="17"/>
    </row>
    <row r="376" spans="16:20" x14ac:dyDescent="0.2">
      <c r="P376" s="17"/>
      <c r="Q376" s="17"/>
      <c r="R376" s="17"/>
      <c r="S376" s="17"/>
      <c r="T376" s="17"/>
    </row>
    <row r="377" spans="16:20" x14ac:dyDescent="0.2">
      <c r="P377" s="17"/>
      <c r="Q377" s="17"/>
      <c r="R377" s="17"/>
      <c r="S377" s="17"/>
      <c r="T377" s="17"/>
    </row>
    <row r="378" spans="16:20" x14ac:dyDescent="0.2">
      <c r="P378" s="17"/>
      <c r="Q378" s="17"/>
      <c r="R378" s="17"/>
      <c r="S378" s="17"/>
      <c r="T378" s="17"/>
    </row>
    <row r="379" spans="16:20" x14ac:dyDescent="0.2">
      <c r="P379" s="17"/>
      <c r="Q379" s="17"/>
      <c r="R379" s="17"/>
      <c r="S379" s="17"/>
      <c r="T379" s="17"/>
    </row>
    <row r="380" spans="16:20" x14ac:dyDescent="0.2">
      <c r="P380" s="17"/>
      <c r="Q380" s="17"/>
      <c r="R380" s="17"/>
      <c r="S380" s="17"/>
      <c r="T380" s="17"/>
    </row>
    <row r="381" spans="16:20" x14ac:dyDescent="0.2">
      <c r="P381" s="17"/>
      <c r="Q381" s="17"/>
      <c r="R381" s="17"/>
      <c r="S381" s="17"/>
      <c r="T381" s="17"/>
    </row>
    <row r="382" spans="16:20" x14ac:dyDescent="0.2">
      <c r="P382" s="17"/>
      <c r="Q382" s="17"/>
      <c r="R382" s="17"/>
      <c r="S382" s="17"/>
      <c r="T382" s="17"/>
    </row>
    <row r="383" spans="16:20" x14ac:dyDescent="0.2">
      <c r="P383" s="17"/>
      <c r="Q383" s="17"/>
      <c r="R383" s="17"/>
      <c r="S383" s="17"/>
      <c r="T383" s="17"/>
    </row>
    <row r="384" spans="16:20" x14ac:dyDescent="0.2">
      <c r="P384" s="17"/>
      <c r="Q384" s="17"/>
      <c r="R384" s="17"/>
      <c r="S384" s="17"/>
      <c r="T384" s="17"/>
    </row>
    <row r="385" spans="16:20" x14ac:dyDescent="0.2">
      <c r="P385" s="17"/>
      <c r="Q385" s="17"/>
      <c r="R385" s="17"/>
      <c r="S385" s="17"/>
      <c r="T385" s="17"/>
    </row>
    <row r="386" spans="16:20" x14ac:dyDescent="0.2">
      <c r="P386" s="17"/>
      <c r="Q386" s="17"/>
      <c r="R386" s="17"/>
      <c r="S386" s="17"/>
      <c r="T386" s="17"/>
    </row>
    <row r="387" spans="16:20" x14ac:dyDescent="0.2">
      <c r="P387" s="17"/>
      <c r="Q387" s="17"/>
      <c r="R387" s="17"/>
      <c r="S387" s="17"/>
      <c r="T387" s="17"/>
    </row>
    <row r="388" spans="16:20" x14ac:dyDescent="0.2">
      <c r="P388" s="17"/>
      <c r="Q388" s="17"/>
      <c r="R388" s="17"/>
      <c r="S388" s="17"/>
      <c r="T388" s="17"/>
    </row>
    <row r="389" spans="16:20" x14ac:dyDescent="0.2">
      <c r="P389" s="17"/>
      <c r="Q389" s="17"/>
      <c r="R389" s="17"/>
      <c r="S389" s="17"/>
      <c r="T389" s="17"/>
    </row>
    <row r="390" spans="16:20" x14ac:dyDescent="0.2">
      <c r="P390" s="17"/>
      <c r="Q390" s="17"/>
      <c r="R390" s="17"/>
      <c r="S390" s="17"/>
      <c r="T390" s="17"/>
    </row>
    <row r="391" spans="16:20" x14ac:dyDescent="0.2">
      <c r="P391" s="17"/>
      <c r="Q391" s="17"/>
      <c r="R391" s="17"/>
      <c r="S391" s="17"/>
      <c r="T391" s="17"/>
    </row>
    <row r="392" spans="16:20" x14ac:dyDescent="0.2">
      <c r="P392" s="17"/>
      <c r="Q392" s="17"/>
      <c r="R392" s="17"/>
      <c r="S392" s="17"/>
      <c r="T392" s="17"/>
    </row>
    <row r="393" spans="16:20" x14ac:dyDescent="0.2">
      <c r="P393" s="17"/>
      <c r="Q393" s="17"/>
      <c r="R393" s="17"/>
      <c r="S393" s="17"/>
      <c r="T393" s="17"/>
    </row>
    <row r="394" spans="16:20" x14ac:dyDescent="0.2">
      <c r="P394" s="17"/>
      <c r="Q394" s="17"/>
      <c r="R394" s="17"/>
      <c r="S394" s="17"/>
      <c r="T394" s="17"/>
    </row>
    <row r="395" spans="16:20" x14ac:dyDescent="0.2">
      <c r="P395" s="17"/>
      <c r="Q395" s="17"/>
      <c r="R395" s="17"/>
      <c r="S395" s="17"/>
      <c r="T395" s="17"/>
    </row>
    <row r="396" spans="16:20" x14ac:dyDescent="0.2">
      <c r="P396" s="17"/>
      <c r="Q396" s="17"/>
      <c r="R396" s="17"/>
      <c r="S396" s="17"/>
      <c r="T396" s="17"/>
    </row>
    <row r="397" spans="16:20" x14ac:dyDescent="0.2">
      <c r="P397" s="17"/>
      <c r="Q397" s="17"/>
      <c r="R397" s="17"/>
      <c r="S397" s="17"/>
      <c r="T397" s="17"/>
    </row>
    <row r="398" spans="16:20" x14ac:dyDescent="0.2">
      <c r="P398" s="17"/>
      <c r="Q398" s="17"/>
      <c r="R398" s="17"/>
      <c r="S398" s="17"/>
      <c r="T398" s="17"/>
    </row>
    <row r="399" spans="16:20" x14ac:dyDescent="0.2">
      <c r="P399" s="17"/>
      <c r="Q399" s="17"/>
      <c r="R399" s="17"/>
      <c r="S399" s="17"/>
      <c r="T399" s="17"/>
    </row>
    <row r="400" spans="16:20" x14ac:dyDescent="0.2">
      <c r="P400" s="17"/>
      <c r="Q400" s="17"/>
      <c r="R400" s="17"/>
      <c r="S400" s="17"/>
      <c r="T400" s="17"/>
    </row>
    <row r="401" spans="16:20" x14ac:dyDescent="0.2">
      <c r="P401" s="17"/>
      <c r="Q401" s="17"/>
      <c r="R401" s="17"/>
      <c r="S401" s="17"/>
      <c r="T401" s="17"/>
    </row>
    <row r="402" spans="16:20" x14ac:dyDescent="0.2">
      <c r="P402" s="17"/>
      <c r="Q402" s="17"/>
      <c r="R402" s="17"/>
      <c r="S402" s="17"/>
      <c r="T402" s="17"/>
    </row>
    <row r="403" spans="16:20" x14ac:dyDescent="0.2">
      <c r="P403" s="17"/>
      <c r="Q403" s="17"/>
      <c r="R403" s="17"/>
      <c r="S403" s="17"/>
      <c r="T403" s="17"/>
    </row>
    <row r="404" spans="16:20" x14ac:dyDescent="0.2">
      <c r="P404" s="17"/>
      <c r="Q404" s="17"/>
      <c r="R404" s="17"/>
      <c r="S404" s="17"/>
      <c r="T404" s="17"/>
    </row>
    <row r="405" spans="16:20" x14ac:dyDescent="0.2">
      <c r="P405" s="17"/>
      <c r="Q405" s="17"/>
      <c r="R405" s="17"/>
      <c r="S405" s="17"/>
      <c r="T405" s="17"/>
    </row>
    <row r="406" spans="16:20" x14ac:dyDescent="0.2">
      <c r="P406" s="17"/>
      <c r="Q406" s="17"/>
      <c r="R406" s="17"/>
      <c r="S406" s="17"/>
      <c r="T406" s="17"/>
    </row>
    <row r="407" spans="16:20" x14ac:dyDescent="0.2">
      <c r="P407" s="17"/>
      <c r="Q407" s="17"/>
      <c r="R407" s="17"/>
      <c r="S407" s="17"/>
      <c r="T407" s="17"/>
    </row>
    <row r="408" spans="16:20" x14ac:dyDescent="0.2">
      <c r="P408" s="17"/>
      <c r="Q408" s="17"/>
      <c r="R408" s="17"/>
      <c r="S408" s="17"/>
      <c r="T408" s="17"/>
    </row>
    <row r="409" spans="16:20" x14ac:dyDescent="0.2">
      <c r="P409" s="17"/>
      <c r="Q409" s="17"/>
      <c r="R409" s="17"/>
      <c r="S409" s="17"/>
      <c r="T409" s="17"/>
    </row>
    <row r="410" spans="16:20" x14ac:dyDescent="0.2">
      <c r="P410" s="17"/>
      <c r="Q410" s="17"/>
      <c r="R410" s="17"/>
      <c r="S410" s="17"/>
      <c r="T410" s="17"/>
    </row>
    <row r="411" spans="16:20" x14ac:dyDescent="0.2">
      <c r="P411" s="17"/>
      <c r="Q411" s="17"/>
      <c r="R411" s="17"/>
      <c r="S411" s="17"/>
      <c r="T411" s="17"/>
    </row>
    <row r="412" spans="16:20" x14ac:dyDescent="0.2">
      <c r="P412" s="17"/>
      <c r="Q412" s="17"/>
      <c r="R412" s="17"/>
      <c r="S412" s="17"/>
      <c r="T412" s="17"/>
    </row>
    <row r="413" spans="16:20" x14ac:dyDescent="0.2">
      <c r="P413" s="17"/>
      <c r="Q413" s="17"/>
      <c r="R413" s="17"/>
      <c r="S413" s="17"/>
      <c r="T413" s="17"/>
    </row>
    <row r="414" spans="16:20" x14ac:dyDescent="0.2">
      <c r="P414" s="17"/>
      <c r="Q414" s="17"/>
      <c r="R414" s="17"/>
      <c r="S414" s="17"/>
      <c r="T414" s="17"/>
    </row>
    <row r="415" spans="16:20" x14ac:dyDescent="0.2">
      <c r="P415" s="17"/>
      <c r="Q415" s="17"/>
      <c r="R415" s="17"/>
      <c r="S415" s="17"/>
      <c r="T415" s="17"/>
    </row>
    <row r="416" spans="16:20" x14ac:dyDescent="0.2">
      <c r="P416" s="17"/>
      <c r="Q416" s="17"/>
      <c r="R416" s="17"/>
      <c r="S416" s="17"/>
      <c r="T416" s="17"/>
    </row>
    <row r="417" spans="16:20" x14ac:dyDescent="0.2">
      <c r="P417" s="17"/>
      <c r="Q417" s="17"/>
      <c r="R417" s="17"/>
      <c r="S417" s="17"/>
      <c r="T417" s="17"/>
    </row>
    <row r="418" spans="16:20" x14ac:dyDescent="0.2">
      <c r="P418" s="17"/>
      <c r="Q418" s="17"/>
      <c r="R418" s="17"/>
      <c r="S418" s="17"/>
      <c r="T418" s="17"/>
    </row>
    <row r="419" spans="16:20" x14ac:dyDescent="0.2">
      <c r="P419" s="17"/>
      <c r="Q419" s="17"/>
      <c r="R419" s="17"/>
      <c r="S419" s="17"/>
      <c r="T419" s="17"/>
    </row>
    <row r="420" spans="16:20" x14ac:dyDescent="0.2">
      <c r="P420" s="17"/>
      <c r="Q420" s="17"/>
      <c r="R420" s="17"/>
      <c r="S420" s="17"/>
      <c r="T420" s="17"/>
    </row>
    <row r="421" spans="16:20" x14ac:dyDescent="0.2">
      <c r="P421" s="17"/>
      <c r="Q421" s="17"/>
      <c r="R421" s="17"/>
      <c r="S421" s="17"/>
      <c r="T421" s="17"/>
    </row>
    <row r="422" spans="16:20" x14ac:dyDescent="0.2">
      <c r="P422" s="17"/>
      <c r="Q422" s="17"/>
      <c r="R422" s="17"/>
      <c r="S422" s="17"/>
      <c r="T422" s="17"/>
    </row>
    <row r="423" spans="16:20" x14ac:dyDescent="0.2">
      <c r="P423" s="17"/>
      <c r="Q423" s="17"/>
      <c r="R423" s="17"/>
      <c r="S423" s="17"/>
      <c r="T423" s="17"/>
    </row>
    <row r="424" spans="16:20" x14ac:dyDescent="0.2">
      <c r="P424" s="17"/>
      <c r="Q424" s="17"/>
      <c r="R424" s="17"/>
      <c r="S424" s="17"/>
      <c r="T424" s="17"/>
    </row>
    <row r="425" spans="16:20" x14ac:dyDescent="0.2">
      <c r="P425" s="17"/>
      <c r="Q425" s="17"/>
      <c r="R425" s="17"/>
      <c r="S425" s="17"/>
      <c r="T425" s="17"/>
    </row>
    <row r="426" spans="16:20" x14ac:dyDescent="0.2">
      <c r="P426" s="17"/>
      <c r="Q426" s="17"/>
      <c r="R426" s="17"/>
      <c r="S426" s="17"/>
      <c r="T426" s="17"/>
    </row>
    <row r="427" spans="16:20" x14ac:dyDescent="0.2">
      <c r="P427" s="17"/>
      <c r="Q427" s="17"/>
      <c r="R427" s="17"/>
      <c r="S427" s="17"/>
      <c r="T427" s="17"/>
    </row>
    <row r="428" spans="16:20" x14ac:dyDescent="0.2">
      <c r="P428" s="17"/>
      <c r="Q428" s="17"/>
      <c r="R428" s="17"/>
      <c r="S428" s="17"/>
      <c r="T428" s="17"/>
    </row>
    <row r="429" spans="16:20" x14ac:dyDescent="0.2">
      <c r="P429" s="17"/>
      <c r="Q429" s="17"/>
      <c r="R429" s="17"/>
      <c r="S429" s="17"/>
      <c r="T429" s="17"/>
    </row>
    <row r="430" spans="16:20" x14ac:dyDescent="0.2">
      <c r="P430" s="17"/>
      <c r="Q430" s="17"/>
      <c r="R430" s="17"/>
      <c r="S430" s="17"/>
      <c r="T430" s="17"/>
    </row>
    <row r="431" spans="16:20" x14ac:dyDescent="0.2">
      <c r="P431" s="17"/>
      <c r="Q431" s="17"/>
      <c r="R431" s="17"/>
      <c r="S431" s="17"/>
      <c r="T431" s="17"/>
    </row>
    <row r="432" spans="16:20" x14ac:dyDescent="0.2">
      <c r="P432" s="17"/>
      <c r="Q432" s="17"/>
      <c r="R432" s="17"/>
      <c r="S432" s="17"/>
      <c r="T432" s="17"/>
    </row>
    <row r="433" spans="16:20" x14ac:dyDescent="0.2">
      <c r="P433" s="17"/>
      <c r="Q433" s="17"/>
      <c r="R433" s="17"/>
      <c r="S433" s="17"/>
      <c r="T433" s="17"/>
    </row>
    <row r="434" spans="16:20" x14ac:dyDescent="0.2">
      <c r="P434" s="17"/>
      <c r="Q434" s="17"/>
      <c r="R434" s="17"/>
      <c r="S434" s="17"/>
      <c r="T434" s="17"/>
    </row>
    <row r="435" spans="16:20" x14ac:dyDescent="0.2">
      <c r="P435" s="17"/>
      <c r="Q435" s="17"/>
      <c r="R435" s="17"/>
      <c r="S435" s="17"/>
      <c r="T435" s="17"/>
    </row>
    <row r="436" spans="16:20" x14ac:dyDescent="0.2">
      <c r="P436" s="17"/>
      <c r="Q436" s="17"/>
      <c r="R436" s="17"/>
      <c r="S436" s="17"/>
      <c r="T436" s="17"/>
    </row>
    <row r="437" spans="16:20" x14ac:dyDescent="0.2">
      <c r="P437" s="17"/>
      <c r="Q437" s="17"/>
      <c r="R437" s="17"/>
      <c r="S437" s="17"/>
      <c r="T437" s="17"/>
    </row>
    <row r="438" spans="16:20" x14ac:dyDescent="0.2">
      <c r="P438" s="17"/>
      <c r="Q438" s="17"/>
      <c r="R438" s="17"/>
      <c r="S438" s="17"/>
      <c r="T438" s="17"/>
    </row>
    <row r="439" spans="16:20" x14ac:dyDescent="0.2">
      <c r="P439" s="17"/>
      <c r="Q439" s="17"/>
      <c r="R439" s="17"/>
      <c r="S439" s="17"/>
      <c r="T439" s="17"/>
    </row>
    <row r="440" spans="16:20" x14ac:dyDescent="0.2">
      <c r="P440" s="17"/>
      <c r="Q440" s="17"/>
      <c r="R440" s="17"/>
      <c r="S440" s="17"/>
      <c r="T440" s="17"/>
    </row>
    <row r="441" spans="16:20" x14ac:dyDescent="0.2">
      <c r="P441" s="17"/>
      <c r="Q441" s="17"/>
      <c r="R441" s="17"/>
      <c r="S441" s="17"/>
      <c r="T441" s="17"/>
    </row>
    <row r="442" spans="16:20" x14ac:dyDescent="0.2">
      <c r="P442" s="17"/>
      <c r="Q442" s="17"/>
      <c r="R442" s="17"/>
      <c r="S442" s="17"/>
      <c r="T442" s="17"/>
    </row>
    <row r="443" spans="16:20" x14ac:dyDescent="0.2">
      <c r="P443" s="17"/>
      <c r="Q443" s="17"/>
      <c r="R443" s="17"/>
      <c r="S443" s="17"/>
      <c r="T443" s="17"/>
    </row>
    <row r="444" spans="16:20" x14ac:dyDescent="0.2">
      <c r="P444" s="17"/>
      <c r="Q444" s="17"/>
      <c r="R444" s="17"/>
      <c r="S444" s="17"/>
      <c r="T444" s="17"/>
    </row>
    <row r="445" spans="16:20" x14ac:dyDescent="0.2">
      <c r="P445" s="17"/>
      <c r="Q445" s="17"/>
      <c r="R445" s="17"/>
      <c r="S445" s="17"/>
      <c r="T445" s="17"/>
    </row>
    <row r="446" spans="16:20" x14ac:dyDescent="0.2">
      <c r="P446" s="17"/>
      <c r="Q446" s="17"/>
      <c r="R446" s="17"/>
      <c r="S446" s="17"/>
      <c r="T446" s="17"/>
    </row>
    <row r="447" spans="16:20" x14ac:dyDescent="0.2">
      <c r="P447" s="17"/>
      <c r="Q447" s="17"/>
      <c r="R447" s="17"/>
      <c r="S447" s="17"/>
      <c r="T447" s="17"/>
    </row>
    <row r="448" spans="16:20" x14ac:dyDescent="0.2">
      <c r="P448" s="17"/>
      <c r="Q448" s="17"/>
      <c r="R448" s="17"/>
      <c r="S448" s="17"/>
      <c r="T448" s="17"/>
    </row>
    <row r="449" spans="16:20" x14ac:dyDescent="0.2">
      <c r="P449" s="17"/>
      <c r="Q449" s="17"/>
      <c r="R449" s="17"/>
      <c r="S449" s="17"/>
      <c r="T449" s="17"/>
    </row>
    <row r="450" spans="16:20" x14ac:dyDescent="0.2">
      <c r="P450" s="17"/>
      <c r="Q450" s="17"/>
      <c r="R450" s="17"/>
      <c r="S450" s="17"/>
      <c r="T450" s="17"/>
    </row>
    <row r="451" spans="16:20" x14ac:dyDescent="0.2">
      <c r="P451" s="17"/>
      <c r="Q451" s="17"/>
      <c r="R451" s="17"/>
      <c r="S451" s="17"/>
      <c r="T451" s="17"/>
    </row>
    <row r="452" spans="16:20" x14ac:dyDescent="0.2">
      <c r="P452" s="17"/>
      <c r="Q452" s="17"/>
      <c r="R452" s="17"/>
      <c r="S452" s="17"/>
      <c r="T452" s="17"/>
    </row>
    <row r="453" spans="16:20" x14ac:dyDescent="0.2">
      <c r="P453" s="17"/>
      <c r="Q453" s="17"/>
      <c r="R453" s="17"/>
      <c r="S453" s="17"/>
      <c r="T453" s="17"/>
    </row>
    <row r="454" spans="16:20" x14ac:dyDescent="0.2">
      <c r="P454" s="17"/>
      <c r="Q454" s="17"/>
      <c r="R454" s="17"/>
      <c r="S454" s="17"/>
      <c r="T454" s="17"/>
    </row>
    <row r="455" spans="16:20" x14ac:dyDescent="0.2">
      <c r="P455" s="17"/>
      <c r="Q455" s="17"/>
      <c r="R455" s="17"/>
      <c r="S455" s="17"/>
      <c r="T455" s="17"/>
    </row>
    <row r="456" spans="16:20" x14ac:dyDescent="0.2">
      <c r="P456" s="17"/>
      <c r="Q456" s="17"/>
      <c r="R456" s="17"/>
      <c r="S456" s="17"/>
      <c r="T456" s="17"/>
    </row>
    <row r="457" spans="16:20" x14ac:dyDescent="0.2">
      <c r="P457" s="17"/>
      <c r="Q457" s="17"/>
      <c r="R457" s="17"/>
      <c r="S457" s="17"/>
      <c r="T457" s="17"/>
    </row>
    <row r="458" spans="16:20" x14ac:dyDescent="0.2">
      <c r="P458" s="17"/>
      <c r="Q458" s="17"/>
      <c r="R458" s="17"/>
      <c r="S458" s="17"/>
      <c r="T458" s="17"/>
    </row>
    <row r="459" spans="16:20" x14ac:dyDescent="0.2">
      <c r="P459" s="17"/>
      <c r="Q459" s="17"/>
      <c r="R459" s="17"/>
      <c r="S459" s="17"/>
      <c r="T459" s="17"/>
    </row>
    <row r="460" spans="16:20" x14ac:dyDescent="0.2">
      <c r="P460" s="17"/>
      <c r="Q460" s="17"/>
      <c r="R460" s="17"/>
      <c r="S460" s="17"/>
      <c r="T460" s="17"/>
    </row>
    <row r="461" spans="16:20" x14ac:dyDescent="0.2">
      <c r="P461" s="17"/>
      <c r="Q461" s="17"/>
      <c r="R461" s="17"/>
      <c r="S461" s="17"/>
      <c r="T461" s="17"/>
    </row>
    <row r="462" spans="16:20" x14ac:dyDescent="0.2">
      <c r="P462" s="17"/>
      <c r="Q462" s="17"/>
      <c r="R462" s="17"/>
      <c r="S462" s="17"/>
      <c r="T462" s="17"/>
    </row>
    <row r="463" spans="16:20" x14ac:dyDescent="0.2">
      <c r="P463" s="17"/>
      <c r="Q463" s="17"/>
      <c r="R463" s="17"/>
      <c r="S463" s="17"/>
      <c r="T463" s="17"/>
    </row>
    <row r="464" spans="16:20" x14ac:dyDescent="0.2">
      <c r="P464" s="17"/>
      <c r="Q464" s="17"/>
      <c r="R464" s="17"/>
      <c r="S464" s="17"/>
      <c r="T464" s="17"/>
    </row>
    <row r="465" spans="16:20" x14ac:dyDescent="0.2">
      <c r="P465" s="17"/>
      <c r="Q465" s="17"/>
      <c r="R465" s="17"/>
      <c r="S465" s="17"/>
      <c r="T465" s="17"/>
    </row>
    <row r="466" spans="16:20" x14ac:dyDescent="0.2">
      <c r="P466" s="17"/>
      <c r="Q466" s="17"/>
      <c r="R466" s="17"/>
      <c r="S466" s="17"/>
      <c r="T466" s="17"/>
    </row>
    <row r="467" spans="16:20" x14ac:dyDescent="0.2">
      <c r="P467" s="17"/>
      <c r="Q467" s="17"/>
      <c r="R467" s="17"/>
      <c r="S467" s="17"/>
      <c r="T467" s="17"/>
    </row>
    <row r="468" spans="16:20" x14ac:dyDescent="0.2">
      <c r="P468" s="17"/>
      <c r="Q468" s="17"/>
      <c r="R468" s="17"/>
      <c r="S468" s="17"/>
      <c r="T468" s="17"/>
    </row>
    <row r="469" spans="16:20" x14ac:dyDescent="0.2">
      <c r="P469" s="17"/>
      <c r="Q469" s="17"/>
      <c r="R469" s="17"/>
      <c r="S469" s="17"/>
      <c r="T469" s="17"/>
    </row>
    <row r="470" spans="16:20" x14ac:dyDescent="0.2">
      <c r="P470" s="17"/>
      <c r="Q470" s="17"/>
      <c r="R470" s="17"/>
      <c r="S470" s="17"/>
      <c r="T470" s="17"/>
    </row>
    <row r="471" spans="16:20" x14ac:dyDescent="0.2">
      <c r="P471" s="17"/>
      <c r="Q471" s="17"/>
      <c r="R471" s="17"/>
      <c r="S471" s="17"/>
      <c r="T471" s="17"/>
    </row>
    <row r="472" spans="16:20" x14ac:dyDescent="0.2">
      <c r="P472" s="17"/>
      <c r="Q472" s="17"/>
      <c r="R472" s="17"/>
      <c r="S472" s="17"/>
      <c r="T472" s="17"/>
    </row>
    <row r="473" spans="16:20" x14ac:dyDescent="0.2">
      <c r="P473" s="17"/>
      <c r="Q473" s="17"/>
      <c r="R473" s="17"/>
      <c r="S473" s="17"/>
      <c r="T473" s="17"/>
    </row>
    <row r="474" spans="16:20" x14ac:dyDescent="0.2">
      <c r="P474" s="17"/>
      <c r="Q474" s="17"/>
      <c r="R474" s="17"/>
      <c r="S474" s="17"/>
      <c r="T474" s="17"/>
    </row>
    <row r="475" spans="16:20" x14ac:dyDescent="0.2">
      <c r="P475" s="17"/>
      <c r="Q475" s="17"/>
      <c r="R475" s="17"/>
      <c r="S475" s="17"/>
      <c r="T475" s="17"/>
    </row>
    <row r="476" spans="16:20" x14ac:dyDescent="0.2">
      <c r="P476" s="17"/>
      <c r="Q476" s="17"/>
      <c r="R476" s="17"/>
      <c r="S476" s="17"/>
      <c r="T476" s="17"/>
    </row>
    <row r="477" spans="16:20" x14ac:dyDescent="0.2">
      <c r="P477" s="17"/>
      <c r="Q477" s="17"/>
      <c r="R477" s="17"/>
      <c r="S477" s="17"/>
      <c r="T477" s="17"/>
    </row>
    <row r="478" spans="16:20" x14ac:dyDescent="0.2">
      <c r="P478" s="17"/>
      <c r="Q478" s="17"/>
      <c r="R478" s="17"/>
      <c r="S478" s="17"/>
      <c r="T478" s="17"/>
    </row>
    <row r="479" spans="16:20" x14ac:dyDescent="0.2">
      <c r="P479" s="17"/>
      <c r="Q479" s="17"/>
      <c r="R479" s="17"/>
      <c r="S479" s="17"/>
      <c r="T479" s="17"/>
    </row>
    <row r="480" spans="16:20" x14ac:dyDescent="0.2">
      <c r="P480" s="17"/>
      <c r="Q480" s="17"/>
      <c r="R480" s="17"/>
      <c r="S480" s="17"/>
      <c r="T480" s="17"/>
    </row>
    <row r="481" spans="16:20" x14ac:dyDescent="0.2">
      <c r="P481" s="17"/>
      <c r="Q481" s="17"/>
      <c r="R481" s="17"/>
      <c r="S481" s="17"/>
      <c r="T481" s="17"/>
    </row>
    <row r="482" spans="16:20" x14ac:dyDescent="0.2">
      <c r="P482" s="17"/>
      <c r="Q482" s="17"/>
      <c r="R482" s="17"/>
      <c r="S482" s="17"/>
      <c r="T482" s="17"/>
    </row>
    <row r="483" spans="16:20" x14ac:dyDescent="0.2">
      <c r="P483" s="17"/>
      <c r="Q483" s="17"/>
      <c r="R483" s="17"/>
      <c r="S483" s="17"/>
      <c r="T483" s="17"/>
    </row>
    <row r="484" spans="16:20" x14ac:dyDescent="0.2">
      <c r="P484" s="17"/>
      <c r="Q484" s="17"/>
      <c r="R484" s="17"/>
      <c r="S484" s="17"/>
      <c r="T484" s="17"/>
    </row>
    <row r="485" spans="16:20" x14ac:dyDescent="0.2">
      <c r="P485" s="17"/>
      <c r="Q485" s="17"/>
      <c r="R485" s="17"/>
      <c r="S485" s="17"/>
      <c r="T485" s="17"/>
    </row>
    <row r="486" spans="16:20" x14ac:dyDescent="0.2">
      <c r="P486" s="17"/>
      <c r="Q486" s="17"/>
      <c r="R486" s="17"/>
      <c r="S486" s="17"/>
      <c r="T486" s="17"/>
    </row>
    <row r="487" spans="16:20" x14ac:dyDescent="0.2">
      <c r="P487" s="17"/>
      <c r="Q487" s="17"/>
      <c r="R487" s="17"/>
      <c r="S487" s="17"/>
      <c r="T487" s="17"/>
    </row>
    <row r="488" spans="16:20" x14ac:dyDescent="0.2">
      <c r="P488" s="17"/>
      <c r="Q488" s="17"/>
      <c r="R488" s="17"/>
      <c r="S488" s="17"/>
      <c r="T488" s="17"/>
    </row>
    <row r="489" spans="16:20" x14ac:dyDescent="0.2">
      <c r="P489" s="17"/>
      <c r="Q489" s="17"/>
      <c r="R489" s="17"/>
      <c r="S489" s="17"/>
      <c r="T489" s="17"/>
    </row>
    <row r="490" spans="16:20" x14ac:dyDescent="0.2">
      <c r="P490" s="17"/>
      <c r="Q490" s="17"/>
      <c r="R490" s="17"/>
      <c r="S490" s="17"/>
      <c r="T490" s="17"/>
    </row>
    <row r="491" spans="16:20" x14ac:dyDescent="0.2">
      <c r="P491" s="17"/>
      <c r="Q491" s="17"/>
      <c r="R491" s="17"/>
      <c r="S491" s="17"/>
      <c r="T491" s="17"/>
    </row>
    <row r="492" spans="16:20" x14ac:dyDescent="0.2">
      <c r="P492" s="17"/>
      <c r="Q492" s="17"/>
      <c r="R492" s="17"/>
      <c r="S492" s="17"/>
      <c r="T492" s="17"/>
    </row>
    <row r="493" spans="16:20" x14ac:dyDescent="0.2">
      <c r="P493" s="17"/>
      <c r="Q493" s="17"/>
      <c r="R493" s="17"/>
      <c r="S493" s="17"/>
      <c r="T493" s="17"/>
    </row>
    <row r="494" spans="16:20" x14ac:dyDescent="0.2">
      <c r="P494" s="17"/>
      <c r="Q494" s="17"/>
      <c r="R494" s="17"/>
      <c r="S494" s="17"/>
      <c r="T494" s="17"/>
    </row>
    <row r="495" spans="16:20" x14ac:dyDescent="0.2">
      <c r="P495" s="17"/>
      <c r="Q495" s="17"/>
      <c r="R495" s="17"/>
      <c r="S495" s="17"/>
      <c r="T495" s="17"/>
    </row>
    <row r="496" spans="16:20" x14ac:dyDescent="0.2">
      <c r="P496" s="17"/>
      <c r="Q496" s="17"/>
      <c r="R496" s="17"/>
      <c r="S496" s="17"/>
      <c r="T496" s="17"/>
    </row>
    <row r="497" spans="16:20" x14ac:dyDescent="0.2">
      <c r="P497" s="17"/>
      <c r="Q497" s="17"/>
      <c r="R497" s="17"/>
      <c r="S497" s="17"/>
      <c r="T497" s="17"/>
    </row>
    <row r="498" spans="16:20" x14ac:dyDescent="0.2">
      <c r="P498" s="17"/>
      <c r="Q498" s="17"/>
      <c r="R498" s="17"/>
      <c r="S498" s="17"/>
      <c r="T498" s="17"/>
    </row>
    <row r="499" spans="16:20" x14ac:dyDescent="0.2">
      <c r="P499" s="17"/>
      <c r="Q499" s="17"/>
      <c r="R499" s="17"/>
      <c r="S499" s="17"/>
      <c r="T499" s="17"/>
    </row>
    <row r="500" spans="16:20" x14ac:dyDescent="0.2">
      <c r="P500" s="17"/>
      <c r="Q500" s="17"/>
      <c r="R500" s="17"/>
      <c r="S500" s="17"/>
      <c r="T500" s="17"/>
    </row>
    <row r="501" spans="16:20" x14ac:dyDescent="0.2">
      <c r="P501" s="17"/>
      <c r="Q501" s="17"/>
      <c r="R501" s="17"/>
      <c r="S501" s="17"/>
      <c r="T501" s="17"/>
    </row>
    <row r="502" spans="16:20" x14ac:dyDescent="0.2">
      <c r="P502" s="17"/>
      <c r="Q502" s="17"/>
      <c r="R502" s="17"/>
      <c r="S502" s="17"/>
      <c r="T502" s="17"/>
    </row>
    <row r="503" spans="16:20" x14ac:dyDescent="0.2">
      <c r="P503" s="17"/>
      <c r="Q503" s="17"/>
      <c r="R503" s="17"/>
      <c r="S503" s="17"/>
      <c r="T503" s="17"/>
    </row>
    <row r="504" spans="16:20" x14ac:dyDescent="0.2">
      <c r="P504" s="17"/>
      <c r="Q504" s="17"/>
      <c r="R504" s="17"/>
      <c r="S504" s="17"/>
      <c r="T504" s="17"/>
    </row>
    <row r="505" spans="16:20" x14ac:dyDescent="0.2">
      <c r="P505" s="17"/>
      <c r="Q505" s="17"/>
      <c r="R505" s="17"/>
      <c r="S505" s="17"/>
      <c r="T505" s="17"/>
    </row>
    <row r="506" spans="16:20" x14ac:dyDescent="0.2">
      <c r="P506" s="17"/>
      <c r="Q506" s="17"/>
      <c r="R506" s="17"/>
      <c r="S506" s="17"/>
      <c r="T506" s="17"/>
    </row>
    <row r="507" spans="16:20" x14ac:dyDescent="0.2">
      <c r="P507" s="17"/>
      <c r="Q507" s="17"/>
      <c r="R507" s="17"/>
      <c r="S507" s="17"/>
      <c r="T507" s="17"/>
    </row>
    <row r="508" spans="16:20" x14ac:dyDescent="0.2">
      <c r="P508" s="17"/>
      <c r="Q508" s="17"/>
      <c r="R508" s="17"/>
      <c r="S508" s="17"/>
      <c r="T508" s="17"/>
    </row>
    <row r="509" spans="16:20" x14ac:dyDescent="0.2">
      <c r="P509" s="17"/>
      <c r="Q509" s="17"/>
      <c r="R509" s="17"/>
      <c r="S509" s="17"/>
      <c r="T509" s="17"/>
    </row>
    <row r="510" spans="16:20" x14ac:dyDescent="0.2">
      <c r="P510" s="17"/>
      <c r="Q510" s="17"/>
      <c r="R510" s="17"/>
      <c r="S510" s="17"/>
      <c r="T510" s="17"/>
    </row>
    <row r="511" spans="16:20" x14ac:dyDescent="0.2">
      <c r="P511" s="17"/>
      <c r="Q511" s="17"/>
      <c r="R511" s="17"/>
      <c r="S511" s="17"/>
      <c r="T511" s="17"/>
    </row>
    <row r="512" spans="16:20" x14ac:dyDescent="0.2">
      <c r="P512" s="17"/>
      <c r="Q512" s="17"/>
      <c r="R512" s="17"/>
      <c r="S512" s="17"/>
      <c r="T512" s="17"/>
    </row>
    <row r="513" spans="16:20" x14ac:dyDescent="0.2">
      <c r="P513" s="17"/>
      <c r="Q513" s="17"/>
      <c r="R513" s="17"/>
      <c r="S513" s="17"/>
      <c r="T513" s="17"/>
    </row>
    <row r="514" spans="16:20" x14ac:dyDescent="0.2">
      <c r="P514" s="17"/>
      <c r="Q514" s="17"/>
      <c r="R514" s="17"/>
      <c r="S514" s="17"/>
      <c r="T514" s="17"/>
    </row>
    <row r="515" spans="16:20" x14ac:dyDescent="0.2">
      <c r="P515" s="17"/>
      <c r="Q515" s="17"/>
      <c r="R515" s="17"/>
      <c r="S515" s="17"/>
      <c r="T515" s="17"/>
    </row>
    <row r="516" spans="16:20" x14ac:dyDescent="0.2">
      <c r="P516" s="17"/>
      <c r="Q516" s="17"/>
      <c r="R516" s="17"/>
      <c r="S516" s="17"/>
      <c r="T516" s="17"/>
    </row>
    <row r="517" spans="16:20" x14ac:dyDescent="0.2">
      <c r="P517" s="17"/>
      <c r="Q517" s="17"/>
      <c r="R517" s="17"/>
      <c r="S517" s="17"/>
      <c r="T517" s="17"/>
    </row>
    <row r="518" spans="16:20" x14ac:dyDescent="0.2">
      <c r="P518" s="17"/>
      <c r="Q518" s="17"/>
      <c r="R518" s="17"/>
      <c r="S518" s="17"/>
      <c r="T518" s="17"/>
    </row>
    <row r="519" spans="16:20" x14ac:dyDescent="0.2">
      <c r="P519" s="17"/>
      <c r="Q519" s="17"/>
      <c r="R519" s="17"/>
      <c r="S519" s="17"/>
      <c r="T519" s="17"/>
    </row>
    <row r="520" spans="16:20" x14ac:dyDescent="0.2">
      <c r="P520" s="17"/>
      <c r="Q520" s="17"/>
      <c r="R520" s="17"/>
      <c r="S520" s="17"/>
      <c r="T520" s="17"/>
    </row>
    <row r="521" spans="16:20" x14ac:dyDescent="0.2">
      <c r="P521" s="17"/>
      <c r="Q521" s="17"/>
      <c r="R521" s="17"/>
      <c r="S521" s="17"/>
      <c r="T521" s="17"/>
    </row>
    <row r="522" spans="16:20" x14ac:dyDescent="0.2">
      <c r="P522" s="17"/>
      <c r="Q522" s="17"/>
      <c r="R522" s="17"/>
      <c r="S522" s="17"/>
      <c r="T522" s="17"/>
    </row>
    <row r="523" spans="16:20" x14ac:dyDescent="0.2">
      <c r="P523" s="17"/>
      <c r="Q523" s="17"/>
      <c r="R523" s="17"/>
      <c r="S523" s="17"/>
      <c r="T523" s="17"/>
    </row>
    <row r="524" spans="16:20" x14ac:dyDescent="0.2">
      <c r="P524" s="17"/>
      <c r="Q524" s="17"/>
      <c r="R524" s="17"/>
      <c r="S524" s="17"/>
      <c r="T524" s="17"/>
    </row>
    <row r="525" spans="16:20" x14ac:dyDescent="0.2">
      <c r="P525" s="17"/>
      <c r="Q525" s="17"/>
      <c r="R525" s="17"/>
      <c r="S525" s="17"/>
      <c r="T525" s="17"/>
    </row>
    <row r="526" spans="16:20" x14ac:dyDescent="0.2">
      <c r="P526" s="17"/>
      <c r="Q526" s="17"/>
      <c r="R526" s="17"/>
      <c r="S526" s="17"/>
      <c r="T526" s="17"/>
    </row>
    <row r="527" spans="16:20" x14ac:dyDescent="0.2">
      <c r="P527" s="17"/>
      <c r="Q527" s="17"/>
      <c r="R527" s="17"/>
      <c r="S527" s="17"/>
      <c r="T527" s="17"/>
    </row>
    <row r="528" spans="16:20" x14ac:dyDescent="0.2">
      <c r="P528" s="17"/>
      <c r="Q528" s="17"/>
      <c r="R528" s="17"/>
      <c r="S528" s="17"/>
      <c r="T528" s="17"/>
    </row>
    <row r="529" spans="16:20" x14ac:dyDescent="0.2">
      <c r="P529" s="17"/>
      <c r="Q529" s="17"/>
      <c r="R529" s="17"/>
      <c r="S529" s="17"/>
      <c r="T529" s="17"/>
    </row>
    <row r="530" spans="16:20" x14ac:dyDescent="0.2">
      <c r="P530" s="17"/>
      <c r="Q530" s="17"/>
      <c r="R530" s="17"/>
      <c r="S530" s="17"/>
      <c r="T530" s="17"/>
    </row>
    <row r="531" spans="16:20" x14ac:dyDescent="0.2">
      <c r="P531" s="17"/>
      <c r="Q531" s="17"/>
      <c r="R531" s="17"/>
      <c r="S531" s="17"/>
      <c r="T531" s="17"/>
    </row>
    <row r="532" spans="16:20" x14ac:dyDescent="0.2">
      <c r="P532" s="17"/>
      <c r="Q532" s="17"/>
      <c r="R532" s="17"/>
      <c r="S532" s="17"/>
      <c r="T532" s="17"/>
    </row>
    <row r="533" spans="16:20" x14ac:dyDescent="0.2">
      <c r="P533" s="17"/>
      <c r="Q533" s="17"/>
      <c r="R533" s="17"/>
      <c r="S533" s="17"/>
      <c r="T533" s="17"/>
    </row>
    <row r="534" spans="16:20" x14ac:dyDescent="0.2">
      <c r="P534" s="17"/>
      <c r="Q534" s="17"/>
      <c r="R534" s="17"/>
      <c r="S534" s="17"/>
      <c r="T534" s="17"/>
    </row>
    <row r="535" spans="16:20" x14ac:dyDescent="0.2">
      <c r="P535" s="17"/>
      <c r="Q535" s="17"/>
      <c r="R535" s="17"/>
      <c r="S535" s="17"/>
      <c r="T535" s="17"/>
    </row>
    <row r="536" spans="16:20" x14ac:dyDescent="0.2">
      <c r="P536" s="17"/>
      <c r="Q536" s="17"/>
      <c r="R536" s="17"/>
      <c r="S536" s="17"/>
      <c r="T536" s="17"/>
    </row>
    <row r="537" spans="16:20" x14ac:dyDescent="0.2">
      <c r="P537" s="17"/>
      <c r="Q537" s="17"/>
      <c r="R537" s="17"/>
      <c r="S537" s="17"/>
      <c r="T537" s="17"/>
    </row>
    <row r="538" spans="16:20" x14ac:dyDescent="0.2">
      <c r="P538" s="17"/>
      <c r="Q538" s="17"/>
      <c r="R538" s="17"/>
      <c r="S538" s="17"/>
      <c r="T538" s="17"/>
    </row>
    <row r="539" spans="16:20" x14ac:dyDescent="0.2">
      <c r="P539" s="17"/>
      <c r="Q539" s="17"/>
      <c r="R539" s="17"/>
      <c r="S539" s="17"/>
      <c r="T539" s="17"/>
    </row>
    <row r="540" spans="16:20" x14ac:dyDescent="0.2">
      <c r="P540" s="17"/>
      <c r="Q540" s="17"/>
      <c r="R540" s="17"/>
      <c r="S540" s="17"/>
      <c r="T540" s="17"/>
    </row>
    <row r="541" spans="16:20" x14ac:dyDescent="0.2">
      <c r="P541" s="17"/>
      <c r="Q541" s="17"/>
      <c r="R541" s="17"/>
      <c r="S541" s="17"/>
      <c r="T541" s="17"/>
    </row>
    <row r="542" spans="16:20" x14ac:dyDescent="0.2">
      <c r="P542" s="17"/>
      <c r="Q542" s="17"/>
      <c r="R542" s="17"/>
      <c r="S542" s="17"/>
      <c r="T542" s="17"/>
    </row>
    <row r="543" spans="16:20" x14ac:dyDescent="0.2">
      <c r="P543" s="17"/>
      <c r="Q543" s="17"/>
      <c r="R543" s="17"/>
      <c r="S543" s="17"/>
      <c r="T543" s="17"/>
    </row>
    <row r="544" spans="16:20" x14ac:dyDescent="0.2">
      <c r="P544" s="17"/>
      <c r="Q544" s="17"/>
      <c r="R544" s="17"/>
      <c r="S544" s="17"/>
      <c r="T544" s="17"/>
    </row>
    <row r="545" spans="16:20" x14ac:dyDescent="0.2">
      <c r="P545" s="17"/>
      <c r="Q545" s="17"/>
      <c r="R545" s="17"/>
      <c r="S545" s="17"/>
      <c r="T545" s="17"/>
    </row>
    <row r="546" spans="16:20" x14ac:dyDescent="0.2">
      <c r="P546" s="17"/>
      <c r="Q546" s="17"/>
      <c r="R546" s="17"/>
      <c r="S546" s="17"/>
      <c r="T546" s="17"/>
    </row>
    <row r="547" spans="16:20" x14ac:dyDescent="0.2">
      <c r="P547" s="17"/>
      <c r="Q547" s="17"/>
      <c r="R547" s="17"/>
      <c r="S547" s="17"/>
      <c r="T547" s="17"/>
    </row>
    <row r="548" spans="16:20" x14ac:dyDescent="0.2">
      <c r="P548" s="17"/>
      <c r="Q548" s="17"/>
      <c r="R548" s="17"/>
      <c r="S548" s="17"/>
      <c r="T548" s="17"/>
    </row>
    <row r="549" spans="16:20" x14ac:dyDescent="0.2">
      <c r="P549" s="17"/>
      <c r="Q549" s="17"/>
      <c r="R549" s="17"/>
      <c r="S549" s="17"/>
      <c r="T549" s="17"/>
    </row>
    <row r="550" spans="16:20" x14ac:dyDescent="0.2">
      <c r="P550" s="17"/>
      <c r="Q550" s="17"/>
      <c r="R550" s="17"/>
      <c r="S550" s="17"/>
      <c r="T550" s="17"/>
    </row>
    <row r="551" spans="16:20" x14ac:dyDescent="0.2">
      <c r="P551" s="17"/>
      <c r="Q551" s="17"/>
      <c r="R551" s="17"/>
      <c r="S551" s="17"/>
      <c r="T551" s="17"/>
    </row>
    <row r="552" spans="16:20" x14ac:dyDescent="0.2">
      <c r="P552" s="17"/>
      <c r="Q552" s="17"/>
      <c r="R552" s="17"/>
      <c r="S552" s="17"/>
      <c r="T552" s="17"/>
    </row>
    <row r="553" spans="16:20" x14ac:dyDescent="0.2">
      <c r="P553" s="17"/>
      <c r="Q553" s="17"/>
      <c r="R553" s="17"/>
      <c r="S553" s="17"/>
      <c r="T553" s="17"/>
    </row>
    <row r="554" spans="16:20" x14ac:dyDescent="0.2">
      <c r="P554" s="17"/>
      <c r="Q554" s="17"/>
      <c r="R554" s="17"/>
      <c r="S554" s="17"/>
      <c r="T554" s="17"/>
    </row>
    <row r="555" spans="16:20" x14ac:dyDescent="0.2">
      <c r="P555" s="17"/>
      <c r="Q555" s="17"/>
      <c r="R555" s="17"/>
      <c r="S555" s="17"/>
      <c r="T555" s="17"/>
    </row>
    <row r="556" spans="16:20" x14ac:dyDescent="0.2">
      <c r="P556" s="17"/>
      <c r="Q556" s="17"/>
      <c r="R556" s="17"/>
      <c r="S556" s="17"/>
      <c r="T556" s="17"/>
    </row>
    <row r="557" spans="16:20" x14ac:dyDescent="0.2">
      <c r="P557" s="17"/>
      <c r="Q557" s="17"/>
      <c r="R557" s="17"/>
      <c r="S557" s="17"/>
      <c r="T557" s="17"/>
    </row>
    <row r="558" spans="16:20" x14ac:dyDescent="0.2">
      <c r="P558" s="17"/>
      <c r="Q558" s="17"/>
      <c r="R558" s="17"/>
      <c r="S558" s="17"/>
      <c r="T558" s="17"/>
    </row>
    <row r="559" spans="16:20" x14ac:dyDescent="0.2">
      <c r="P559" s="17"/>
      <c r="Q559" s="17"/>
      <c r="R559" s="17"/>
      <c r="S559" s="17"/>
      <c r="T559" s="17"/>
    </row>
    <row r="560" spans="16:20" x14ac:dyDescent="0.2">
      <c r="P560" s="17"/>
      <c r="Q560" s="17"/>
      <c r="R560" s="17"/>
      <c r="S560" s="17"/>
      <c r="T560" s="17"/>
    </row>
    <row r="561" spans="16:20" x14ac:dyDescent="0.2">
      <c r="P561" s="17"/>
      <c r="Q561" s="17"/>
      <c r="R561" s="17"/>
      <c r="S561" s="17"/>
      <c r="T561" s="17"/>
    </row>
    <row r="562" spans="16:20" x14ac:dyDescent="0.2">
      <c r="P562" s="17"/>
      <c r="Q562" s="17"/>
      <c r="R562" s="17"/>
      <c r="S562" s="17"/>
      <c r="T562" s="17"/>
    </row>
    <row r="563" spans="16:20" x14ac:dyDescent="0.2">
      <c r="P563" s="17"/>
      <c r="Q563" s="17"/>
      <c r="R563" s="17"/>
      <c r="S563" s="17"/>
      <c r="T563" s="17"/>
    </row>
    <row r="564" spans="16:20" x14ac:dyDescent="0.2">
      <c r="P564" s="17"/>
      <c r="Q564" s="17"/>
      <c r="R564" s="17"/>
      <c r="S564" s="17"/>
      <c r="T564" s="17"/>
    </row>
    <row r="565" spans="16:20" x14ac:dyDescent="0.2">
      <c r="P565" s="17"/>
      <c r="Q565" s="17"/>
      <c r="R565" s="17"/>
      <c r="S565" s="17"/>
      <c r="T565" s="17"/>
    </row>
    <row r="566" spans="16:20" x14ac:dyDescent="0.2">
      <c r="P566" s="17"/>
      <c r="Q566" s="17"/>
      <c r="R566" s="17"/>
      <c r="S566" s="17"/>
      <c r="T566" s="17"/>
    </row>
    <row r="567" spans="16:20" x14ac:dyDescent="0.2">
      <c r="P567" s="17"/>
      <c r="Q567" s="17"/>
      <c r="R567" s="17"/>
      <c r="S567" s="17"/>
      <c r="T567" s="17"/>
    </row>
    <row r="568" spans="16:20" x14ac:dyDescent="0.2">
      <c r="P568" s="17"/>
      <c r="Q568" s="17"/>
      <c r="R568" s="17"/>
      <c r="S568" s="17"/>
      <c r="T568" s="17"/>
    </row>
    <row r="569" spans="16:20" x14ac:dyDescent="0.2">
      <c r="P569" s="17"/>
      <c r="Q569" s="17"/>
      <c r="R569" s="17"/>
      <c r="S569" s="17"/>
      <c r="T569" s="17"/>
    </row>
    <row r="570" spans="16:20" x14ac:dyDescent="0.2">
      <c r="P570" s="17"/>
      <c r="Q570" s="17"/>
      <c r="R570" s="17"/>
      <c r="S570" s="17"/>
      <c r="T570" s="17"/>
    </row>
    <row r="571" spans="16:20" x14ac:dyDescent="0.2">
      <c r="P571" s="17"/>
      <c r="Q571" s="17"/>
      <c r="R571" s="17"/>
      <c r="S571" s="17"/>
      <c r="T571" s="17"/>
    </row>
    <row r="572" spans="16:20" x14ac:dyDescent="0.2">
      <c r="P572" s="17"/>
      <c r="Q572" s="17"/>
      <c r="R572" s="17"/>
      <c r="S572" s="17"/>
      <c r="T572" s="17"/>
    </row>
    <row r="573" spans="16:20" x14ac:dyDescent="0.2">
      <c r="P573" s="17"/>
      <c r="Q573" s="17"/>
      <c r="R573" s="17"/>
      <c r="S573" s="17"/>
      <c r="T573" s="17"/>
    </row>
    <row r="574" spans="16:20" x14ac:dyDescent="0.2">
      <c r="P574" s="17"/>
      <c r="Q574" s="17"/>
      <c r="R574" s="17"/>
      <c r="S574" s="17"/>
      <c r="T574" s="17"/>
    </row>
    <row r="575" spans="16:20" x14ac:dyDescent="0.2">
      <c r="P575" s="17"/>
      <c r="Q575" s="17"/>
      <c r="R575" s="17"/>
      <c r="S575" s="17"/>
      <c r="T575" s="17"/>
    </row>
    <row r="576" spans="16:20" x14ac:dyDescent="0.2">
      <c r="P576" s="17"/>
      <c r="Q576" s="17"/>
      <c r="R576" s="17"/>
      <c r="S576" s="17"/>
      <c r="T576" s="17"/>
    </row>
    <row r="577" spans="16:20" x14ac:dyDescent="0.2">
      <c r="P577" s="17"/>
      <c r="Q577" s="17"/>
      <c r="R577" s="17"/>
      <c r="S577" s="17"/>
      <c r="T577" s="17"/>
    </row>
    <row r="578" spans="16:20" x14ac:dyDescent="0.2">
      <c r="P578" s="17"/>
      <c r="Q578" s="17"/>
      <c r="R578" s="17"/>
      <c r="S578" s="17"/>
      <c r="T578" s="17"/>
    </row>
    <row r="579" spans="16:20" x14ac:dyDescent="0.2">
      <c r="P579" s="17"/>
      <c r="Q579" s="17"/>
      <c r="R579" s="17"/>
      <c r="S579" s="17"/>
      <c r="T579" s="17"/>
    </row>
    <row r="580" spans="16:20" x14ac:dyDescent="0.2">
      <c r="P580" s="17"/>
      <c r="Q580" s="17"/>
      <c r="R580" s="17"/>
      <c r="S580" s="17"/>
      <c r="T580" s="17"/>
    </row>
    <row r="581" spans="16:20" x14ac:dyDescent="0.2">
      <c r="P581" s="17"/>
      <c r="Q581" s="17"/>
      <c r="R581" s="17"/>
      <c r="S581" s="17"/>
      <c r="T581" s="17"/>
    </row>
    <row r="582" spans="16:20" x14ac:dyDescent="0.2">
      <c r="P582" s="17"/>
      <c r="Q582" s="17"/>
      <c r="R582" s="17"/>
      <c r="S582" s="17"/>
      <c r="T582" s="17"/>
    </row>
    <row r="583" spans="16:20" x14ac:dyDescent="0.2">
      <c r="P583" s="17"/>
      <c r="Q583" s="17"/>
      <c r="R583" s="17"/>
      <c r="S583" s="17"/>
      <c r="T583" s="17"/>
    </row>
    <row r="584" spans="16:20" x14ac:dyDescent="0.2">
      <c r="P584" s="17"/>
      <c r="Q584" s="17"/>
      <c r="R584" s="17"/>
      <c r="S584" s="17"/>
      <c r="T584" s="17"/>
    </row>
    <row r="585" spans="16:20" x14ac:dyDescent="0.2">
      <c r="P585" s="17"/>
      <c r="Q585" s="17"/>
      <c r="R585" s="17"/>
      <c r="S585" s="17"/>
      <c r="T585" s="17"/>
    </row>
    <row r="586" spans="16:20" x14ac:dyDescent="0.2">
      <c r="P586" s="17"/>
      <c r="Q586" s="17"/>
      <c r="R586" s="17"/>
      <c r="S586" s="17"/>
      <c r="T586" s="17"/>
    </row>
    <row r="587" spans="16:20" x14ac:dyDescent="0.2">
      <c r="P587" s="17"/>
      <c r="Q587" s="17"/>
      <c r="R587" s="17"/>
      <c r="S587" s="17"/>
      <c r="T587" s="17"/>
    </row>
    <row r="588" spans="16:20" x14ac:dyDescent="0.2">
      <c r="P588" s="17"/>
      <c r="Q588" s="17"/>
      <c r="R588" s="17"/>
      <c r="S588" s="17"/>
      <c r="T588" s="17"/>
    </row>
    <row r="589" spans="16:20" x14ac:dyDescent="0.2">
      <c r="P589" s="17"/>
      <c r="Q589" s="17"/>
      <c r="R589" s="17"/>
      <c r="S589" s="17"/>
      <c r="T589" s="17"/>
    </row>
    <row r="590" spans="16:20" x14ac:dyDescent="0.2">
      <c r="P590" s="17"/>
      <c r="Q590" s="17"/>
      <c r="R590" s="17"/>
      <c r="S590" s="17"/>
      <c r="T590" s="17"/>
    </row>
    <row r="591" spans="16:20" x14ac:dyDescent="0.2">
      <c r="P591" s="17"/>
      <c r="Q591" s="17"/>
      <c r="R591" s="17"/>
      <c r="S591" s="17"/>
      <c r="T591" s="17"/>
    </row>
    <row r="592" spans="16:20" x14ac:dyDescent="0.2">
      <c r="P592" s="17"/>
      <c r="Q592" s="17"/>
      <c r="R592" s="17"/>
      <c r="S592" s="17"/>
      <c r="T592" s="17"/>
    </row>
    <row r="593" spans="16:20" x14ac:dyDescent="0.2">
      <c r="P593" s="17"/>
      <c r="Q593" s="17"/>
      <c r="R593" s="17"/>
      <c r="S593" s="17"/>
      <c r="T593" s="17"/>
    </row>
    <row r="594" spans="16:20" x14ac:dyDescent="0.2">
      <c r="P594" s="17"/>
      <c r="Q594" s="17"/>
      <c r="R594" s="17"/>
      <c r="S594" s="17"/>
      <c r="T594" s="17"/>
    </row>
    <row r="595" spans="16:20" x14ac:dyDescent="0.2">
      <c r="P595" s="17"/>
      <c r="Q595" s="17"/>
      <c r="R595" s="17"/>
      <c r="S595" s="17"/>
      <c r="T595" s="17"/>
    </row>
    <row r="596" spans="16:20" x14ac:dyDescent="0.2">
      <c r="P596" s="17"/>
      <c r="Q596" s="17"/>
      <c r="R596" s="17"/>
      <c r="S596" s="17"/>
      <c r="T596" s="17"/>
    </row>
    <row r="597" spans="16:20" x14ac:dyDescent="0.2">
      <c r="P597" s="17"/>
      <c r="Q597" s="17"/>
      <c r="R597" s="17"/>
      <c r="S597" s="17"/>
      <c r="T597" s="17"/>
    </row>
    <row r="598" spans="16:20" x14ac:dyDescent="0.2">
      <c r="P598" s="17"/>
      <c r="Q598" s="17"/>
      <c r="R598" s="17"/>
      <c r="S598" s="17"/>
      <c r="T598" s="17"/>
    </row>
    <row r="599" spans="16:20" x14ac:dyDescent="0.2">
      <c r="P599" s="17"/>
      <c r="Q599" s="17"/>
      <c r="R599" s="17"/>
      <c r="S599" s="17"/>
      <c r="T599" s="17"/>
    </row>
    <row r="600" spans="16:20" x14ac:dyDescent="0.2">
      <c r="P600" s="17"/>
      <c r="Q600" s="17"/>
      <c r="R600" s="17"/>
      <c r="S600" s="17"/>
      <c r="T600" s="17"/>
    </row>
    <row r="601" spans="16:20" x14ac:dyDescent="0.2">
      <c r="P601" s="17"/>
      <c r="Q601" s="17"/>
      <c r="R601" s="17"/>
      <c r="S601" s="17"/>
      <c r="T601" s="17"/>
    </row>
    <row r="602" spans="16:20" x14ac:dyDescent="0.2">
      <c r="P602" s="17"/>
      <c r="Q602" s="17"/>
      <c r="R602" s="17"/>
      <c r="S602" s="17"/>
      <c r="T602" s="17"/>
    </row>
    <row r="603" spans="16:20" x14ac:dyDescent="0.2">
      <c r="P603" s="17"/>
      <c r="Q603" s="17"/>
      <c r="R603" s="17"/>
      <c r="S603" s="17"/>
      <c r="T603" s="17"/>
    </row>
    <row r="604" spans="16:20" x14ac:dyDescent="0.2">
      <c r="P604" s="17"/>
      <c r="Q604" s="17"/>
      <c r="R604" s="17"/>
      <c r="S604" s="17"/>
      <c r="T604" s="17"/>
    </row>
    <row r="605" spans="16:20" x14ac:dyDescent="0.2">
      <c r="P605" s="17"/>
      <c r="Q605" s="17"/>
      <c r="R605" s="17"/>
      <c r="S605" s="17"/>
      <c r="T605" s="17"/>
    </row>
    <row r="606" spans="16:20" x14ac:dyDescent="0.2">
      <c r="P606" s="17"/>
      <c r="Q606" s="17"/>
      <c r="R606" s="17"/>
      <c r="S606" s="17"/>
      <c r="T606" s="17"/>
    </row>
    <row r="607" spans="16:20" x14ac:dyDescent="0.2">
      <c r="P607" s="17"/>
      <c r="Q607" s="17"/>
      <c r="R607" s="17"/>
      <c r="S607" s="17"/>
      <c r="T607" s="17"/>
    </row>
    <row r="608" spans="16:20" x14ac:dyDescent="0.2">
      <c r="P608" s="17"/>
      <c r="Q608" s="17"/>
      <c r="R608" s="17"/>
      <c r="S608" s="17"/>
      <c r="T608" s="17"/>
    </row>
    <row r="609" spans="16:20" x14ac:dyDescent="0.2">
      <c r="P609" s="17"/>
      <c r="Q609" s="17"/>
      <c r="R609" s="17"/>
      <c r="S609" s="17"/>
      <c r="T609" s="17"/>
    </row>
    <row r="610" spans="16:20" x14ac:dyDescent="0.2">
      <c r="P610" s="17"/>
      <c r="Q610" s="17"/>
      <c r="R610" s="17"/>
      <c r="S610" s="17"/>
      <c r="T610" s="17"/>
    </row>
    <row r="611" spans="16:20" x14ac:dyDescent="0.2">
      <c r="P611" s="17"/>
      <c r="Q611" s="17"/>
      <c r="R611" s="17"/>
      <c r="S611" s="17"/>
      <c r="T611" s="17"/>
    </row>
    <row r="612" spans="16:20" x14ac:dyDescent="0.2">
      <c r="P612" s="17"/>
      <c r="Q612" s="17"/>
      <c r="R612" s="17"/>
      <c r="S612" s="17"/>
      <c r="T612" s="17"/>
    </row>
    <row r="613" spans="16:20" x14ac:dyDescent="0.2">
      <c r="P613" s="17"/>
      <c r="Q613" s="17"/>
      <c r="R613" s="17"/>
      <c r="S613" s="17"/>
      <c r="T613" s="17"/>
    </row>
    <row r="614" spans="16:20" x14ac:dyDescent="0.2">
      <c r="P614" s="17"/>
      <c r="Q614" s="17"/>
      <c r="R614" s="17"/>
      <c r="S614" s="17"/>
      <c r="T614" s="17"/>
    </row>
    <row r="615" spans="16:20" x14ac:dyDescent="0.2">
      <c r="P615" s="17"/>
      <c r="Q615" s="17"/>
      <c r="R615" s="17"/>
      <c r="S615" s="17"/>
      <c r="T615" s="17"/>
    </row>
    <row r="616" spans="16:20" x14ac:dyDescent="0.2">
      <c r="P616" s="17"/>
      <c r="Q616" s="17"/>
      <c r="R616" s="17"/>
      <c r="S616" s="17"/>
      <c r="T616" s="17"/>
    </row>
    <row r="617" spans="16:20" x14ac:dyDescent="0.2">
      <c r="P617" s="17"/>
      <c r="Q617" s="17"/>
      <c r="R617" s="17"/>
      <c r="S617" s="17"/>
      <c r="T617" s="17"/>
    </row>
    <row r="618" spans="16:20" x14ac:dyDescent="0.2">
      <c r="P618" s="17"/>
      <c r="Q618" s="17"/>
      <c r="R618" s="17"/>
      <c r="S618" s="17"/>
      <c r="T618" s="17"/>
    </row>
    <row r="619" spans="16:20" x14ac:dyDescent="0.2">
      <c r="P619" s="17"/>
      <c r="Q619" s="17"/>
      <c r="R619" s="17"/>
      <c r="S619" s="17"/>
      <c r="T619" s="17"/>
    </row>
    <row r="620" spans="16:20" x14ac:dyDescent="0.2">
      <c r="P620" s="17"/>
      <c r="Q620" s="17"/>
      <c r="R620" s="17"/>
      <c r="S620" s="17"/>
      <c r="T620" s="17"/>
    </row>
    <row r="621" spans="16:20" x14ac:dyDescent="0.2">
      <c r="P621" s="17"/>
      <c r="Q621" s="17"/>
      <c r="R621" s="17"/>
      <c r="S621" s="17"/>
      <c r="T621" s="17"/>
    </row>
    <row r="622" spans="16:20" x14ac:dyDescent="0.2">
      <c r="P622" s="17"/>
      <c r="Q622" s="17"/>
      <c r="R622" s="17"/>
      <c r="S622" s="17"/>
      <c r="T622" s="17"/>
    </row>
    <row r="623" spans="16:20" x14ac:dyDescent="0.2">
      <c r="P623" s="17"/>
      <c r="Q623" s="17"/>
      <c r="R623" s="17"/>
      <c r="S623" s="17"/>
      <c r="T623" s="17"/>
    </row>
    <row r="624" spans="16:20" x14ac:dyDescent="0.2">
      <c r="P624" s="17"/>
      <c r="Q624" s="17"/>
      <c r="R624" s="17"/>
      <c r="S624" s="17"/>
      <c r="T624" s="17"/>
    </row>
    <row r="625" spans="16:20" x14ac:dyDescent="0.2">
      <c r="P625" s="17"/>
      <c r="Q625" s="17"/>
      <c r="R625" s="17"/>
      <c r="S625" s="17"/>
      <c r="T625" s="17"/>
    </row>
    <row r="626" spans="16:20" x14ac:dyDescent="0.2">
      <c r="P626" s="17"/>
      <c r="Q626" s="17"/>
      <c r="R626" s="17"/>
      <c r="S626" s="17"/>
      <c r="T626" s="17"/>
    </row>
    <row r="627" spans="16:20" x14ac:dyDescent="0.2">
      <c r="P627" s="17"/>
      <c r="Q627" s="17"/>
      <c r="R627" s="17"/>
      <c r="S627" s="17"/>
      <c r="T627" s="17"/>
    </row>
    <row r="628" spans="16:20" x14ac:dyDescent="0.2">
      <c r="P628" s="17"/>
      <c r="Q628" s="17"/>
      <c r="R628" s="17"/>
      <c r="S628" s="17"/>
      <c r="T628" s="17"/>
    </row>
    <row r="629" spans="16:20" x14ac:dyDescent="0.2">
      <c r="P629" s="17"/>
      <c r="Q629" s="17"/>
      <c r="R629" s="17"/>
      <c r="S629" s="17"/>
      <c r="T629" s="17"/>
    </row>
    <row r="630" spans="16:20" x14ac:dyDescent="0.2">
      <c r="P630" s="17"/>
      <c r="Q630" s="17"/>
      <c r="R630" s="17"/>
      <c r="S630" s="17"/>
      <c r="T630" s="17"/>
    </row>
    <row r="631" spans="16:20" x14ac:dyDescent="0.2">
      <c r="P631" s="17"/>
      <c r="Q631" s="17"/>
      <c r="R631" s="17"/>
      <c r="S631" s="17"/>
      <c r="T631" s="17"/>
    </row>
    <row r="632" spans="16:20" x14ac:dyDescent="0.2">
      <c r="P632" s="17"/>
      <c r="Q632" s="17"/>
      <c r="R632" s="17"/>
      <c r="S632" s="17"/>
      <c r="T632" s="17"/>
    </row>
    <row r="633" spans="16:20" x14ac:dyDescent="0.2">
      <c r="P633" s="17"/>
      <c r="Q633" s="17"/>
      <c r="R633" s="17"/>
      <c r="S633" s="17"/>
      <c r="T633" s="17"/>
    </row>
    <row r="634" spans="16:20" x14ac:dyDescent="0.2">
      <c r="P634" s="17"/>
      <c r="Q634" s="17"/>
      <c r="R634" s="17"/>
      <c r="S634" s="17"/>
      <c r="T634" s="17"/>
    </row>
    <row r="635" spans="16:20" x14ac:dyDescent="0.2">
      <c r="P635" s="17"/>
      <c r="Q635" s="17"/>
      <c r="R635" s="17"/>
      <c r="S635" s="17"/>
      <c r="T635" s="17"/>
    </row>
    <row r="636" spans="16:20" x14ac:dyDescent="0.2">
      <c r="P636" s="17"/>
      <c r="Q636" s="17"/>
      <c r="R636" s="17"/>
      <c r="S636" s="17"/>
      <c r="T636" s="17"/>
    </row>
    <row r="637" spans="16:20" x14ac:dyDescent="0.2">
      <c r="P637" s="17"/>
      <c r="Q637" s="17"/>
      <c r="R637" s="17"/>
      <c r="S637" s="17"/>
      <c r="T637" s="17"/>
    </row>
    <row r="638" spans="16:20" x14ac:dyDescent="0.2">
      <c r="P638" s="17"/>
      <c r="Q638" s="17"/>
      <c r="R638" s="17"/>
      <c r="S638" s="17"/>
      <c r="T638" s="17"/>
    </row>
    <row r="639" spans="16:20" x14ac:dyDescent="0.2">
      <c r="P639" s="17"/>
      <c r="Q639" s="17"/>
      <c r="R639" s="17"/>
      <c r="S639" s="17"/>
      <c r="T639" s="17"/>
    </row>
    <row r="640" spans="16:20" x14ac:dyDescent="0.2">
      <c r="P640" s="17"/>
      <c r="Q640" s="17"/>
      <c r="R640" s="17"/>
      <c r="S640" s="17"/>
      <c r="T640" s="17"/>
    </row>
    <row r="641" spans="16:20" x14ac:dyDescent="0.2">
      <c r="P641" s="17"/>
      <c r="Q641" s="17"/>
      <c r="R641" s="17"/>
      <c r="S641" s="17"/>
      <c r="T641" s="17"/>
    </row>
    <row r="642" spans="16:20" x14ac:dyDescent="0.2">
      <c r="P642" s="17"/>
      <c r="Q642" s="17"/>
      <c r="R642" s="17"/>
      <c r="S642" s="17"/>
      <c r="T642" s="17"/>
    </row>
    <row r="643" spans="16:20" x14ac:dyDescent="0.2">
      <c r="P643" s="17"/>
      <c r="Q643" s="17"/>
      <c r="R643" s="17"/>
      <c r="S643" s="17"/>
      <c r="T643" s="17"/>
    </row>
    <row r="644" spans="16:20" x14ac:dyDescent="0.2">
      <c r="P644" s="17"/>
      <c r="Q644" s="17"/>
      <c r="R644" s="17"/>
      <c r="S644" s="17"/>
      <c r="T644" s="17"/>
    </row>
    <row r="645" spans="16:20" x14ac:dyDescent="0.2">
      <c r="P645" s="17"/>
      <c r="Q645" s="17"/>
      <c r="R645" s="17"/>
      <c r="S645" s="17"/>
      <c r="T645" s="17"/>
    </row>
    <row r="646" spans="16:20" x14ac:dyDescent="0.2">
      <c r="P646" s="17"/>
      <c r="Q646" s="17"/>
      <c r="R646" s="17"/>
      <c r="S646" s="17"/>
      <c r="T646" s="17"/>
    </row>
    <row r="647" spans="16:20" x14ac:dyDescent="0.2">
      <c r="P647" s="17"/>
      <c r="Q647" s="17"/>
      <c r="R647" s="17"/>
      <c r="S647" s="17"/>
      <c r="T647" s="17"/>
    </row>
    <row r="648" spans="16:20" x14ac:dyDescent="0.2">
      <c r="P648" s="17"/>
      <c r="Q648" s="17"/>
      <c r="R648" s="17"/>
      <c r="S648" s="17"/>
      <c r="T648" s="17"/>
    </row>
    <row r="649" spans="16:20" x14ac:dyDescent="0.2">
      <c r="P649" s="17"/>
      <c r="Q649" s="17"/>
      <c r="R649" s="17"/>
      <c r="S649" s="17"/>
      <c r="T649" s="17"/>
    </row>
    <row r="650" spans="16:20" x14ac:dyDescent="0.2">
      <c r="P650" s="17"/>
      <c r="Q650" s="17"/>
      <c r="R650" s="17"/>
      <c r="S650" s="17"/>
      <c r="T650" s="17"/>
    </row>
    <row r="651" spans="16:20" x14ac:dyDescent="0.2">
      <c r="P651" s="17"/>
      <c r="Q651" s="17"/>
      <c r="R651" s="17"/>
      <c r="S651" s="17"/>
      <c r="T651" s="17"/>
    </row>
    <row r="652" spans="16:20" x14ac:dyDescent="0.2">
      <c r="P652" s="17"/>
      <c r="Q652" s="17"/>
      <c r="R652" s="17"/>
      <c r="S652" s="17"/>
      <c r="T652" s="17"/>
    </row>
    <row r="653" spans="16:20" x14ac:dyDescent="0.2">
      <c r="P653" s="17"/>
      <c r="Q653" s="17"/>
      <c r="R653" s="17"/>
      <c r="S653" s="17"/>
      <c r="T653" s="17"/>
    </row>
    <row r="654" spans="16:20" x14ac:dyDescent="0.2">
      <c r="P654" s="17"/>
      <c r="Q654" s="17"/>
      <c r="R654" s="17"/>
      <c r="S654" s="17"/>
      <c r="T654" s="17"/>
    </row>
    <row r="655" spans="16:20" x14ac:dyDescent="0.2">
      <c r="P655" s="17"/>
      <c r="Q655" s="17"/>
      <c r="R655" s="17"/>
      <c r="S655" s="17"/>
      <c r="T655" s="17"/>
    </row>
    <row r="656" spans="16:20" x14ac:dyDescent="0.2">
      <c r="P656" s="17"/>
      <c r="Q656" s="17"/>
      <c r="R656" s="17"/>
      <c r="S656" s="17"/>
      <c r="T656" s="17"/>
    </row>
    <row r="657" spans="16:20" x14ac:dyDescent="0.2">
      <c r="P657" s="17"/>
      <c r="Q657" s="17"/>
      <c r="R657" s="17"/>
      <c r="S657" s="17"/>
      <c r="T657" s="17"/>
    </row>
    <row r="658" spans="16:20" x14ac:dyDescent="0.2">
      <c r="P658" s="17"/>
      <c r="Q658" s="17"/>
      <c r="R658" s="17"/>
      <c r="S658" s="17"/>
      <c r="T658" s="17"/>
    </row>
    <row r="659" spans="16:20" x14ac:dyDescent="0.2">
      <c r="P659" s="17"/>
      <c r="Q659" s="17"/>
      <c r="R659" s="17"/>
      <c r="S659" s="17"/>
      <c r="T659" s="17"/>
    </row>
    <row r="660" spans="16:20" x14ac:dyDescent="0.2">
      <c r="P660" s="17"/>
      <c r="Q660" s="17"/>
      <c r="R660" s="17"/>
      <c r="S660" s="17"/>
      <c r="T660" s="17"/>
    </row>
    <row r="661" spans="16:20" x14ac:dyDescent="0.2">
      <c r="P661" s="17"/>
      <c r="Q661" s="17"/>
      <c r="R661" s="17"/>
      <c r="S661" s="17"/>
      <c r="T661" s="17"/>
    </row>
    <row r="662" spans="16:20" x14ac:dyDescent="0.2">
      <c r="P662" s="17"/>
      <c r="Q662" s="17"/>
      <c r="R662" s="17"/>
      <c r="S662" s="17"/>
      <c r="T662" s="17"/>
    </row>
    <row r="663" spans="16:20" x14ac:dyDescent="0.2">
      <c r="P663" s="17"/>
      <c r="Q663" s="17"/>
      <c r="R663" s="17"/>
      <c r="S663" s="17"/>
      <c r="T663" s="17"/>
    </row>
    <row r="664" spans="16:20" x14ac:dyDescent="0.2">
      <c r="P664" s="17"/>
      <c r="Q664" s="17"/>
      <c r="R664" s="17"/>
      <c r="S664" s="17"/>
      <c r="T664" s="17"/>
    </row>
    <row r="665" spans="16:20" x14ac:dyDescent="0.2">
      <c r="P665" s="17"/>
      <c r="Q665" s="17"/>
      <c r="R665" s="17"/>
      <c r="S665" s="17"/>
      <c r="T665" s="17"/>
    </row>
    <row r="666" spans="16:20" x14ac:dyDescent="0.2">
      <c r="P666" s="17"/>
      <c r="Q666" s="17"/>
      <c r="R666" s="17"/>
      <c r="S666" s="17"/>
      <c r="T666" s="17"/>
    </row>
    <row r="667" spans="16:20" x14ac:dyDescent="0.2">
      <c r="P667" s="17"/>
      <c r="Q667" s="17"/>
      <c r="R667" s="17"/>
      <c r="S667" s="17"/>
      <c r="T667" s="17"/>
    </row>
    <row r="668" spans="16:20" x14ac:dyDescent="0.2">
      <c r="P668" s="17"/>
      <c r="Q668" s="17"/>
      <c r="R668" s="17"/>
      <c r="S668" s="17"/>
      <c r="T668" s="17"/>
    </row>
    <row r="669" spans="16:20" x14ac:dyDescent="0.2">
      <c r="P669" s="17"/>
      <c r="Q669" s="17"/>
      <c r="R669" s="17"/>
      <c r="S669" s="17"/>
      <c r="T669" s="17"/>
    </row>
    <row r="670" spans="16:20" x14ac:dyDescent="0.2">
      <c r="P670" s="17"/>
      <c r="Q670" s="17"/>
      <c r="R670" s="17"/>
      <c r="S670" s="17"/>
      <c r="T670" s="17"/>
    </row>
    <row r="671" spans="16:20" x14ac:dyDescent="0.2">
      <c r="P671" s="17"/>
      <c r="Q671" s="17"/>
      <c r="R671" s="17"/>
      <c r="S671" s="17"/>
      <c r="T671" s="17"/>
    </row>
    <row r="672" spans="16:20" x14ac:dyDescent="0.2">
      <c r="P672" s="17"/>
      <c r="Q672" s="17"/>
      <c r="R672" s="17"/>
      <c r="S672" s="17"/>
      <c r="T672" s="17"/>
    </row>
    <row r="673" spans="16:20" x14ac:dyDescent="0.2">
      <c r="P673" s="17"/>
      <c r="Q673" s="17"/>
      <c r="R673" s="17"/>
      <c r="S673" s="17"/>
      <c r="T673" s="17"/>
    </row>
    <row r="674" spans="16:20" x14ac:dyDescent="0.2">
      <c r="P674" s="17"/>
      <c r="Q674" s="17"/>
      <c r="R674" s="17"/>
      <c r="S674" s="17"/>
      <c r="T674" s="17"/>
    </row>
    <row r="675" spans="16:20" x14ac:dyDescent="0.2">
      <c r="P675" s="17"/>
      <c r="Q675" s="17"/>
      <c r="R675" s="17"/>
      <c r="S675" s="17"/>
      <c r="T675" s="17"/>
    </row>
    <row r="676" spans="16:20" x14ac:dyDescent="0.2">
      <c r="P676" s="17"/>
      <c r="Q676" s="17"/>
      <c r="R676" s="17"/>
      <c r="S676" s="17"/>
      <c r="T676" s="17"/>
    </row>
    <row r="677" spans="16:20" x14ac:dyDescent="0.2">
      <c r="P677" s="17"/>
      <c r="Q677" s="17"/>
      <c r="R677" s="17"/>
      <c r="S677" s="17"/>
      <c r="T677" s="17"/>
    </row>
    <row r="678" spans="16:20" x14ac:dyDescent="0.2">
      <c r="P678" s="17"/>
      <c r="Q678" s="17"/>
      <c r="R678" s="17"/>
      <c r="S678" s="17"/>
      <c r="T678" s="17"/>
    </row>
    <row r="679" spans="16:20" x14ac:dyDescent="0.2">
      <c r="P679" s="17"/>
      <c r="Q679" s="17"/>
      <c r="R679" s="17"/>
      <c r="S679" s="17"/>
      <c r="T679" s="17"/>
    </row>
    <row r="680" spans="16:20" x14ac:dyDescent="0.2">
      <c r="P680" s="17"/>
      <c r="Q680" s="17"/>
      <c r="R680" s="17"/>
      <c r="S680" s="17"/>
      <c r="T680" s="17"/>
    </row>
    <row r="681" spans="16:20" x14ac:dyDescent="0.2">
      <c r="P681" s="17"/>
      <c r="Q681" s="17"/>
      <c r="R681" s="17"/>
      <c r="S681" s="17"/>
      <c r="T681" s="17"/>
    </row>
    <row r="682" spans="16:20" x14ac:dyDescent="0.2">
      <c r="P682" s="17"/>
      <c r="Q682" s="17"/>
      <c r="R682" s="17"/>
      <c r="S682" s="17"/>
      <c r="T682" s="17"/>
    </row>
    <row r="683" spans="16:20" x14ac:dyDescent="0.2">
      <c r="P683" s="17"/>
      <c r="Q683" s="17"/>
      <c r="R683" s="17"/>
      <c r="S683" s="17"/>
      <c r="T683" s="17"/>
    </row>
    <row r="684" spans="16:20" x14ac:dyDescent="0.2">
      <c r="P684" s="17"/>
      <c r="Q684" s="17"/>
      <c r="R684" s="17"/>
      <c r="S684" s="17"/>
      <c r="T684" s="17"/>
    </row>
    <row r="685" spans="16:20" x14ac:dyDescent="0.2">
      <c r="P685" s="17"/>
      <c r="Q685" s="17"/>
      <c r="R685" s="17"/>
      <c r="S685" s="17"/>
      <c r="T685" s="17"/>
    </row>
    <row r="686" spans="16:20" x14ac:dyDescent="0.2">
      <c r="P686" s="17"/>
      <c r="Q686" s="17"/>
      <c r="R686" s="17"/>
      <c r="S686" s="17"/>
      <c r="T686" s="17"/>
    </row>
    <row r="687" spans="16:20" x14ac:dyDescent="0.2">
      <c r="P687" s="17"/>
      <c r="Q687" s="17"/>
      <c r="R687" s="17"/>
      <c r="S687" s="17"/>
      <c r="T687" s="17"/>
    </row>
    <row r="688" spans="16:20" x14ac:dyDescent="0.2">
      <c r="P688" s="17"/>
      <c r="Q688" s="17"/>
      <c r="R688" s="17"/>
      <c r="S688" s="17"/>
      <c r="T688" s="17"/>
    </row>
    <row r="689" spans="16:20" x14ac:dyDescent="0.2">
      <c r="P689" s="17"/>
      <c r="Q689" s="17"/>
      <c r="R689" s="17"/>
      <c r="S689" s="17"/>
      <c r="T689" s="17"/>
    </row>
    <row r="690" spans="16:20" x14ac:dyDescent="0.2">
      <c r="P690" s="17"/>
      <c r="Q690" s="17"/>
      <c r="R690" s="17"/>
      <c r="S690" s="17"/>
      <c r="T690" s="17"/>
    </row>
    <row r="691" spans="16:20" x14ac:dyDescent="0.2">
      <c r="P691" s="17"/>
      <c r="Q691" s="17"/>
      <c r="R691" s="17"/>
      <c r="S691" s="17"/>
      <c r="T691" s="17"/>
    </row>
    <row r="692" spans="16:20" x14ac:dyDescent="0.2">
      <c r="P692" s="17"/>
      <c r="Q692" s="17"/>
      <c r="R692" s="17"/>
      <c r="S692" s="17"/>
      <c r="T692" s="17"/>
    </row>
    <row r="693" spans="16:20" x14ac:dyDescent="0.2">
      <c r="P693" s="17"/>
      <c r="Q693" s="17"/>
      <c r="R693" s="17"/>
      <c r="S693" s="17"/>
      <c r="T693" s="17"/>
    </row>
    <row r="694" spans="16:20" x14ac:dyDescent="0.2">
      <c r="P694" s="17"/>
      <c r="Q694" s="17"/>
      <c r="R694" s="17"/>
      <c r="S694" s="17"/>
      <c r="T694" s="17"/>
    </row>
    <row r="695" spans="16:20" x14ac:dyDescent="0.2">
      <c r="P695" s="17"/>
      <c r="Q695" s="17"/>
      <c r="R695" s="17"/>
      <c r="S695" s="17"/>
      <c r="T695" s="17"/>
    </row>
    <row r="696" spans="16:20" x14ac:dyDescent="0.2">
      <c r="P696" s="17"/>
      <c r="Q696" s="17"/>
      <c r="R696" s="17"/>
      <c r="S696" s="17"/>
      <c r="T696" s="17"/>
    </row>
    <row r="697" spans="16:20" x14ac:dyDescent="0.2">
      <c r="P697" s="17"/>
      <c r="Q697" s="17"/>
      <c r="R697" s="17"/>
      <c r="S697" s="17"/>
      <c r="T697" s="17"/>
    </row>
    <row r="698" spans="16:20" x14ac:dyDescent="0.2">
      <c r="P698" s="17"/>
      <c r="Q698" s="17"/>
      <c r="R698" s="17"/>
      <c r="S698" s="17"/>
      <c r="T698" s="17"/>
    </row>
    <row r="699" spans="16:20" x14ac:dyDescent="0.2">
      <c r="P699" s="17"/>
      <c r="Q699" s="17"/>
      <c r="R699" s="17"/>
      <c r="S699" s="17"/>
      <c r="T699" s="17"/>
    </row>
    <row r="700" spans="16:20" x14ac:dyDescent="0.2">
      <c r="P700" s="17"/>
      <c r="Q700" s="17"/>
      <c r="R700" s="17"/>
      <c r="S700" s="17"/>
      <c r="T700" s="17"/>
    </row>
    <row r="701" spans="16:20" x14ac:dyDescent="0.2">
      <c r="P701" s="17"/>
      <c r="Q701" s="17"/>
      <c r="R701" s="17"/>
      <c r="S701" s="17"/>
      <c r="T701" s="17"/>
    </row>
    <row r="702" spans="16:20" x14ac:dyDescent="0.2">
      <c r="P702" s="17"/>
      <c r="Q702" s="17"/>
      <c r="R702" s="17"/>
      <c r="S702" s="17"/>
      <c r="T702" s="17"/>
    </row>
    <row r="703" spans="16:20" x14ac:dyDescent="0.2">
      <c r="P703" s="17"/>
      <c r="Q703" s="17"/>
      <c r="R703" s="17"/>
      <c r="S703" s="17"/>
      <c r="T703" s="17"/>
    </row>
    <row r="704" spans="16:20" x14ac:dyDescent="0.2">
      <c r="P704" s="17"/>
      <c r="Q704" s="17"/>
      <c r="R704" s="17"/>
      <c r="S704" s="17"/>
      <c r="T704" s="17"/>
    </row>
    <row r="705" spans="16:20" x14ac:dyDescent="0.2">
      <c r="P705" s="17"/>
      <c r="Q705" s="17"/>
      <c r="R705" s="17"/>
      <c r="S705" s="17"/>
      <c r="T705" s="17"/>
    </row>
    <row r="706" spans="16:20" x14ac:dyDescent="0.2">
      <c r="P706" s="17"/>
      <c r="Q706" s="17"/>
      <c r="R706" s="17"/>
      <c r="S706" s="17"/>
      <c r="T706" s="17"/>
    </row>
    <row r="707" spans="16:20" x14ac:dyDescent="0.2">
      <c r="P707" s="17"/>
      <c r="Q707" s="17"/>
      <c r="R707" s="17"/>
      <c r="S707" s="17"/>
      <c r="T707" s="17"/>
    </row>
    <row r="708" spans="16:20" x14ac:dyDescent="0.2">
      <c r="P708" s="17"/>
      <c r="Q708" s="17"/>
      <c r="R708" s="17"/>
      <c r="S708" s="17"/>
      <c r="T708" s="17"/>
    </row>
    <row r="709" spans="16:20" x14ac:dyDescent="0.2">
      <c r="P709" s="17"/>
      <c r="Q709" s="17"/>
      <c r="R709" s="17"/>
      <c r="S709" s="17"/>
      <c r="T709" s="17"/>
    </row>
    <row r="710" spans="16:20" x14ac:dyDescent="0.2">
      <c r="P710" s="17"/>
      <c r="Q710" s="17"/>
      <c r="R710" s="17"/>
      <c r="S710" s="17"/>
      <c r="T710" s="17"/>
    </row>
    <row r="711" spans="16:20" x14ac:dyDescent="0.2">
      <c r="P711" s="17"/>
      <c r="Q711" s="17"/>
      <c r="R711" s="17"/>
      <c r="S711" s="17"/>
      <c r="T711" s="17"/>
    </row>
    <row r="712" spans="16:20" x14ac:dyDescent="0.2">
      <c r="P712" s="17"/>
      <c r="Q712" s="17"/>
      <c r="R712" s="17"/>
      <c r="S712" s="17"/>
      <c r="T712" s="17"/>
    </row>
    <row r="713" spans="16:20" x14ac:dyDescent="0.2">
      <c r="P713" s="17"/>
      <c r="Q713" s="17"/>
      <c r="R713" s="17"/>
      <c r="S713" s="17"/>
      <c r="T713" s="17"/>
    </row>
    <row r="714" spans="16:20" x14ac:dyDescent="0.2">
      <c r="P714" s="17"/>
      <c r="Q714" s="17"/>
      <c r="R714" s="17"/>
      <c r="S714" s="17"/>
      <c r="T714" s="17"/>
    </row>
    <row r="715" spans="16:20" x14ac:dyDescent="0.2">
      <c r="P715" s="17"/>
      <c r="Q715" s="17"/>
      <c r="R715" s="17"/>
      <c r="S715" s="17"/>
      <c r="T715" s="17"/>
    </row>
    <row r="716" spans="16:20" x14ac:dyDescent="0.2">
      <c r="P716" s="17"/>
      <c r="Q716" s="17"/>
      <c r="R716" s="17"/>
      <c r="S716" s="17"/>
      <c r="T716" s="17"/>
    </row>
    <row r="717" spans="16:20" x14ac:dyDescent="0.2">
      <c r="P717" s="17"/>
      <c r="Q717" s="17"/>
      <c r="R717" s="17"/>
      <c r="S717" s="17"/>
      <c r="T717" s="17"/>
    </row>
    <row r="718" spans="16:20" x14ac:dyDescent="0.2">
      <c r="P718" s="17"/>
      <c r="Q718" s="17"/>
      <c r="R718" s="17"/>
      <c r="S718" s="17"/>
      <c r="T718" s="17"/>
    </row>
    <row r="719" spans="16:20" x14ac:dyDescent="0.2">
      <c r="P719" s="17"/>
      <c r="Q719" s="17"/>
      <c r="R719" s="17"/>
      <c r="S719" s="17"/>
      <c r="T719" s="17"/>
    </row>
    <row r="720" spans="16:20" x14ac:dyDescent="0.2">
      <c r="P720" s="17"/>
      <c r="Q720" s="17"/>
      <c r="R720" s="17"/>
      <c r="S720" s="17"/>
      <c r="T720" s="17"/>
    </row>
    <row r="721" spans="16:20" x14ac:dyDescent="0.2">
      <c r="P721" s="17"/>
      <c r="Q721" s="17"/>
      <c r="R721" s="17"/>
      <c r="S721" s="17"/>
      <c r="T721" s="17"/>
    </row>
    <row r="722" spans="16:20" x14ac:dyDescent="0.2">
      <c r="P722" s="17"/>
      <c r="Q722" s="17"/>
      <c r="R722" s="17"/>
      <c r="S722" s="17"/>
      <c r="T722" s="17"/>
    </row>
    <row r="723" spans="16:20" x14ac:dyDescent="0.2">
      <c r="P723" s="17"/>
      <c r="Q723" s="17"/>
      <c r="R723" s="17"/>
      <c r="S723" s="17"/>
      <c r="T723" s="17"/>
    </row>
    <row r="724" spans="16:20" x14ac:dyDescent="0.2">
      <c r="P724" s="17"/>
      <c r="Q724" s="17"/>
      <c r="R724" s="17"/>
      <c r="S724" s="17"/>
      <c r="T724" s="17"/>
    </row>
    <row r="725" spans="16:20" x14ac:dyDescent="0.2">
      <c r="P725" s="17"/>
      <c r="Q725" s="17"/>
      <c r="R725" s="17"/>
      <c r="S725" s="17"/>
      <c r="T725" s="17"/>
    </row>
    <row r="726" spans="16:20" x14ac:dyDescent="0.2">
      <c r="P726" s="17"/>
      <c r="Q726" s="17"/>
      <c r="R726" s="17"/>
      <c r="S726" s="17"/>
      <c r="T726" s="17"/>
    </row>
    <row r="727" spans="16:20" x14ac:dyDescent="0.2">
      <c r="P727" s="17"/>
      <c r="Q727" s="17"/>
      <c r="R727" s="17"/>
      <c r="S727" s="17"/>
      <c r="T727" s="17"/>
    </row>
    <row r="728" spans="16:20" x14ac:dyDescent="0.2">
      <c r="P728" s="17"/>
      <c r="Q728" s="17"/>
      <c r="R728" s="17"/>
      <c r="S728" s="17"/>
      <c r="T728" s="17"/>
    </row>
    <row r="729" spans="16:20" x14ac:dyDescent="0.2">
      <c r="P729" s="17"/>
      <c r="Q729" s="17"/>
      <c r="R729" s="17"/>
      <c r="S729" s="17"/>
      <c r="T729" s="17"/>
    </row>
    <row r="730" spans="16:20" x14ac:dyDescent="0.2">
      <c r="P730" s="17"/>
      <c r="Q730" s="17"/>
      <c r="R730" s="17"/>
      <c r="S730" s="17"/>
      <c r="T730" s="17"/>
    </row>
    <row r="731" spans="16:20" x14ac:dyDescent="0.2">
      <c r="P731" s="17"/>
      <c r="Q731" s="17"/>
      <c r="R731" s="17"/>
      <c r="S731" s="17"/>
      <c r="T731" s="17"/>
    </row>
    <row r="732" spans="16:20" x14ac:dyDescent="0.2">
      <c r="P732" s="17"/>
      <c r="Q732" s="17"/>
      <c r="R732" s="17"/>
      <c r="S732" s="17"/>
      <c r="T732" s="17"/>
    </row>
    <row r="733" spans="16:20" x14ac:dyDescent="0.2">
      <c r="P733" s="17"/>
      <c r="Q733" s="17"/>
      <c r="R733" s="17"/>
      <c r="S733" s="17"/>
      <c r="T733" s="17"/>
    </row>
    <row r="734" spans="16:20" x14ac:dyDescent="0.2">
      <c r="P734" s="17"/>
      <c r="Q734" s="17"/>
      <c r="R734" s="17"/>
      <c r="S734" s="17"/>
      <c r="T734" s="17"/>
    </row>
    <row r="735" spans="16:20" x14ac:dyDescent="0.2">
      <c r="P735" s="17"/>
      <c r="Q735" s="17"/>
      <c r="R735" s="17"/>
      <c r="S735" s="17"/>
      <c r="T735" s="17"/>
    </row>
    <row r="736" spans="16:20" x14ac:dyDescent="0.2">
      <c r="P736" s="17"/>
      <c r="Q736" s="17"/>
      <c r="R736" s="17"/>
      <c r="S736" s="17"/>
      <c r="T736" s="17"/>
    </row>
    <row r="737" spans="16:20" x14ac:dyDescent="0.2">
      <c r="P737" s="17"/>
      <c r="Q737" s="17"/>
      <c r="R737" s="17"/>
      <c r="S737" s="17"/>
      <c r="T737" s="17"/>
    </row>
    <row r="738" spans="16:20" x14ac:dyDescent="0.2">
      <c r="P738" s="17"/>
      <c r="Q738" s="17"/>
      <c r="R738" s="17"/>
      <c r="S738" s="17"/>
      <c r="T738" s="17"/>
    </row>
    <row r="739" spans="16:20" x14ac:dyDescent="0.2">
      <c r="P739" s="17"/>
      <c r="Q739" s="17"/>
      <c r="R739" s="17"/>
      <c r="S739" s="17"/>
      <c r="T739" s="17"/>
    </row>
    <row r="740" spans="16:20" x14ac:dyDescent="0.2">
      <c r="P740" s="17"/>
      <c r="Q740" s="17"/>
      <c r="R740" s="17"/>
      <c r="S740" s="17"/>
      <c r="T740" s="17"/>
    </row>
    <row r="741" spans="16:20" x14ac:dyDescent="0.2">
      <c r="P741" s="17"/>
      <c r="Q741" s="17"/>
      <c r="R741" s="17"/>
      <c r="S741" s="17"/>
      <c r="T741" s="17"/>
    </row>
    <row r="742" spans="16:20" x14ac:dyDescent="0.2">
      <c r="P742" s="17"/>
      <c r="Q742" s="17"/>
      <c r="R742" s="17"/>
      <c r="S742" s="17"/>
      <c r="T742" s="17"/>
    </row>
    <row r="743" spans="16:20" x14ac:dyDescent="0.2">
      <c r="P743" s="17"/>
      <c r="Q743" s="17"/>
      <c r="R743" s="17"/>
      <c r="S743" s="17"/>
      <c r="T743" s="17"/>
    </row>
    <row r="744" spans="16:20" x14ac:dyDescent="0.2">
      <c r="P744" s="17"/>
      <c r="Q744" s="17"/>
      <c r="R744" s="17"/>
      <c r="S744" s="17"/>
      <c r="T744" s="17"/>
    </row>
    <row r="745" spans="16:20" x14ac:dyDescent="0.2">
      <c r="P745" s="17"/>
      <c r="Q745" s="17"/>
      <c r="R745" s="17"/>
      <c r="S745" s="17"/>
      <c r="T745" s="17"/>
    </row>
    <row r="746" spans="16:20" x14ac:dyDescent="0.2">
      <c r="P746" s="17"/>
      <c r="Q746" s="17"/>
      <c r="R746" s="17"/>
      <c r="S746" s="17"/>
      <c r="T746" s="17"/>
    </row>
    <row r="747" spans="16:20" x14ac:dyDescent="0.2">
      <c r="P747" s="17"/>
      <c r="Q747" s="17"/>
      <c r="R747" s="17"/>
      <c r="S747" s="17"/>
      <c r="T747" s="17"/>
    </row>
    <row r="748" spans="16:20" x14ac:dyDescent="0.2">
      <c r="P748" s="17"/>
      <c r="Q748" s="17"/>
      <c r="R748" s="17"/>
      <c r="S748" s="17"/>
      <c r="T748" s="17"/>
    </row>
    <row r="749" spans="16:20" x14ac:dyDescent="0.2">
      <c r="P749" s="17"/>
      <c r="Q749" s="17"/>
      <c r="R749" s="17"/>
      <c r="S749" s="17"/>
      <c r="T749" s="17"/>
    </row>
    <row r="750" spans="16:20" x14ac:dyDescent="0.2">
      <c r="P750" s="17"/>
      <c r="Q750" s="17"/>
      <c r="R750" s="17"/>
      <c r="S750" s="17"/>
      <c r="T750" s="17"/>
    </row>
    <row r="751" spans="16:20" x14ac:dyDescent="0.2">
      <c r="P751" s="17"/>
      <c r="Q751" s="17"/>
      <c r="R751" s="17"/>
      <c r="S751" s="17"/>
      <c r="T751" s="17"/>
    </row>
    <row r="752" spans="16:20" x14ac:dyDescent="0.2">
      <c r="P752" s="17"/>
      <c r="Q752" s="17"/>
      <c r="R752" s="17"/>
      <c r="S752" s="17"/>
      <c r="T752" s="17"/>
    </row>
    <row r="753" spans="16:20" x14ac:dyDescent="0.2">
      <c r="P753" s="17"/>
      <c r="Q753" s="17"/>
      <c r="R753" s="17"/>
      <c r="S753" s="17"/>
      <c r="T753" s="17"/>
    </row>
    <row r="754" spans="16:20" x14ac:dyDescent="0.2">
      <c r="P754" s="17"/>
      <c r="Q754" s="17"/>
      <c r="R754" s="17"/>
      <c r="S754" s="17"/>
      <c r="T754" s="17"/>
    </row>
    <row r="755" spans="16:20" x14ac:dyDescent="0.2">
      <c r="P755" s="17"/>
      <c r="Q755" s="17"/>
      <c r="R755" s="17"/>
      <c r="S755" s="17"/>
      <c r="T755" s="17"/>
    </row>
    <row r="756" spans="16:20" x14ac:dyDescent="0.2">
      <c r="P756" s="17"/>
      <c r="Q756" s="17"/>
      <c r="R756" s="17"/>
      <c r="S756" s="17"/>
      <c r="T756" s="17"/>
    </row>
    <row r="757" spans="16:20" x14ac:dyDescent="0.2">
      <c r="P757" s="17"/>
      <c r="Q757" s="17"/>
      <c r="R757" s="17"/>
      <c r="S757" s="17"/>
      <c r="T757" s="17"/>
    </row>
    <row r="758" spans="16:20" x14ac:dyDescent="0.2">
      <c r="P758" s="17"/>
      <c r="Q758" s="17"/>
      <c r="R758" s="17"/>
      <c r="S758" s="17"/>
      <c r="T758" s="17"/>
    </row>
    <row r="759" spans="16:20" x14ac:dyDescent="0.2">
      <c r="P759" s="17"/>
      <c r="Q759" s="17"/>
      <c r="R759" s="17"/>
      <c r="S759" s="17"/>
      <c r="T759" s="17"/>
    </row>
    <row r="760" spans="16:20" x14ac:dyDescent="0.2">
      <c r="P760" s="17"/>
      <c r="Q760" s="17"/>
      <c r="R760" s="17"/>
      <c r="S760" s="17"/>
      <c r="T760" s="17"/>
    </row>
    <row r="761" spans="16:20" x14ac:dyDescent="0.2">
      <c r="P761" s="17"/>
      <c r="Q761" s="17"/>
      <c r="R761" s="17"/>
      <c r="S761" s="17"/>
      <c r="T761" s="17"/>
    </row>
    <row r="762" spans="16:20" x14ac:dyDescent="0.2">
      <c r="P762" s="17"/>
      <c r="Q762" s="17"/>
      <c r="R762" s="17"/>
      <c r="S762" s="17"/>
      <c r="T762" s="17"/>
    </row>
    <row r="763" spans="16:20" x14ac:dyDescent="0.2">
      <c r="P763" s="17"/>
      <c r="Q763" s="17"/>
      <c r="R763" s="17"/>
      <c r="S763" s="17"/>
      <c r="T763" s="17"/>
    </row>
    <row r="764" spans="16:20" x14ac:dyDescent="0.2">
      <c r="P764" s="17"/>
      <c r="Q764" s="17"/>
      <c r="R764" s="17"/>
      <c r="S764" s="17"/>
      <c r="T764" s="17"/>
    </row>
    <row r="765" spans="16:20" x14ac:dyDescent="0.2">
      <c r="P765" s="17"/>
      <c r="Q765" s="17"/>
      <c r="R765" s="17"/>
      <c r="S765" s="17"/>
      <c r="T765" s="17"/>
    </row>
    <row r="766" spans="16:20" x14ac:dyDescent="0.2">
      <c r="P766" s="17"/>
      <c r="Q766" s="17"/>
      <c r="R766" s="17"/>
      <c r="S766" s="17"/>
      <c r="T766" s="17"/>
    </row>
    <row r="767" spans="16:20" x14ac:dyDescent="0.2">
      <c r="P767" s="17"/>
      <c r="Q767" s="17"/>
      <c r="R767" s="17"/>
      <c r="S767" s="17"/>
      <c r="T767" s="17"/>
    </row>
    <row r="768" spans="16:20" x14ac:dyDescent="0.2">
      <c r="P768" s="17"/>
      <c r="Q768" s="17"/>
      <c r="R768" s="17"/>
      <c r="S768" s="17"/>
      <c r="T768" s="17"/>
    </row>
    <row r="769" spans="16:20" x14ac:dyDescent="0.2">
      <c r="P769" s="17"/>
      <c r="Q769" s="17"/>
      <c r="R769" s="17"/>
      <c r="S769" s="17"/>
      <c r="T769" s="17"/>
    </row>
    <row r="770" spans="16:20" x14ac:dyDescent="0.2">
      <c r="P770" s="17"/>
      <c r="Q770" s="17"/>
      <c r="R770" s="17"/>
      <c r="S770" s="17"/>
      <c r="T770" s="17"/>
    </row>
    <row r="771" spans="16:20" x14ac:dyDescent="0.2">
      <c r="P771" s="17"/>
      <c r="Q771" s="17"/>
      <c r="R771" s="17"/>
      <c r="S771" s="17"/>
      <c r="T771" s="17"/>
    </row>
    <row r="772" spans="16:20" x14ac:dyDescent="0.2">
      <c r="P772" s="17"/>
      <c r="Q772" s="17"/>
      <c r="R772" s="17"/>
      <c r="S772" s="17"/>
      <c r="T772" s="17"/>
    </row>
    <row r="773" spans="16:20" x14ac:dyDescent="0.2">
      <c r="P773" s="17"/>
      <c r="Q773" s="17"/>
      <c r="R773" s="17"/>
      <c r="S773" s="17"/>
      <c r="T773" s="17"/>
    </row>
    <row r="774" spans="16:20" x14ac:dyDescent="0.2">
      <c r="P774" s="17"/>
      <c r="Q774" s="17"/>
      <c r="R774" s="17"/>
      <c r="S774" s="17"/>
      <c r="T774" s="17"/>
    </row>
    <row r="775" spans="16:20" x14ac:dyDescent="0.2">
      <c r="P775" s="17"/>
      <c r="Q775" s="17"/>
      <c r="R775" s="17"/>
      <c r="S775" s="17"/>
      <c r="T775" s="17"/>
    </row>
    <row r="776" spans="16:20" x14ac:dyDescent="0.2">
      <c r="P776" s="17"/>
      <c r="Q776" s="17"/>
      <c r="R776" s="17"/>
      <c r="S776" s="17"/>
      <c r="T776" s="17"/>
    </row>
    <row r="777" spans="16:20" x14ac:dyDescent="0.2">
      <c r="P777" s="17"/>
      <c r="Q777" s="17"/>
      <c r="R777" s="17"/>
      <c r="S777" s="17"/>
      <c r="T777" s="17"/>
    </row>
    <row r="778" spans="16:20" x14ac:dyDescent="0.2">
      <c r="P778" s="17"/>
      <c r="Q778" s="17"/>
      <c r="R778" s="17"/>
      <c r="S778" s="17"/>
      <c r="T778" s="17"/>
    </row>
    <row r="779" spans="16:20" x14ac:dyDescent="0.2">
      <c r="P779" s="17"/>
      <c r="Q779" s="17"/>
      <c r="R779" s="17"/>
      <c r="S779" s="17"/>
      <c r="T779" s="17"/>
    </row>
    <row r="780" spans="16:20" x14ac:dyDescent="0.2">
      <c r="P780" s="17"/>
      <c r="Q780" s="17"/>
      <c r="R780" s="17"/>
      <c r="S780" s="17"/>
      <c r="T780" s="17"/>
    </row>
    <row r="781" spans="16:20" x14ac:dyDescent="0.2">
      <c r="P781" s="17"/>
      <c r="Q781" s="17"/>
      <c r="R781" s="17"/>
      <c r="S781" s="17"/>
      <c r="T781" s="17"/>
    </row>
    <row r="782" spans="16:20" x14ac:dyDescent="0.2">
      <c r="P782" s="17"/>
      <c r="Q782" s="17"/>
      <c r="R782" s="17"/>
      <c r="S782" s="17"/>
      <c r="T782" s="17"/>
    </row>
    <row r="783" spans="16:20" x14ac:dyDescent="0.2">
      <c r="P783" s="17"/>
      <c r="Q783" s="17"/>
      <c r="R783" s="17"/>
      <c r="S783" s="17"/>
      <c r="T783" s="17"/>
    </row>
    <row r="784" spans="16:20" x14ac:dyDescent="0.2">
      <c r="P784" s="17"/>
      <c r="Q784" s="17"/>
      <c r="R784" s="17"/>
      <c r="S784" s="17"/>
      <c r="T784" s="17"/>
    </row>
    <row r="785" spans="16:20" x14ac:dyDescent="0.2">
      <c r="P785" s="17"/>
      <c r="Q785" s="17"/>
      <c r="R785" s="17"/>
      <c r="S785" s="17"/>
      <c r="T785" s="17"/>
    </row>
    <row r="786" spans="16:20" x14ac:dyDescent="0.2">
      <c r="P786" s="17"/>
      <c r="Q786" s="17"/>
      <c r="R786" s="17"/>
      <c r="S786" s="17"/>
      <c r="T786" s="17"/>
    </row>
    <row r="787" spans="16:20" x14ac:dyDescent="0.2">
      <c r="P787" s="17"/>
      <c r="Q787" s="17"/>
      <c r="R787" s="17"/>
      <c r="S787" s="17"/>
      <c r="T787" s="17"/>
    </row>
    <row r="788" spans="16:20" x14ac:dyDescent="0.2">
      <c r="P788" s="17"/>
      <c r="Q788" s="17"/>
      <c r="R788" s="17"/>
      <c r="S788" s="17"/>
      <c r="T788" s="17"/>
    </row>
    <row r="789" spans="16:20" x14ac:dyDescent="0.2">
      <c r="P789" s="17"/>
      <c r="Q789" s="17"/>
      <c r="R789" s="17"/>
      <c r="S789" s="17"/>
      <c r="T789" s="17"/>
    </row>
    <row r="790" spans="16:20" x14ac:dyDescent="0.2">
      <c r="P790" s="17"/>
      <c r="Q790" s="17"/>
      <c r="R790" s="17"/>
      <c r="S790" s="17"/>
      <c r="T790" s="17"/>
    </row>
    <row r="791" spans="16:20" x14ac:dyDescent="0.2">
      <c r="P791" s="17"/>
      <c r="Q791" s="17"/>
      <c r="R791" s="17"/>
      <c r="S791" s="17"/>
      <c r="T791" s="17"/>
    </row>
    <row r="792" spans="16:20" x14ac:dyDescent="0.2">
      <c r="P792" s="17"/>
      <c r="Q792" s="17"/>
      <c r="R792" s="17"/>
      <c r="S792" s="17"/>
      <c r="T792" s="17"/>
    </row>
    <row r="793" spans="16:20" x14ac:dyDescent="0.2">
      <c r="P793" s="17"/>
      <c r="Q793" s="17"/>
      <c r="R793" s="17"/>
      <c r="S793" s="17"/>
      <c r="T793" s="17"/>
    </row>
    <row r="794" spans="16:20" x14ac:dyDescent="0.2">
      <c r="P794" s="17"/>
      <c r="Q794" s="17"/>
      <c r="R794" s="17"/>
      <c r="S794" s="17"/>
      <c r="T794" s="17"/>
    </row>
    <row r="795" spans="16:20" x14ac:dyDescent="0.2">
      <c r="P795" s="17"/>
      <c r="Q795" s="17"/>
      <c r="R795" s="17"/>
      <c r="S795" s="17"/>
      <c r="T795" s="17"/>
    </row>
    <row r="796" spans="16:20" x14ac:dyDescent="0.2">
      <c r="P796" s="17"/>
      <c r="Q796" s="17"/>
      <c r="R796" s="17"/>
      <c r="S796" s="17"/>
      <c r="T796" s="17"/>
    </row>
    <row r="797" spans="16:20" x14ac:dyDescent="0.2">
      <c r="P797" s="17"/>
      <c r="Q797" s="17"/>
      <c r="R797" s="17"/>
      <c r="S797" s="17"/>
      <c r="T797" s="17"/>
    </row>
    <row r="798" spans="16:20" x14ac:dyDescent="0.2">
      <c r="P798" s="17"/>
      <c r="Q798" s="17"/>
      <c r="R798" s="17"/>
      <c r="S798" s="17"/>
      <c r="T798" s="17"/>
    </row>
    <row r="799" spans="16:20" x14ac:dyDescent="0.2">
      <c r="P799" s="17"/>
      <c r="Q799" s="17"/>
      <c r="R799" s="17"/>
      <c r="S799" s="17"/>
      <c r="T799" s="17"/>
    </row>
    <row r="800" spans="16:20" x14ac:dyDescent="0.2">
      <c r="P800" s="17"/>
      <c r="Q800" s="17"/>
      <c r="R800" s="17"/>
      <c r="S800" s="17"/>
      <c r="T800" s="17"/>
    </row>
    <row r="801" spans="16:20" x14ac:dyDescent="0.2">
      <c r="P801" s="17"/>
      <c r="Q801" s="17"/>
      <c r="R801" s="17"/>
      <c r="S801" s="17"/>
      <c r="T801" s="17"/>
    </row>
    <row r="802" spans="16:20" x14ac:dyDescent="0.2">
      <c r="P802" s="17"/>
      <c r="Q802" s="17"/>
      <c r="R802" s="17"/>
      <c r="S802" s="17"/>
      <c r="T802" s="17"/>
    </row>
    <row r="803" spans="16:20" x14ac:dyDescent="0.2">
      <c r="P803" s="17"/>
      <c r="Q803" s="17"/>
      <c r="R803" s="17"/>
      <c r="S803" s="17"/>
      <c r="T803" s="17"/>
    </row>
    <row r="804" spans="16:20" x14ac:dyDescent="0.2">
      <c r="P804" s="17"/>
      <c r="Q804" s="17"/>
      <c r="R804" s="17"/>
      <c r="S804" s="17"/>
      <c r="T804" s="17"/>
    </row>
    <row r="805" spans="16:20" x14ac:dyDescent="0.2">
      <c r="P805" s="17"/>
      <c r="Q805" s="17"/>
      <c r="R805" s="17"/>
      <c r="S805" s="17"/>
      <c r="T805" s="17"/>
    </row>
    <row r="806" spans="16:20" x14ac:dyDescent="0.2">
      <c r="P806" s="17"/>
      <c r="Q806" s="17"/>
      <c r="R806" s="17"/>
      <c r="S806" s="17"/>
      <c r="T806" s="17"/>
    </row>
    <row r="807" spans="16:20" x14ac:dyDescent="0.2">
      <c r="P807" s="17"/>
      <c r="Q807" s="17"/>
      <c r="R807" s="17"/>
      <c r="S807" s="17"/>
      <c r="T807" s="17"/>
    </row>
    <row r="808" spans="16:20" x14ac:dyDescent="0.2">
      <c r="P808" s="17"/>
      <c r="Q808" s="17"/>
      <c r="R808" s="17"/>
      <c r="S808" s="17"/>
      <c r="T808" s="17"/>
    </row>
    <row r="809" spans="16:20" x14ac:dyDescent="0.2">
      <c r="P809" s="17"/>
      <c r="Q809" s="17"/>
      <c r="R809" s="17"/>
      <c r="S809" s="17"/>
      <c r="T809" s="17"/>
    </row>
    <row r="810" spans="16:20" x14ac:dyDescent="0.2">
      <c r="P810" s="17"/>
      <c r="Q810" s="17"/>
      <c r="R810" s="17"/>
      <c r="S810" s="17"/>
      <c r="T810" s="17"/>
    </row>
    <row r="811" spans="16:20" x14ac:dyDescent="0.2">
      <c r="P811" s="17"/>
      <c r="Q811" s="17"/>
      <c r="R811" s="17"/>
      <c r="S811" s="17"/>
      <c r="T811" s="17"/>
    </row>
    <row r="812" spans="16:20" x14ac:dyDescent="0.2">
      <c r="P812" s="17"/>
      <c r="Q812" s="17"/>
      <c r="R812" s="17"/>
      <c r="S812" s="17"/>
      <c r="T812" s="17"/>
    </row>
    <row r="813" spans="16:20" x14ac:dyDescent="0.2">
      <c r="P813" s="17"/>
      <c r="Q813" s="17"/>
      <c r="R813" s="17"/>
      <c r="S813" s="17"/>
      <c r="T813" s="17"/>
    </row>
    <row r="814" spans="16:20" x14ac:dyDescent="0.2">
      <c r="P814" s="17"/>
      <c r="Q814" s="17"/>
      <c r="R814" s="17"/>
      <c r="S814" s="17"/>
      <c r="T814" s="17"/>
    </row>
    <row r="815" spans="16:20" x14ac:dyDescent="0.2">
      <c r="P815" s="17"/>
      <c r="Q815" s="17"/>
      <c r="R815" s="17"/>
      <c r="S815" s="17"/>
      <c r="T815" s="17"/>
    </row>
    <row r="816" spans="16:20" x14ac:dyDescent="0.2">
      <c r="P816" s="17"/>
      <c r="Q816" s="17"/>
      <c r="R816" s="17"/>
      <c r="S816" s="17"/>
      <c r="T816" s="17"/>
    </row>
    <row r="817" spans="16:20" x14ac:dyDescent="0.2">
      <c r="P817" s="17"/>
      <c r="Q817" s="17"/>
      <c r="R817" s="17"/>
      <c r="S817" s="17"/>
      <c r="T817" s="17"/>
    </row>
    <row r="818" spans="16:20" x14ac:dyDescent="0.2">
      <c r="P818" s="17"/>
      <c r="Q818" s="17"/>
      <c r="R818" s="17"/>
      <c r="S818" s="17"/>
      <c r="T818" s="17"/>
    </row>
    <row r="819" spans="16:20" x14ac:dyDescent="0.2">
      <c r="P819" s="17"/>
      <c r="Q819" s="17"/>
      <c r="R819" s="17"/>
      <c r="S819" s="17"/>
      <c r="T819" s="17"/>
    </row>
    <row r="820" spans="16:20" x14ac:dyDescent="0.2">
      <c r="P820" s="17"/>
      <c r="Q820" s="17"/>
      <c r="R820" s="17"/>
      <c r="S820" s="17"/>
      <c r="T820" s="17"/>
    </row>
    <row r="821" spans="16:20" x14ac:dyDescent="0.2">
      <c r="P821" s="17"/>
      <c r="Q821" s="17"/>
      <c r="R821" s="17"/>
      <c r="S821" s="17"/>
      <c r="T821" s="17"/>
    </row>
    <row r="822" spans="16:20" x14ac:dyDescent="0.2">
      <c r="P822" s="17"/>
      <c r="Q822" s="17"/>
      <c r="R822" s="17"/>
      <c r="S822" s="17"/>
      <c r="T822" s="17"/>
    </row>
    <row r="823" spans="16:20" x14ac:dyDescent="0.2">
      <c r="P823" s="17"/>
      <c r="Q823" s="17"/>
      <c r="R823" s="17"/>
      <c r="S823" s="17"/>
      <c r="T823" s="17"/>
    </row>
    <row r="824" spans="16:20" x14ac:dyDescent="0.2">
      <c r="P824" s="17"/>
      <c r="Q824" s="17"/>
      <c r="R824" s="17"/>
      <c r="S824" s="17"/>
      <c r="T824" s="17"/>
    </row>
    <row r="825" spans="16:20" x14ac:dyDescent="0.2">
      <c r="P825" s="17"/>
      <c r="Q825" s="17"/>
      <c r="R825" s="17"/>
      <c r="S825" s="17"/>
      <c r="T825" s="17"/>
    </row>
    <row r="826" spans="16:20" x14ac:dyDescent="0.2">
      <c r="P826" s="17"/>
      <c r="Q826" s="17"/>
      <c r="R826" s="17"/>
      <c r="S826" s="17"/>
      <c r="T826" s="17"/>
    </row>
    <row r="827" spans="16:20" x14ac:dyDescent="0.2">
      <c r="P827" s="17"/>
      <c r="Q827" s="17"/>
      <c r="R827" s="17"/>
      <c r="S827" s="17"/>
      <c r="T827" s="17"/>
    </row>
    <row r="828" spans="16:20" x14ac:dyDescent="0.2">
      <c r="P828" s="17"/>
      <c r="Q828" s="17"/>
      <c r="R828" s="17"/>
      <c r="S828" s="17"/>
      <c r="T828" s="17"/>
    </row>
    <row r="829" spans="16:20" x14ac:dyDescent="0.2">
      <c r="P829" s="17"/>
      <c r="Q829" s="17"/>
      <c r="R829" s="17"/>
      <c r="S829" s="17"/>
      <c r="T829" s="17"/>
    </row>
    <row r="830" spans="16:20" x14ac:dyDescent="0.2">
      <c r="P830" s="17"/>
      <c r="Q830" s="17"/>
      <c r="R830" s="17"/>
      <c r="S830" s="17"/>
      <c r="T830" s="17"/>
    </row>
    <row r="831" spans="16:20" x14ac:dyDescent="0.2">
      <c r="P831" s="17"/>
      <c r="Q831" s="17"/>
      <c r="R831" s="17"/>
      <c r="S831" s="17"/>
      <c r="T831" s="17"/>
    </row>
    <row r="832" spans="16:20" x14ac:dyDescent="0.2">
      <c r="P832" s="17"/>
      <c r="Q832" s="17"/>
      <c r="R832" s="17"/>
      <c r="S832" s="17"/>
      <c r="T832" s="17"/>
    </row>
    <row r="833" spans="16:20" x14ac:dyDescent="0.2">
      <c r="P833" s="17"/>
      <c r="Q833" s="17"/>
      <c r="R833" s="17"/>
      <c r="S833" s="17"/>
      <c r="T833" s="17"/>
    </row>
    <row r="834" spans="16:20" x14ac:dyDescent="0.2">
      <c r="P834" s="17"/>
      <c r="Q834" s="17"/>
      <c r="R834" s="17"/>
      <c r="S834" s="17"/>
      <c r="T834" s="17"/>
    </row>
    <row r="835" spans="16:20" x14ac:dyDescent="0.2">
      <c r="P835" s="17"/>
      <c r="Q835" s="17"/>
      <c r="R835" s="17"/>
      <c r="S835" s="17"/>
      <c r="T835" s="17"/>
    </row>
    <row r="836" spans="16:20" x14ac:dyDescent="0.2">
      <c r="P836" s="17"/>
      <c r="Q836" s="17"/>
      <c r="R836" s="17"/>
      <c r="S836" s="17"/>
      <c r="T836" s="17"/>
    </row>
    <row r="837" spans="16:20" x14ac:dyDescent="0.2">
      <c r="P837" s="17"/>
      <c r="Q837" s="17"/>
      <c r="R837" s="17"/>
      <c r="S837" s="17"/>
      <c r="T837" s="17"/>
    </row>
    <row r="838" spans="16:20" x14ac:dyDescent="0.2">
      <c r="P838" s="17"/>
      <c r="Q838" s="17"/>
      <c r="R838" s="17"/>
      <c r="S838" s="17"/>
      <c r="T838" s="17"/>
    </row>
    <row r="839" spans="16:20" x14ac:dyDescent="0.2">
      <c r="P839" s="17"/>
      <c r="Q839" s="17"/>
      <c r="R839" s="17"/>
      <c r="S839" s="17"/>
      <c r="T839" s="17"/>
    </row>
    <row r="840" spans="16:20" x14ac:dyDescent="0.2">
      <c r="P840" s="17"/>
      <c r="Q840" s="17"/>
      <c r="R840" s="17"/>
      <c r="S840" s="17"/>
      <c r="T840" s="17"/>
    </row>
    <row r="841" spans="16:20" x14ac:dyDescent="0.2">
      <c r="P841" s="17"/>
      <c r="Q841" s="17"/>
      <c r="R841" s="17"/>
      <c r="S841" s="17"/>
      <c r="T841" s="17"/>
    </row>
    <row r="842" spans="16:20" x14ac:dyDescent="0.2">
      <c r="P842" s="17"/>
      <c r="Q842" s="17"/>
      <c r="R842" s="17"/>
      <c r="S842" s="17"/>
      <c r="T842" s="17"/>
    </row>
    <row r="843" spans="16:20" x14ac:dyDescent="0.2">
      <c r="P843" s="17"/>
      <c r="Q843" s="17"/>
      <c r="R843" s="17"/>
      <c r="S843" s="17"/>
      <c r="T843" s="17"/>
    </row>
    <row r="844" spans="16:20" x14ac:dyDescent="0.2">
      <c r="P844" s="17"/>
      <c r="Q844" s="17"/>
      <c r="R844" s="17"/>
      <c r="S844" s="17"/>
      <c r="T844" s="17"/>
    </row>
    <row r="845" spans="16:20" x14ac:dyDescent="0.2">
      <c r="P845" s="17"/>
      <c r="Q845" s="17"/>
      <c r="R845" s="17"/>
      <c r="S845" s="17"/>
      <c r="T845" s="17"/>
    </row>
    <row r="846" spans="16:20" x14ac:dyDescent="0.2">
      <c r="P846" s="17"/>
      <c r="Q846" s="17"/>
      <c r="R846" s="17"/>
      <c r="S846" s="17"/>
      <c r="T846" s="17"/>
    </row>
    <row r="847" spans="16:20" x14ac:dyDescent="0.2">
      <c r="P847" s="17"/>
      <c r="Q847" s="17"/>
      <c r="R847" s="17"/>
      <c r="S847" s="17"/>
      <c r="T847" s="17"/>
    </row>
    <row r="848" spans="16:20" x14ac:dyDescent="0.2">
      <c r="P848" s="17"/>
      <c r="Q848" s="17"/>
      <c r="R848" s="17"/>
      <c r="S848" s="17"/>
      <c r="T848" s="17"/>
    </row>
    <row r="849" spans="16:20" x14ac:dyDescent="0.2">
      <c r="P849" s="17"/>
      <c r="Q849" s="17"/>
      <c r="R849" s="17"/>
      <c r="S849" s="17"/>
      <c r="T849" s="17"/>
    </row>
    <row r="850" spans="16:20" x14ac:dyDescent="0.2">
      <c r="P850" s="17"/>
      <c r="Q850" s="17"/>
      <c r="R850" s="17"/>
      <c r="S850" s="17"/>
      <c r="T850" s="17"/>
    </row>
    <row r="851" spans="16:20" x14ac:dyDescent="0.2">
      <c r="P851" s="17"/>
      <c r="Q851" s="17"/>
      <c r="R851" s="17"/>
      <c r="S851" s="17"/>
      <c r="T851" s="17"/>
    </row>
    <row r="852" spans="16:20" x14ac:dyDescent="0.2">
      <c r="P852" s="17"/>
      <c r="Q852" s="17"/>
      <c r="R852" s="17"/>
      <c r="S852" s="17"/>
      <c r="T852" s="17"/>
    </row>
    <row r="853" spans="16:20" x14ac:dyDescent="0.2">
      <c r="P853" s="17"/>
      <c r="Q853" s="17"/>
      <c r="R853" s="17"/>
      <c r="S853" s="17"/>
      <c r="T853" s="17"/>
    </row>
    <row r="854" spans="16:20" x14ac:dyDescent="0.2">
      <c r="P854" s="17"/>
      <c r="Q854" s="17"/>
      <c r="R854" s="17"/>
      <c r="S854" s="17"/>
      <c r="T854" s="17"/>
    </row>
    <row r="855" spans="16:20" x14ac:dyDescent="0.2">
      <c r="P855" s="17"/>
      <c r="Q855" s="17"/>
      <c r="R855" s="17"/>
      <c r="S855" s="17"/>
      <c r="T855" s="17"/>
    </row>
    <row r="856" spans="16:20" x14ac:dyDescent="0.2">
      <c r="P856" s="17"/>
      <c r="Q856" s="17"/>
      <c r="R856" s="17"/>
      <c r="S856" s="17"/>
      <c r="T856" s="17"/>
    </row>
    <row r="857" spans="16:20" x14ac:dyDescent="0.2">
      <c r="P857" s="17"/>
      <c r="Q857" s="17"/>
      <c r="R857" s="17"/>
      <c r="S857" s="17"/>
      <c r="T857" s="17"/>
    </row>
    <row r="858" spans="16:20" x14ac:dyDescent="0.2">
      <c r="P858" s="17"/>
      <c r="Q858" s="17"/>
      <c r="R858" s="17"/>
      <c r="S858" s="17"/>
      <c r="T858" s="17"/>
    </row>
    <row r="859" spans="16:20" x14ac:dyDescent="0.2">
      <c r="P859" s="17"/>
      <c r="Q859" s="17"/>
      <c r="R859" s="17"/>
      <c r="S859" s="17"/>
      <c r="T859" s="17"/>
    </row>
    <row r="860" spans="16:20" x14ac:dyDescent="0.2">
      <c r="P860" s="17"/>
      <c r="Q860" s="17"/>
      <c r="R860" s="17"/>
      <c r="S860" s="17"/>
      <c r="T860" s="17"/>
    </row>
    <row r="861" spans="16:20" x14ac:dyDescent="0.2">
      <c r="P861" s="17"/>
      <c r="Q861" s="17"/>
      <c r="R861" s="17"/>
      <c r="S861" s="17"/>
      <c r="T861" s="17"/>
    </row>
    <row r="862" spans="16:20" x14ac:dyDescent="0.2">
      <c r="P862" s="17"/>
      <c r="Q862" s="17"/>
      <c r="R862" s="17"/>
      <c r="S862" s="17"/>
      <c r="T862" s="17"/>
    </row>
    <row r="863" spans="16:20" x14ac:dyDescent="0.2">
      <c r="P863" s="17"/>
      <c r="Q863" s="17"/>
      <c r="R863" s="17"/>
      <c r="S863" s="17"/>
      <c r="T863" s="17"/>
    </row>
    <row r="864" spans="16:20" x14ac:dyDescent="0.2">
      <c r="P864" s="17"/>
      <c r="Q864" s="17"/>
      <c r="R864" s="17"/>
      <c r="S864" s="17"/>
      <c r="T864" s="17"/>
    </row>
    <row r="865" spans="16:20" x14ac:dyDescent="0.2">
      <c r="P865" s="17"/>
      <c r="Q865" s="17"/>
      <c r="R865" s="17"/>
      <c r="S865" s="17"/>
      <c r="T865" s="17"/>
    </row>
    <row r="866" spans="16:20" x14ac:dyDescent="0.2">
      <c r="P866" s="17"/>
      <c r="Q866" s="17"/>
      <c r="R866" s="17"/>
      <c r="S866" s="17"/>
      <c r="T866" s="17"/>
    </row>
    <row r="867" spans="16:20" x14ac:dyDescent="0.2">
      <c r="P867" s="17"/>
      <c r="Q867" s="17"/>
      <c r="R867" s="17"/>
      <c r="S867" s="17"/>
      <c r="T867" s="17"/>
    </row>
    <row r="868" spans="16:20" x14ac:dyDescent="0.2">
      <c r="P868" s="17"/>
      <c r="Q868" s="17"/>
      <c r="R868" s="17"/>
      <c r="S868" s="17"/>
      <c r="T868" s="17"/>
    </row>
    <row r="869" spans="16:20" x14ac:dyDescent="0.2">
      <c r="P869" s="17"/>
      <c r="Q869" s="17"/>
      <c r="R869" s="17"/>
      <c r="S869" s="17"/>
      <c r="T869" s="17"/>
    </row>
    <row r="870" spans="16:20" x14ac:dyDescent="0.2">
      <c r="P870" s="17"/>
      <c r="Q870" s="17"/>
      <c r="R870" s="17"/>
      <c r="S870" s="17"/>
      <c r="T870" s="17"/>
    </row>
    <row r="871" spans="16:20" x14ac:dyDescent="0.2">
      <c r="P871" s="17"/>
      <c r="Q871" s="17"/>
      <c r="R871" s="17"/>
      <c r="S871" s="17"/>
      <c r="T871" s="17"/>
    </row>
    <row r="872" spans="16:20" x14ac:dyDescent="0.2">
      <c r="P872" s="17"/>
      <c r="Q872" s="17"/>
      <c r="R872" s="17"/>
      <c r="S872" s="17"/>
      <c r="T872" s="17"/>
    </row>
    <row r="873" spans="16:20" x14ac:dyDescent="0.2">
      <c r="P873" s="17"/>
      <c r="Q873" s="17"/>
      <c r="R873" s="17"/>
      <c r="S873" s="17"/>
      <c r="T873" s="17"/>
    </row>
    <row r="874" spans="16:20" x14ac:dyDescent="0.2">
      <c r="P874" s="17"/>
      <c r="Q874" s="17"/>
      <c r="R874" s="17"/>
      <c r="S874" s="17"/>
      <c r="T874" s="17"/>
    </row>
    <row r="875" spans="16:20" x14ac:dyDescent="0.2">
      <c r="P875" s="17"/>
      <c r="Q875" s="17"/>
      <c r="R875" s="17"/>
      <c r="S875" s="17"/>
      <c r="T875" s="17"/>
    </row>
    <row r="876" spans="16:20" x14ac:dyDescent="0.2">
      <c r="P876" s="17"/>
      <c r="Q876" s="17"/>
      <c r="R876" s="17"/>
      <c r="S876" s="17"/>
      <c r="T876" s="17"/>
    </row>
    <row r="877" spans="16:20" x14ac:dyDescent="0.2">
      <c r="P877" s="17"/>
      <c r="Q877" s="17"/>
      <c r="R877" s="17"/>
      <c r="S877" s="17"/>
      <c r="T877" s="17"/>
    </row>
    <row r="878" spans="16:20" x14ac:dyDescent="0.2">
      <c r="P878" s="17"/>
      <c r="Q878" s="17"/>
      <c r="R878" s="17"/>
      <c r="S878" s="17"/>
      <c r="T878" s="17"/>
    </row>
    <row r="879" spans="16:20" x14ac:dyDescent="0.2">
      <c r="P879" s="17"/>
      <c r="Q879" s="17"/>
      <c r="R879" s="17"/>
      <c r="S879" s="17"/>
      <c r="T879" s="17"/>
    </row>
    <row r="880" spans="16:20" x14ac:dyDescent="0.2">
      <c r="P880" s="17"/>
      <c r="Q880" s="17"/>
      <c r="R880" s="17"/>
      <c r="S880" s="17"/>
      <c r="T880" s="17"/>
    </row>
    <row r="881" spans="16:20" x14ac:dyDescent="0.2">
      <c r="P881" s="17"/>
      <c r="Q881" s="17"/>
      <c r="R881" s="17"/>
      <c r="S881" s="17"/>
      <c r="T881" s="17"/>
    </row>
    <row r="882" spans="16:20" x14ac:dyDescent="0.2">
      <c r="P882" s="17"/>
      <c r="Q882" s="17"/>
      <c r="R882" s="17"/>
      <c r="S882" s="17"/>
      <c r="T882" s="17"/>
    </row>
    <row r="883" spans="16:20" x14ac:dyDescent="0.2">
      <c r="P883" s="17"/>
      <c r="Q883" s="17"/>
      <c r="R883" s="17"/>
      <c r="S883" s="17"/>
      <c r="T883" s="17"/>
    </row>
    <row r="884" spans="16:20" x14ac:dyDescent="0.2">
      <c r="P884" s="17"/>
      <c r="Q884" s="17"/>
      <c r="R884" s="17"/>
      <c r="S884" s="17"/>
      <c r="T884" s="17"/>
    </row>
    <row r="885" spans="16:20" x14ac:dyDescent="0.2">
      <c r="P885" s="17"/>
      <c r="Q885" s="17"/>
      <c r="R885" s="17"/>
      <c r="S885" s="17"/>
      <c r="T885" s="17"/>
    </row>
    <row r="886" spans="16:20" x14ac:dyDescent="0.2">
      <c r="P886" s="17"/>
      <c r="Q886" s="17"/>
      <c r="R886" s="17"/>
      <c r="S886" s="17"/>
      <c r="T886" s="17"/>
    </row>
    <row r="887" spans="16:20" x14ac:dyDescent="0.2">
      <c r="P887" s="17"/>
      <c r="Q887" s="17"/>
      <c r="R887" s="17"/>
      <c r="S887" s="17"/>
      <c r="T887" s="17"/>
    </row>
    <row r="888" spans="16:20" x14ac:dyDescent="0.2">
      <c r="P888" s="17"/>
      <c r="Q888" s="17"/>
      <c r="R888" s="17"/>
      <c r="S888" s="17"/>
      <c r="T888" s="17"/>
    </row>
    <row r="889" spans="16:20" x14ac:dyDescent="0.2">
      <c r="P889" s="17"/>
      <c r="Q889" s="17"/>
      <c r="R889" s="17"/>
      <c r="S889" s="17"/>
      <c r="T889" s="17"/>
    </row>
    <row r="890" spans="16:20" x14ac:dyDescent="0.2">
      <c r="P890" s="17"/>
      <c r="Q890" s="17"/>
      <c r="R890" s="17"/>
      <c r="S890" s="17"/>
      <c r="T890" s="17"/>
    </row>
    <row r="891" spans="16:20" x14ac:dyDescent="0.2">
      <c r="P891" s="17"/>
      <c r="Q891" s="17"/>
      <c r="R891" s="17"/>
      <c r="S891" s="17"/>
      <c r="T891" s="17"/>
    </row>
    <row r="892" spans="16:20" x14ac:dyDescent="0.2">
      <c r="P892" s="17"/>
      <c r="Q892" s="17"/>
      <c r="R892" s="17"/>
      <c r="S892" s="17"/>
      <c r="T892" s="17"/>
    </row>
    <row r="893" spans="16:20" x14ac:dyDescent="0.2">
      <c r="P893" s="17"/>
      <c r="Q893" s="17"/>
      <c r="R893" s="17"/>
      <c r="S893" s="17"/>
      <c r="T893" s="17"/>
    </row>
    <row r="894" spans="16:20" x14ac:dyDescent="0.2">
      <c r="P894" s="17"/>
      <c r="Q894" s="17"/>
      <c r="R894" s="17"/>
      <c r="S894" s="17"/>
      <c r="T894" s="17"/>
    </row>
    <row r="895" spans="16:20" x14ac:dyDescent="0.2">
      <c r="P895" s="17"/>
      <c r="Q895" s="17"/>
      <c r="R895" s="17"/>
      <c r="S895" s="17"/>
      <c r="T895" s="17"/>
    </row>
    <row r="896" spans="16:20" x14ac:dyDescent="0.2">
      <c r="P896" s="17"/>
      <c r="Q896" s="17"/>
      <c r="R896" s="17"/>
      <c r="S896" s="17"/>
      <c r="T896" s="17"/>
    </row>
    <row r="897" spans="16:20" x14ac:dyDescent="0.2">
      <c r="P897" s="17"/>
      <c r="Q897" s="17"/>
      <c r="R897" s="17"/>
      <c r="S897" s="17"/>
      <c r="T897" s="17"/>
    </row>
    <row r="898" spans="16:20" x14ac:dyDescent="0.2">
      <c r="P898" s="17"/>
      <c r="Q898" s="17"/>
      <c r="R898" s="17"/>
      <c r="S898" s="17"/>
      <c r="T898" s="17"/>
    </row>
    <row r="899" spans="16:20" x14ac:dyDescent="0.2">
      <c r="P899" s="17"/>
      <c r="Q899" s="17"/>
      <c r="R899" s="17"/>
      <c r="S899" s="17"/>
      <c r="T899" s="17"/>
    </row>
    <row r="900" spans="16:20" x14ac:dyDescent="0.2">
      <c r="P900" s="17"/>
      <c r="Q900" s="17"/>
      <c r="R900" s="17"/>
      <c r="S900" s="17"/>
      <c r="T900" s="17"/>
    </row>
    <row r="901" spans="16:20" x14ac:dyDescent="0.2">
      <c r="P901" s="17"/>
      <c r="Q901" s="17"/>
      <c r="R901" s="17"/>
      <c r="S901" s="17"/>
      <c r="T901" s="17"/>
    </row>
    <row r="902" spans="16:20" x14ac:dyDescent="0.2">
      <c r="P902" s="17"/>
      <c r="Q902" s="17"/>
      <c r="R902" s="17"/>
      <c r="S902" s="17"/>
      <c r="T902" s="17"/>
    </row>
    <row r="903" spans="16:20" x14ac:dyDescent="0.2">
      <c r="P903" s="17"/>
      <c r="Q903" s="17"/>
      <c r="R903" s="17"/>
      <c r="S903" s="17"/>
      <c r="T903" s="17"/>
    </row>
    <row r="904" spans="16:20" x14ac:dyDescent="0.2">
      <c r="P904" s="17"/>
      <c r="Q904" s="17"/>
      <c r="R904" s="17"/>
      <c r="S904" s="17"/>
      <c r="T904" s="17"/>
    </row>
    <row r="905" spans="16:20" x14ac:dyDescent="0.2">
      <c r="P905" s="17"/>
      <c r="Q905" s="17"/>
      <c r="R905" s="17"/>
      <c r="S905" s="17"/>
      <c r="T905" s="17"/>
    </row>
    <row r="906" spans="16:20" x14ac:dyDescent="0.2">
      <c r="P906" s="17"/>
      <c r="Q906" s="17"/>
      <c r="R906" s="17"/>
      <c r="S906" s="17"/>
      <c r="T906" s="17"/>
    </row>
    <row r="907" spans="16:20" x14ac:dyDescent="0.2">
      <c r="P907" s="17"/>
      <c r="Q907" s="17"/>
      <c r="R907" s="17"/>
      <c r="S907" s="17"/>
      <c r="T907" s="17"/>
    </row>
    <row r="908" spans="16:20" x14ac:dyDescent="0.2">
      <c r="P908" s="17"/>
      <c r="Q908" s="17"/>
      <c r="R908" s="17"/>
      <c r="S908" s="17"/>
      <c r="T908" s="17"/>
    </row>
    <row r="909" spans="16:20" x14ac:dyDescent="0.2">
      <c r="P909" s="17"/>
      <c r="Q909" s="17"/>
      <c r="R909" s="17"/>
      <c r="S909" s="17"/>
      <c r="T909" s="17"/>
    </row>
    <row r="910" spans="16:20" x14ac:dyDescent="0.2">
      <c r="P910" s="17"/>
      <c r="Q910" s="17"/>
      <c r="R910" s="17"/>
      <c r="S910" s="17"/>
      <c r="T910" s="17"/>
    </row>
    <row r="911" spans="16:20" x14ac:dyDescent="0.2">
      <c r="P911" s="17"/>
      <c r="Q911" s="17"/>
      <c r="R911" s="17"/>
      <c r="S911" s="17"/>
      <c r="T911" s="17"/>
    </row>
    <row r="912" spans="16:20" x14ac:dyDescent="0.2">
      <c r="P912" s="17"/>
      <c r="Q912" s="17"/>
      <c r="R912" s="17"/>
      <c r="S912" s="17"/>
      <c r="T912" s="17"/>
    </row>
    <row r="913" spans="16:20" x14ac:dyDescent="0.2">
      <c r="P913" s="17"/>
      <c r="Q913" s="17"/>
      <c r="R913" s="17"/>
      <c r="S913" s="17"/>
      <c r="T913" s="17"/>
    </row>
    <row r="914" spans="16:20" x14ac:dyDescent="0.2">
      <c r="P914" s="17"/>
      <c r="Q914" s="17"/>
      <c r="R914" s="17"/>
      <c r="S914" s="17"/>
      <c r="T914" s="17"/>
    </row>
    <row r="915" spans="16:20" x14ac:dyDescent="0.2">
      <c r="P915" s="17"/>
      <c r="Q915" s="17"/>
      <c r="R915" s="17"/>
      <c r="S915" s="17"/>
      <c r="T915" s="17"/>
    </row>
    <row r="916" spans="16:20" x14ac:dyDescent="0.2">
      <c r="P916" s="17"/>
      <c r="Q916" s="17"/>
      <c r="R916" s="17"/>
      <c r="S916" s="17"/>
      <c r="T916" s="17"/>
    </row>
    <row r="917" spans="16:20" x14ac:dyDescent="0.2">
      <c r="P917" s="17"/>
      <c r="Q917" s="17"/>
      <c r="R917" s="17"/>
      <c r="S917" s="17"/>
      <c r="T917" s="17"/>
    </row>
    <row r="918" spans="16:20" x14ac:dyDescent="0.2">
      <c r="P918" s="17"/>
      <c r="Q918" s="17"/>
      <c r="R918" s="17"/>
      <c r="S918" s="17"/>
      <c r="T918" s="17"/>
    </row>
    <row r="919" spans="16:20" x14ac:dyDescent="0.2">
      <c r="P919" s="17"/>
      <c r="Q919" s="17"/>
      <c r="R919" s="17"/>
      <c r="S919" s="17"/>
      <c r="T919" s="17"/>
    </row>
    <row r="920" spans="16:20" x14ac:dyDescent="0.2">
      <c r="P920" s="17"/>
      <c r="Q920" s="17"/>
      <c r="R920" s="17"/>
      <c r="S920" s="17"/>
      <c r="T920" s="17"/>
    </row>
    <row r="921" spans="16:20" x14ac:dyDescent="0.2">
      <c r="P921" s="17"/>
      <c r="Q921" s="17"/>
      <c r="R921" s="17"/>
      <c r="S921" s="17"/>
      <c r="T921" s="17"/>
    </row>
    <row r="922" spans="16:20" x14ac:dyDescent="0.2">
      <c r="P922" s="17"/>
      <c r="Q922" s="17"/>
      <c r="R922" s="17"/>
      <c r="S922" s="17"/>
      <c r="T922" s="17"/>
    </row>
    <row r="923" spans="16:20" x14ac:dyDescent="0.2">
      <c r="P923" s="17"/>
      <c r="Q923" s="17"/>
      <c r="R923" s="17"/>
      <c r="S923" s="17"/>
      <c r="T923" s="17"/>
    </row>
    <row r="924" spans="16:20" x14ac:dyDescent="0.2">
      <c r="P924" s="17"/>
      <c r="Q924" s="17"/>
      <c r="R924" s="17"/>
      <c r="S924" s="17"/>
      <c r="T924" s="17"/>
    </row>
    <row r="925" spans="16:20" x14ac:dyDescent="0.2">
      <c r="P925" s="17"/>
      <c r="Q925" s="17"/>
      <c r="R925" s="17"/>
      <c r="S925" s="17"/>
      <c r="T925" s="17"/>
    </row>
    <row r="926" spans="16:20" x14ac:dyDescent="0.2">
      <c r="P926" s="17"/>
      <c r="Q926" s="17"/>
      <c r="R926" s="17"/>
      <c r="S926" s="17"/>
      <c r="T926" s="17"/>
    </row>
    <row r="927" spans="16:20" x14ac:dyDescent="0.2">
      <c r="P927" s="17"/>
      <c r="Q927" s="17"/>
      <c r="R927" s="17"/>
      <c r="S927" s="17"/>
      <c r="T927" s="17"/>
    </row>
    <row r="928" spans="16:20" x14ac:dyDescent="0.2">
      <c r="P928" s="17"/>
      <c r="Q928" s="17"/>
      <c r="R928" s="17"/>
      <c r="S928" s="17"/>
      <c r="T928" s="17"/>
    </row>
    <row r="929" spans="16:20" x14ac:dyDescent="0.2">
      <c r="P929" s="17"/>
      <c r="Q929" s="17"/>
      <c r="R929" s="17"/>
      <c r="S929" s="17"/>
      <c r="T929" s="17"/>
    </row>
    <row r="930" spans="16:20" x14ac:dyDescent="0.2">
      <c r="P930" s="17"/>
      <c r="Q930" s="17"/>
      <c r="R930" s="17"/>
      <c r="S930" s="17"/>
      <c r="T930" s="17"/>
    </row>
    <row r="931" spans="16:20" x14ac:dyDescent="0.2">
      <c r="P931" s="17"/>
      <c r="Q931" s="17"/>
      <c r="R931" s="17"/>
      <c r="S931" s="17"/>
      <c r="T931" s="17"/>
    </row>
    <row r="932" spans="16:20" x14ac:dyDescent="0.2">
      <c r="P932" s="17"/>
      <c r="Q932" s="17"/>
      <c r="R932" s="17"/>
      <c r="S932" s="17"/>
      <c r="T932" s="17"/>
    </row>
    <row r="933" spans="16:20" x14ac:dyDescent="0.2">
      <c r="P933" s="17"/>
      <c r="Q933" s="17"/>
      <c r="R933" s="17"/>
      <c r="S933" s="17"/>
      <c r="T933" s="17"/>
    </row>
    <row r="934" spans="16:20" x14ac:dyDescent="0.2">
      <c r="P934" s="17"/>
      <c r="Q934" s="17"/>
      <c r="R934" s="17"/>
      <c r="S934" s="17"/>
      <c r="T934" s="17"/>
    </row>
    <row r="935" spans="16:20" x14ac:dyDescent="0.2">
      <c r="P935" s="17"/>
      <c r="Q935" s="17"/>
      <c r="R935" s="17"/>
      <c r="S935" s="17"/>
      <c r="T935" s="17"/>
    </row>
    <row r="936" spans="16:20" x14ac:dyDescent="0.2">
      <c r="P936" s="17"/>
      <c r="Q936" s="17"/>
      <c r="R936" s="17"/>
      <c r="S936" s="17"/>
      <c r="T936" s="17"/>
    </row>
    <row r="937" spans="16:20" x14ac:dyDescent="0.2">
      <c r="P937" s="17"/>
      <c r="Q937" s="17"/>
      <c r="R937" s="17"/>
      <c r="S937" s="17"/>
      <c r="T937" s="17"/>
    </row>
    <row r="938" spans="16:20" x14ac:dyDescent="0.2">
      <c r="P938" s="17"/>
      <c r="Q938" s="17"/>
      <c r="R938" s="17"/>
      <c r="S938" s="17"/>
      <c r="T938" s="17"/>
    </row>
    <row r="939" spans="16:20" x14ac:dyDescent="0.2">
      <c r="P939" s="17"/>
      <c r="Q939" s="17"/>
      <c r="R939" s="17"/>
      <c r="S939" s="17"/>
      <c r="T939" s="17"/>
    </row>
    <row r="940" spans="16:20" x14ac:dyDescent="0.2">
      <c r="P940" s="17"/>
      <c r="Q940" s="17"/>
      <c r="R940" s="17"/>
      <c r="S940" s="17"/>
      <c r="T940" s="17"/>
    </row>
    <row r="941" spans="16:20" x14ac:dyDescent="0.2">
      <c r="P941" s="17"/>
      <c r="Q941" s="17"/>
      <c r="R941" s="17"/>
      <c r="S941" s="17"/>
      <c r="T941" s="17"/>
    </row>
    <row r="942" spans="16:20" x14ac:dyDescent="0.2">
      <c r="P942" s="17"/>
      <c r="Q942" s="17"/>
      <c r="R942" s="17"/>
      <c r="S942" s="17"/>
      <c r="T942" s="17"/>
    </row>
    <row r="943" spans="16:20" x14ac:dyDescent="0.2">
      <c r="P943" s="17"/>
      <c r="Q943" s="17"/>
      <c r="R943" s="17"/>
      <c r="S943" s="17"/>
      <c r="T943" s="17"/>
    </row>
    <row r="944" spans="16:20" x14ac:dyDescent="0.2">
      <c r="P944" s="17"/>
      <c r="Q944" s="17"/>
      <c r="R944" s="17"/>
      <c r="S944" s="17"/>
      <c r="T944" s="17"/>
    </row>
    <row r="945" spans="16:20" x14ac:dyDescent="0.2">
      <c r="P945" s="17"/>
      <c r="Q945" s="17"/>
      <c r="R945" s="17"/>
      <c r="S945" s="17"/>
      <c r="T945" s="17"/>
    </row>
    <row r="946" spans="16:20" x14ac:dyDescent="0.2">
      <c r="P946" s="17"/>
      <c r="Q946" s="17"/>
      <c r="R946" s="17"/>
      <c r="S946" s="17"/>
      <c r="T946" s="17"/>
    </row>
    <row r="947" spans="16:20" x14ac:dyDescent="0.2">
      <c r="P947" s="17"/>
      <c r="Q947" s="17"/>
      <c r="R947" s="17"/>
      <c r="S947" s="17"/>
      <c r="T947" s="17"/>
    </row>
    <row r="948" spans="16:20" x14ac:dyDescent="0.2">
      <c r="P948" s="17"/>
      <c r="Q948" s="17"/>
      <c r="R948" s="17"/>
      <c r="S948" s="17"/>
      <c r="T948" s="17"/>
    </row>
    <row r="949" spans="16:20" x14ac:dyDescent="0.2">
      <c r="P949" s="17"/>
      <c r="Q949" s="17"/>
      <c r="R949" s="17"/>
      <c r="S949" s="17"/>
      <c r="T949" s="17"/>
    </row>
    <row r="950" spans="16:20" x14ac:dyDescent="0.2">
      <c r="P950" s="17"/>
      <c r="Q950" s="17"/>
      <c r="R950" s="17"/>
      <c r="S950" s="17"/>
      <c r="T950" s="17"/>
    </row>
    <row r="951" spans="16:20" x14ac:dyDescent="0.2">
      <c r="P951" s="17"/>
      <c r="Q951" s="17"/>
      <c r="R951" s="17"/>
      <c r="S951" s="17"/>
      <c r="T951" s="17"/>
    </row>
    <row r="952" spans="16:20" x14ac:dyDescent="0.2">
      <c r="P952" s="17"/>
      <c r="Q952" s="17"/>
      <c r="R952" s="17"/>
      <c r="S952" s="17"/>
      <c r="T952" s="17"/>
    </row>
    <row r="953" spans="16:20" x14ac:dyDescent="0.2">
      <c r="P953" s="17"/>
      <c r="Q953" s="17"/>
      <c r="R953" s="17"/>
      <c r="S953" s="17"/>
      <c r="T953" s="17"/>
    </row>
    <row r="954" spans="16:20" x14ac:dyDescent="0.2">
      <c r="P954" s="17"/>
      <c r="Q954" s="17"/>
      <c r="R954" s="17"/>
      <c r="S954" s="17"/>
      <c r="T954" s="17"/>
    </row>
    <row r="955" spans="16:20" x14ac:dyDescent="0.2">
      <c r="P955" s="17"/>
      <c r="Q955" s="17"/>
      <c r="R955" s="17"/>
      <c r="S955" s="17"/>
      <c r="T955" s="17"/>
    </row>
    <row r="956" spans="16:20" x14ac:dyDescent="0.2">
      <c r="P956" s="17"/>
      <c r="Q956" s="17"/>
      <c r="R956" s="17"/>
      <c r="S956" s="17"/>
      <c r="T956" s="17"/>
    </row>
    <row r="957" spans="16:20" x14ac:dyDescent="0.2">
      <c r="P957" s="17"/>
      <c r="Q957" s="17"/>
      <c r="R957" s="17"/>
      <c r="S957" s="17"/>
      <c r="T957" s="17"/>
    </row>
    <row r="958" spans="16:20" x14ac:dyDescent="0.2">
      <c r="P958" s="17"/>
      <c r="Q958" s="17"/>
      <c r="R958" s="17"/>
      <c r="S958" s="17"/>
      <c r="T958" s="17"/>
    </row>
    <row r="959" spans="16:20" x14ac:dyDescent="0.2">
      <c r="P959" s="17"/>
      <c r="Q959" s="17"/>
      <c r="R959" s="17"/>
      <c r="S959" s="17"/>
      <c r="T959" s="17"/>
    </row>
    <row r="960" spans="16:20" x14ac:dyDescent="0.2">
      <c r="P960" s="17"/>
      <c r="Q960" s="17"/>
      <c r="R960" s="17"/>
      <c r="S960" s="17"/>
      <c r="T960" s="17"/>
    </row>
    <row r="961" spans="16:20" x14ac:dyDescent="0.2">
      <c r="P961" s="17"/>
      <c r="Q961" s="17"/>
      <c r="R961" s="17"/>
      <c r="S961" s="17"/>
      <c r="T961" s="17"/>
    </row>
    <row r="962" spans="16:20" x14ac:dyDescent="0.2">
      <c r="P962" s="17"/>
      <c r="Q962" s="17"/>
      <c r="R962" s="17"/>
      <c r="S962" s="17"/>
      <c r="T962" s="17"/>
    </row>
    <row r="963" spans="16:20" x14ac:dyDescent="0.2">
      <c r="P963" s="17"/>
      <c r="Q963" s="17"/>
      <c r="R963" s="17"/>
      <c r="S963" s="17"/>
      <c r="T963" s="17"/>
    </row>
    <row r="964" spans="16:20" x14ac:dyDescent="0.2">
      <c r="P964" s="17"/>
      <c r="Q964" s="17"/>
      <c r="R964" s="17"/>
      <c r="S964" s="17"/>
      <c r="T964" s="17"/>
    </row>
    <row r="965" spans="16:20" x14ac:dyDescent="0.2">
      <c r="P965" s="17"/>
      <c r="Q965" s="17"/>
      <c r="R965" s="17"/>
      <c r="S965" s="17"/>
      <c r="T965" s="17"/>
    </row>
    <row r="966" spans="16:20" x14ac:dyDescent="0.2">
      <c r="P966" s="17"/>
      <c r="Q966" s="17"/>
      <c r="R966" s="17"/>
      <c r="S966" s="17"/>
      <c r="T966" s="17"/>
    </row>
    <row r="967" spans="16:20" x14ac:dyDescent="0.2">
      <c r="P967" s="17"/>
      <c r="Q967" s="17"/>
      <c r="R967" s="17"/>
      <c r="S967" s="17"/>
      <c r="T967" s="17"/>
    </row>
    <row r="968" spans="16:20" x14ac:dyDescent="0.2">
      <c r="P968" s="17"/>
      <c r="Q968" s="17"/>
      <c r="R968" s="17"/>
      <c r="S968" s="17"/>
      <c r="T968" s="17"/>
    </row>
    <row r="969" spans="16:20" x14ac:dyDescent="0.2">
      <c r="P969" s="17"/>
      <c r="Q969" s="17"/>
      <c r="R969" s="17"/>
      <c r="S969" s="17"/>
      <c r="T969" s="17"/>
    </row>
    <row r="970" spans="16:20" x14ac:dyDescent="0.2">
      <c r="P970" s="17"/>
      <c r="Q970" s="17"/>
      <c r="R970" s="17"/>
      <c r="S970" s="17"/>
      <c r="T970" s="17"/>
    </row>
    <row r="971" spans="16:20" x14ac:dyDescent="0.2">
      <c r="P971" s="17"/>
      <c r="Q971" s="17"/>
      <c r="R971" s="17"/>
      <c r="S971" s="17"/>
      <c r="T971" s="17"/>
    </row>
    <row r="972" spans="16:20" x14ac:dyDescent="0.2">
      <c r="P972" s="17"/>
      <c r="Q972" s="17"/>
      <c r="R972" s="17"/>
      <c r="S972" s="17"/>
      <c r="T972" s="17"/>
    </row>
    <row r="973" spans="16:20" x14ac:dyDescent="0.2">
      <c r="P973" s="17"/>
      <c r="Q973" s="17"/>
      <c r="R973" s="17"/>
      <c r="S973" s="17"/>
      <c r="T973" s="17"/>
    </row>
    <row r="974" spans="16:20" x14ac:dyDescent="0.2">
      <c r="P974" s="17"/>
      <c r="Q974" s="17"/>
      <c r="R974" s="17"/>
      <c r="S974" s="17"/>
      <c r="T974" s="17"/>
    </row>
    <row r="975" spans="16:20" x14ac:dyDescent="0.2">
      <c r="P975" s="17"/>
      <c r="Q975" s="17"/>
      <c r="R975" s="17"/>
      <c r="S975" s="17"/>
      <c r="T975" s="17"/>
    </row>
    <row r="976" spans="16:20" x14ac:dyDescent="0.2">
      <c r="P976" s="17"/>
      <c r="Q976" s="17"/>
      <c r="R976" s="17"/>
      <c r="S976" s="17"/>
      <c r="T976" s="17"/>
    </row>
    <row r="977" spans="16:20" x14ac:dyDescent="0.2">
      <c r="P977" s="17"/>
      <c r="Q977" s="17"/>
      <c r="R977" s="17"/>
      <c r="S977" s="17"/>
      <c r="T977" s="17"/>
    </row>
    <row r="978" spans="16:20" x14ac:dyDescent="0.2">
      <c r="P978" s="17"/>
      <c r="Q978" s="17"/>
      <c r="R978" s="17"/>
      <c r="S978" s="17"/>
      <c r="T978" s="17"/>
    </row>
    <row r="979" spans="16:20" x14ac:dyDescent="0.2">
      <c r="P979" s="17"/>
      <c r="Q979" s="17"/>
      <c r="R979" s="17"/>
      <c r="S979" s="17"/>
      <c r="T979" s="17"/>
    </row>
    <row r="980" spans="16:20" x14ac:dyDescent="0.2">
      <c r="P980" s="17"/>
      <c r="Q980" s="17"/>
      <c r="R980" s="17"/>
      <c r="S980" s="17"/>
      <c r="T980" s="17"/>
    </row>
    <row r="981" spans="16:20" x14ac:dyDescent="0.2">
      <c r="P981" s="17"/>
      <c r="Q981" s="17"/>
      <c r="R981" s="17"/>
      <c r="S981" s="17"/>
      <c r="T981" s="17"/>
    </row>
    <row r="982" spans="16:20" x14ac:dyDescent="0.2">
      <c r="P982" s="17"/>
      <c r="Q982" s="17"/>
      <c r="R982" s="17"/>
      <c r="S982" s="17"/>
      <c r="T982" s="17"/>
    </row>
    <row r="983" spans="16:20" x14ac:dyDescent="0.2">
      <c r="P983" s="17"/>
      <c r="Q983" s="17"/>
      <c r="R983" s="17"/>
      <c r="S983" s="17"/>
      <c r="T983" s="17"/>
    </row>
    <row r="984" spans="16:20" x14ac:dyDescent="0.2">
      <c r="P984" s="17"/>
      <c r="Q984" s="17"/>
      <c r="R984" s="17"/>
      <c r="S984" s="17"/>
      <c r="T984" s="17"/>
    </row>
    <row r="985" spans="16:20" x14ac:dyDescent="0.2">
      <c r="P985" s="17"/>
      <c r="Q985" s="17"/>
      <c r="R985" s="17"/>
      <c r="S985" s="17"/>
      <c r="T985" s="17"/>
    </row>
    <row r="986" spans="16:20" x14ac:dyDescent="0.2">
      <c r="P986" s="17"/>
      <c r="Q986" s="17"/>
      <c r="R986" s="17"/>
      <c r="S986" s="17"/>
      <c r="T986" s="17"/>
    </row>
    <row r="987" spans="16:20" x14ac:dyDescent="0.2">
      <c r="P987" s="17"/>
      <c r="Q987" s="17"/>
      <c r="R987" s="17"/>
      <c r="S987" s="17"/>
      <c r="T987" s="17"/>
    </row>
    <row r="988" spans="16:20" x14ac:dyDescent="0.2">
      <c r="P988" s="17"/>
      <c r="Q988" s="17"/>
      <c r="R988" s="17"/>
      <c r="S988" s="17"/>
      <c r="T988" s="17"/>
    </row>
    <row r="989" spans="16:20" x14ac:dyDescent="0.2">
      <c r="P989" s="17"/>
      <c r="Q989" s="17"/>
      <c r="R989" s="17"/>
      <c r="S989" s="17"/>
      <c r="T989" s="17"/>
    </row>
    <row r="990" spans="16:20" x14ac:dyDescent="0.2">
      <c r="P990" s="17"/>
      <c r="Q990" s="17"/>
      <c r="R990" s="17"/>
      <c r="S990" s="17"/>
      <c r="T990" s="17"/>
    </row>
    <row r="991" spans="16:20" x14ac:dyDescent="0.2">
      <c r="P991" s="17"/>
      <c r="Q991" s="17"/>
      <c r="R991" s="17"/>
      <c r="S991" s="17"/>
      <c r="T991" s="17"/>
    </row>
    <row r="992" spans="16:20" x14ac:dyDescent="0.2">
      <c r="P992" s="17"/>
      <c r="Q992" s="17"/>
      <c r="R992" s="17"/>
      <c r="S992" s="17"/>
      <c r="T992" s="17"/>
    </row>
    <row r="993" spans="16:20" x14ac:dyDescent="0.2">
      <c r="P993" s="17"/>
      <c r="Q993" s="17"/>
      <c r="R993" s="17"/>
      <c r="S993" s="17"/>
      <c r="T993" s="17"/>
    </row>
    <row r="994" spans="16:20" x14ac:dyDescent="0.2">
      <c r="P994" s="17"/>
      <c r="Q994" s="17"/>
      <c r="R994" s="17"/>
      <c r="S994" s="17"/>
      <c r="T994" s="17"/>
    </row>
    <row r="995" spans="16:20" x14ac:dyDescent="0.2">
      <c r="P995" s="17"/>
      <c r="Q995" s="17"/>
      <c r="R995" s="17"/>
      <c r="S995" s="17"/>
      <c r="T995" s="17"/>
    </row>
    <row r="996" spans="16:20" x14ac:dyDescent="0.2">
      <c r="P996" s="17"/>
      <c r="Q996" s="17"/>
      <c r="R996" s="17"/>
      <c r="S996" s="17"/>
      <c r="T996" s="17"/>
    </row>
    <row r="997" spans="16:20" x14ac:dyDescent="0.2">
      <c r="P997" s="17"/>
      <c r="Q997" s="17"/>
      <c r="R997" s="17"/>
      <c r="S997" s="17"/>
      <c r="T997" s="17"/>
    </row>
    <row r="998" spans="16:20" x14ac:dyDescent="0.2">
      <c r="P998" s="17"/>
      <c r="Q998" s="17"/>
      <c r="R998" s="17"/>
      <c r="S998" s="17"/>
      <c r="T998" s="17"/>
    </row>
    <row r="999" spans="16:20" x14ac:dyDescent="0.2">
      <c r="P999" s="17"/>
      <c r="Q999" s="17"/>
      <c r="R999" s="17"/>
      <c r="S999" s="17"/>
      <c r="T999" s="17"/>
    </row>
    <row r="1000" spans="16:20" x14ac:dyDescent="0.2">
      <c r="P1000" s="17"/>
      <c r="Q1000" s="17"/>
      <c r="R1000" s="17"/>
      <c r="S1000" s="17"/>
      <c r="T1000" s="17"/>
    </row>
    <row r="1001" spans="16:20" x14ac:dyDescent="0.2">
      <c r="P1001" s="17"/>
      <c r="Q1001" s="17"/>
      <c r="R1001" s="17"/>
      <c r="S1001" s="17"/>
      <c r="T1001" s="17"/>
    </row>
    <row r="1002" spans="16:20" x14ac:dyDescent="0.2">
      <c r="P1002" s="17"/>
      <c r="Q1002" s="17"/>
      <c r="R1002" s="17"/>
      <c r="S1002" s="17"/>
      <c r="T1002" s="17"/>
    </row>
    <row r="1003" spans="16:20" x14ac:dyDescent="0.2">
      <c r="P1003" s="17"/>
      <c r="Q1003" s="17"/>
      <c r="R1003" s="17"/>
      <c r="S1003" s="17"/>
      <c r="T1003" s="17"/>
    </row>
    <row r="1004" spans="16:20" x14ac:dyDescent="0.2">
      <c r="P1004" s="17"/>
      <c r="Q1004" s="17"/>
      <c r="R1004" s="17"/>
      <c r="S1004" s="17"/>
      <c r="T1004" s="17"/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05DE-D565-4C2A-B82B-175856C25F89}">
  <dimension ref="A1:CP88"/>
  <sheetViews>
    <sheetView workbookViewId="0">
      <selection activeCell="E1" sqref="E1:K1"/>
    </sheetView>
  </sheetViews>
  <sheetFormatPr baseColWidth="10" defaultColWidth="8.83203125" defaultRowHeight="15" x14ac:dyDescent="0.2"/>
  <cols>
    <col min="1" max="1" width="9" customWidth="1"/>
    <col min="2" max="3" width="15.6640625" customWidth="1"/>
    <col min="4" max="4" width="13.1640625" customWidth="1"/>
    <col min="5" max="5" width="14.6640625" customWidth="1"/>
    <col min="6" max="6" width="10.5" bestFit="1" customWidth="1"/>
    <col min="7" max="7" width="16.6640625" customWidth="1"/>
    <col min="8" max="9" width="15.6640625" customWidth="1"/>
    <col min="10" max="12" width="14.1640625" customWidth="1"/>
    <col min="13" max="13" width="19" customWidth="1"/>
    <col min="14" max="15" width="15.5" customWidth="1"/>
    <col min="16" max="16" width="13.33203125" customWidth="1"/>
    <col min="17" max="17" width="13.6640625" customWidth="1"/>
    <col min="18" max="18" width="14.5" customWidth="1"/>
    <col min="21" max="21" width="7.33203125" customWidth="1"/>
    <col min="22" max="24" width="13" customWidth="1"/>
    <col min="25" max="26" width="12.83203125" customWidth="1"/>
  </cols>
  <sheetData>
    <row r="1" spans="1:27" ht="48" customHeight="1" thickBot="1" x14ac:dyDescent="0.25">
      <c r="E1" s="247" t="s">
        <v>124</v>
      </c>
      <c r="F1" s="248"/>
      <c r="G1" s="248"/>
      <c r="H1" s="249"/>
    </row>
    <row r="2" spans="1:27" ht="65" thickBot="1" x14ac:dyDescent="0.25">
      <c r="C2" s="156" t="s">
        <v>3</v>
      </c>
      <c r="D2" s="155" t="s">
        <v>57</v>
      </c>
      <c r="E2" s="250" t="s">
        <v>58</v>
      </c>
      <c r="F2" s="251" t="s">
        <v>52</v>
      </c>
      <c r="G2" s="252" t="s">
        <v>84</v>
      </c>
      <c r="H2" s="155" t="s">
        <v>90</v>
      </c>
      <c r="I2" s="2" t="s">
        <v>85</v>
      </c>
      <c r="J2" s="73" t="s">
        <v>86</v>
      </c>
      <c r="K2" s="222" t="str">
        <f>'LR Results_2B_Composite'!K5</f>
        <v>LR Symptom Count</v>
      </c>
      <c r="L2" s="61" t="s">
        <v>116</v>
      </c>
      <c r="M2" s="2" t="s">
        <v>118</v>
      </c>
      <c r="N2" s="2" t="s">
        <v>117</v>
      </c>
      <c r="O2" s="2" t="s">
        <v>119</v>
      </c>
      <c r="P2" s="75" t="s">
        <v>72</v>
      </c>
    </row>
    <row r="3" spans="1:27" ht="20.25" customHeight="1" thickBot="1" x14ac:dyDescent="0.25">
      <c r="P3" s="70">
        <v>0.17599999999999999</v>
      </c>
    </row>
    <row r="4" spans="1:27" s="71" customFormat="1" ht="16" hidden="1" thickBot="1" x14ac:dyDescent="0.25">
      <c r="A4"/>
      <c r="G4" s="137"/>
      <c r="I4" s="137"/>
      <c r="J4" s="137"/>
      <c r="M4" s="5"/>
      <c r="N4"/>
      <c r="O4"/>
      <c r="P4" s="70">
        <v>0.17599999999999999</v>
      </c>
      <c r="Q4"/>
      <c r="R4"/>
      <c r="S4"/>
      <c r="V4"/>
      <c r="W4"/>
      <c r="X4"/>
      <c r="Y4"/>
      <c r="Z4"/>
      <c r="AA4"/>
    </row>
    <row r="5" spans="1:27" ht="16" hidden="1" thickBot="1" x14ac:dyDescent="0.25">
      <c r="H5" s="5"/>
      <c r="I5" s="5"/>
      <c r="J5" s="5"/>
      <c r="O5" s="10"/>
    </row>
    <row r="6" spans="1:27" ht="21.75" customHeight="1" thickBot="1" x14ac:dyDescent="0.25">
      <c r="B6" s="94" t="s">
        <v>79</v>
      </c>
      <c r="C6" s="95"/>
      <c r="D6" s="96"/>
    </row>
    <row r="7" spans="1:27" ht="17" thickBot="1" x14ac:dyDescent="0.25">
      <c r="B7" s="210">
        <f>'Data 2'!B14</f>
        <v>5</v>
      </c>
      <c r="C7" s="209">
        <f>'Data 2'!C14</f>
        <v>5</v>
      </c>
      <c r="D7" s="161" t="str">
        <f>'Data 2'!D14</f>
        <v>CONT</v>
      </c>
      <c r="E7" s="161">
        <f t="shared" ref="E7:E34" si="0">IF(D7="CF",1,0)</f>
        <v>0</v>
      </c>
      <c r="F7" s="19">
        <v>21</v>
      </c>
      <c r="G7" s="200">
        <v>0.38056496677537921</v>
      </c>
      <c r="H7" s="4">
        <f>IF(G7&gt;=$P$3,1,0)</f>
        <v>1</v>
      </c>
      <c r="I7" s="4">
        <f t="shared" ref="I7:I33" si="1">IF(AND(D7="CF",H7=1),1,0)</f>
        <v>0</v>
      </c>
      <c r="J7" s="4">
        <f t="shared" ref="J7:J33" si="2">IF(AND(D7="CONT",H7=0),1,0)</f>
        <v>0</v>
      </c>
      <c r="K7" s="33">
        <f>'Data 2'!S14</f>
        <v>3</v>
      </c>
      <c r="L7" s="239"/>
      <c r="M7" s="4">
        <f t="shared" ref="M7:M34" si="3">IF(AND(L7=1,H7=1),1,0)</f>
        <v>0</v>
      </c>
      <c r="N7" s="239"/>
      <c r="O7" s="4">
        <f t="shared" ref="O7:O34" si="4">IF(AND(N7=1,H7=1),1,0)</f>
        <v>0</v>
      </c>
      <c r="V7" s="17"/>
      <c r="W7" s="17"/>
      <c r="X7" s="17"/>
      <c r="Y7" s="17"/>
      <c r="Z7" s="17"/>
    </row>
    <row r="8" spans="1:27" ht="17" thickBot="1" x14ac:dyDescent="0.25">
      <c r="B8" s="210">
        <f>'Data 2'!B15</f>
        <v>6</v>
      </c>
      <c r="C8" s="212">
        <f>'Data 2'!C15</f>
        <v>6</v>
      </c>
      <c r="D8" s="162" t="str">
        <f>'Data 2'!D15</f>
        <v>CFNR</v>
      </c>
      <c r="E8" s="162">
        <f t="shared" si="0"/>
        <v>0</v>
      </c>
      <c r="F8" s="60">
        <v>33</v>
      </c>
      <c r="G8" s="201">
        <v>0.40437397321279883</v>
      </c>
      <c r="H8" s="4">
        <f>IF(G8&gt;=$P$3,1,0)</f>
        <v>1</v>
      </c>
      <c r="I8" s="4">
        <f t="shared" si="1"/>
        <v>0</v>
      </c>
      <c r="J8" s="4">
        <f t="shared" si="2"/>
        <v>0</v>
      </c>
      <c r="K8" s="33">
        <f>'Data 2'!S15</f>
        <v>3</v>
      </c>
      <c r="L8" s="3">
        <v>1</v>
      </c>
      <c r="M8" s="4">
        <f t="shared" si="3"/>
        <v>1</v>
      </c>
      <c r="N8" s="240"/>
      <c r="O8" s="4">
        <f t="shared" si="4"/>
        <v>0</v>
      </c>
    </row>
    <row r="9" spans="1:27" ht="17" thickBot="1" x14ac:dyDescent="0.25">
      <c r="B9" s="210">
        <f>'Data 2'!B16</f>
        <v>7</v>
      </c>
      <c r="C9" s="213">
        <f>'Data 2'!C16</f>
        <v>7</v>
      </c>
      <c r="D9" s="163" t="str">
        <f>'Data 2'!D16</f>
        <v>CFNR</v>
      </c>
      <c r="E9" s="163">
        <f t="shared" si="0"/>
        <v>0</v>
      </c>
      <c r="F9" s="19">
        <v>17</v>
      </c>
      <c r="G9" s="200">
        <v>0.11596240580820531</v>
      </c>
      <c r="H9" s="4">
        <f t="shared" ref="H9:H38" si="5">IF(G9&gt;=$P$3,1,0)</f>
        <v>0</v>
      </c>
      <c r="I9" s="4">
        <f t="shared" si="1"/>
        <v>0</v>
      </c>
      <c r="J9" s="4">
        <f t="shared" si="2"/>
        <v>0</v>
      </c>
      <c r="K9" s="33">
        <f>'Data 2'!S16</f>
        <v>1</v>
      </c>
      <c r="L9" s="3">
        <v>1</v>
      </c>
      <c r="M9" s="4">
        <f t="shared" si="3"/>
        <v>0</v>
      </c>
      <c r="N9" s="240"/>
      <c r="O9" s="4">
        <f t="shared" si="4"/>
        <v>0</v>
      </c>
    </row>
    <row r="10" spans="1:27" ht="17" thickBot="1" x14ac:dyDescent="0.25">
      <c r="B10" s="210">
        <f>'Data 2'!B19</f>
        <v>10</v>
      </c>
      <c r="C10" s="209">
        <f>'Data 2'!C19</f>
        <v>10</v>
      </c>
      <c r="D10" s="161" t="str">
        <f>'Data 2'!D19</f>
        <v>CONT</v>
      </c>
      <c r="E10" s="161">
        <f t="shared" si="0"/>
        <v>0</v>
      </c>
      <c r="F10" s="19">
        <v>6</v>
      </c>
      <c r="G10" s="200">
        <v>0.39586665335863902</v>
      </c>
      <c r="H10" s="4">
        <f t="shared" si="5"/>
        <v>1</v>
      </c>
      <c r="I10" s="4">
        <f t="shared" si="1"/>
        <v>0</v>
      </c>
      <c r="J10" s="4">
        <f t="shared" si="2"/>
        <v>0</v>
      </c>
      <c r="K10" s="33">
        <f>'Data 2'!S19</f>
        <v>4</v>
      </c>
      <c r="L10" s="239"/>
      <c r="M10" s="4">
        <f t="shared" si="3"/>
        <v>0</v>
      </c>
      <c r="N10" s="240"/>
      <c r="O10" s="4">
        <f t="shared" si="4"/>
        <v>0</v>
      </c>
    </row>
    <row r="11" spans="1:27" ht="17" thickBot="1" x14ac:dyDescent="0.25">
      <c r="B11" s="210">
        <f>'Data 2'!B24</f>
        <v>15</v>
      </c>
      <c r="C11" s="214">
        <f>'Data 2'!C24</f>
        <v>16</v>
      </c>
      <c r="D11" s="165" t="str">
        <f>'Data 2'!D24</f>
        <v>CFNR</v>
      </c>
      <c r="E11" s="165">
        <f t="shared" si="0"/>
        <v>0</v>
      </c>
      <c r="F11" s="19">
        <v>7</v>
      </c>
      <c r="G11" s="200">
        <v>0.22902377813435884</v>
      </c>
      <c r="H11" s="4">
        <f t="shared" si="5"/>
        <v>1</v>
      </c>
      <c r="I11" s="4">
        <f t="shared" si="1"/>
        <v>0</v>
      </c>
      <c r="J11" s="4">
        <f t="shared" si="2"/>
        <v>0</v>
      </c>
      <c r="K11" s="33">
        <f>'Data 2'!S24</f>
        <v>3</v>
      </c>
      <c r="L11" s="3">
        <v>1</v>
      </c>
      <c r="M11" s="4">
        <f t="shared" si="3"/>
        <v>1</v>
      </c>
      <c r="N11" s="240"/>
      <c r="O11" s="4">
        <f t="shared" si="4"/>
        <v>0</v>
      </c>
    </row>
    <row r="12" spans="1:27" ht="17" thickBot="1" x14ac:dyDescent="0.25">
      <c r="B12" s="210">
        <f>'Data 2'!B25</f>
        <v>16</v>
      </c>
      <c r="C12" s="209">
        <f>'Data 2'!C25</f>
        <v>17</v>
      </c>
      <c r="D12" s="161" t="str">
        <f>'Data 2'!D25</f>
        <v>CONT</v>
      </c>
      <c r="E12" s="161">
        <f t="shared" si="0"/>
        <v>0</v>
      </c>
      <c r="F12" s="19">
        <v>16</v>
      </c>
      <c r="G12" s="200">
        <v>0.25928811862254347</v>
      </c>
      <c r="H12" s="4">
        <f t="shared" si="5"/>
        <v>1</v>
      </c>
      <c r="I12" s="4">
        <f t="shared" si="1"/>
        <v>0</v>
      </c>
      <c r="J12" s="4">
        <f t="shared" si="2"/>
        <v>0</v>
      </c>
      <c r="K12" s="33">
        <f>'Data 2'!S25</f>
        <v>2</v>
      </c>
      <c r="L12" s="239"/>
      <c r="M12" s="4">
        <f t="shared" si="3"/>
        <v>0</v>
      </c>
      <c r="N12" s="240"/>
      <c r="O12" s="4">
        <f t="shared" si="4"/>
        <v>0</v>
      </c>
    </row>
    <row r="13" spans="1:27" ht="17" thickBot="1" x14ac:dyDescent="0.25">
      <c r="B13" s="210">
        <f>'Data 2'!B29</f>
        <v>20</v>
      </c>
      <c r="C13" s="214">
        <f>'Data 2'!C29</f>
        <v>21</v>
      </c>
      <c r="D13" s="165" t="str">
        <f>'Data 2'!D29</f>
        <v>CFNR</v>
      </c>
      <c r="E13" s="165">
        <f t="shared" si="0"/>
        <v>0</v>
      </c>
      <c r="F13" s="19">
        <v>31</v>
      </c>
      <c r="G13" s="200">
        <v>0.66666693166624236</v>
      </c>
      <c r="H13" s="4">
        <f t="shared" si="5"/>
        <v>1</v>
      </c>
      <c r="I13" s="4">
        <f t="shared" si="1"/>
        <v>0</v>
      </c>
      <c r="J13" s="4">
        <f t="shared" si="2"/>
        <v>0</v>
      </c>
      <c r="K13" s="33">
        <f>'Data 2'!S29</f>
        <v>1</v>
      </c>
      <c r="L13" s="240"/>
      <c r="M13" s="4">
        <f t="shared" si="3"/>
        <v>0</v>
      </c>
      <c r="N13" s="240">
        <v>1</v>
      </c>
      <c r="O13" s="4">
        <f t="shared" si="4"/>
        <v>1</v>
      </c>
    </row>
    <row r="14" spans="1:27" ht="17" thickBot="1" x14ac:dyDescent="0.25">
      <c r="B14" s="210">
        <f>'Data 2'!B30</f>
        <v>21</v>
      </c>
      <c r="C14" s="209">
        <f>'Data 2'!C30</f>
        <v>22</v>
      </c>
      <c r="D14" s="161" t="str">
        <f>'Data 2'!D30</f>
        <v>CONT</v>
      </c>
      <c r="E14" s="161">
        <f t="shared" si="0"/>
        <v>0</v>
      </c>
      <c r="F14" s="19">
        <v>7</v>
      </c>
      <c r="G14" s="200">
        <v>0.22902377813435884</v>
      </c>
      <c r="H14" s="4">
        <f t="shared" si="5"/>
        <v>1</v>
      </c>
      <c r="I14" s="4">
        <f t="shared" si="1"/>
        <v>0</v>
      </c>
      <c r="J14" s="4">
        <f t="shared" si="2"/>
        <v>0</v>
      </c>
      <c r="K14" s="33">
        <f>'Data 2'!S30</f>
        <v>4</v>
      </c>
      <c r="L14" s="240"/>
      <c r="M14" s="4">
        <f t="shared" si="3"/>
        <v>0</v>
      </c>
      <c r="N14" s="240"/>
      <c r="O14" s="4">
        <f t="shared" si="4"/>
        <v>0</v>
      </c>
    </row>
    <row r="15" spans="1:27" ht="17" thickBot="1" x14ac:dyDescent="0.25">
      <c r="B15" s="210">
        <f>'Data 2'!B32</f>
        <v>23</v>
      </c>
      <c r="C15" s="209">
        <f>'Data 2'!C32</f>
        <v>24</v>
      </c>
      <c r="D15" s="161" t="str">
        <f>'Data 2'!D32</f>
        <v>CONT</v>
      </c>
      <c r="E15" s="161">
        <f t="shared" si="0"/>
        <v>0</v>
      </c>
      <c r="F15" s="19">
        <v>14</v>
      </c>
      <c r="G15" s="200">
        <v>0.18934718186576524</v>
      </c>
      <c r="H15" s="4">
        <f t="shared" si="5"/>
        <v>1</v>
      </c>
      <c r="I15" s="4">
        <f t="shared" si="1"/>
        <v>0</v>
      </c>
      <c r="J15" s="4">
        <f t="shared" si="2"/>
        <v>0</v>
      </c>
      <c r="K15" s="33">
        <f>'Data 2'!S32</f>
        <v>0</v>
      </c>
      <c r="L15" s="240"/>
      <c r="M15" s="4">
        <f t="shared" si="3"/>
        <v>0</v>
      </c>
      <c r="N15" s="240"/>
      <c r="O15" s="4">
        <f t="shared" si="4"/>
        <v>0</v>
      </c>
    </row>
    <row r="16" spans="1:27" ht="17" thickBot="1" x14ac:dyDescent="0.25">
      <c r="B16" s="210">
        <f>'Data 2'!B33</f>
        <v>24</v>
      </c>
      <c r="C16" s="209">
        <f>'Data 2'!C33</f>
        <v>25</v>
      </c>
      <c r="D16" s="161" t="str">
        <f>'Data 2'!D33</f>
        <v>CONT</v>
      </c>
      <c r="E16" s="161">
        <f t="shared" si="0"/>
        <v>0</v>
      </c>
      <c r="F16" s="19">
        <v>2</v>
      </c>
      <c r="G16" s="200">
        <v>0.19885407076155889</v>
      </c>
      <c r="H16" s="4">
        <f t="shared" si="5"/>
        <v>1</v>
      </c>
      <c r="I16" s="4">
        <f t="shared" si="1"/>
        <v>0</v>
      </c>
      <c r="J16" s="4">
        <f t="shared" si="2"/>
        <v>0</v>
      </c>
      <c r="K16" s="33">
        <f>'Data 2'!S33</f>
        <v>0</v>
      </c>
      <c r="L16" s="240"/>
      <c r="M16" s="4">
        <f t="shared" si="3"/>
        <v>0</v>
      </c>
      <c r="N16" s="240"/>
      <c r="O16" s="4">
        <f t="shared" si="4"/>
        <v>0</v>
      </c>
    </row>
    <row r="17" spans="1:94" ht="17" thickBot="1" x14ac:dyDescent="0.25">
      <c r="B17" s="210">
        <f>'Data 2'!B35</f>
        <v>26</v>
      </c>
      <c r="C17" s="214">
        <f>'Data 2'!C35</f>
        <v>27</v>
      </c>
      <c r="D17" s="165" t="str">
        <f>'Data 2'!D35</f>
        <v>CFNR</v>
      </c>
      <c r="E17" s="165">
        <f t="shared" si="0"/>
        <v>0</v>
      </c>
      <c r="F17" s="19">
        <v>14</v>
      </c>
      <c r="G17" s="200">
        <v>0.18934718186576524</v>
      </c>
      <c r="H17" s="4">
        <f t="shared" si="5"/>
        <v>1</v>
      </c>
      <c r="I17" s="4">
        <f t="shared" si="1"/>
        <v>0</v>
      </c>
      <c r="J17" s="4">
        <f t="shared" si="2"/>
        <v>0</v>
      </c>
      <c r="K17" s="33">
        <f>'Data 2'!S35</f>
        <v>1</v>
      </c>
      <c r="L17" s="240"/>
      <c r="M17" s="4">
        <f t="shared" si="3"/>
        <v>0</v>
      </c>
      <c r="N17" s="240">
        <v>1</v>
      </c>
      <c r="O17" s="4">
        <f t="shared" si="4"/>
        <v>1</v>
      </c>
    </row>
    <row r="18" spans="1:94" s="211" customFormat="1" ht="17" thickBot="1" x14ac:dyDescent="0.25">
      <c r="A18"/>
      <c r="B18" s="210">
        <f>'Data 2'!B40</f>
        <v>31</v>
      </c>
      <c r="C18" s="219">
        <f>'Data 2'!C40</f>
        <v>32</v>
      </c>
      <c r="D18" s="220" t="str">
        <f>'Data 2'!D40</f>
        <v>CONT</v>
      </c>
      <c r="E18" s="220">
        <f t="shared" si="0"/>
        <v>0</v>
      </c>
      <c r="F18" s="217">
        <v>17</v>
      </c>
      <c r="G18" s="218">
        <v>0.11596240580820531</v>
      </c>
      <c r="H18" s="4">
        <f t="shared" si="5"/>
        <v>0</v>
      </c>
      <c r="I18" s="4">
        <f t="shared" si="1"/>
        <v>0</v>
      </c>
      <c r="J18" s="4">
        <f t="shared" si="2"/>
        <v>1</v>
      </c>
      <c r="K18" s="33">
        <f>'Data 2'!S40</f>
        <v>1</v>
      </c>
      <c r="L18" s="240"/>
      <c r="M18" s="4">
        <f t="shared" si="3"/>
        <v>0</v>
      </c>
      <c r="N18" s="240"/>
      <c r="O18" s="4">
        <f t="shared" si="4"/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 ht="17" thickBot="1" x14ac:dyDescent="0.25">
      <c r="B19" s="210">
        <f>'Data 2'!B41</f>
        <v>32</v>
      </c>
      <c r="C19" s="209">
        <f>'Data 2'!C41</f>
        <v>33</v>
      </c>
      <c r="D19" s="161" t="str">
        <f>'Data 2'!D41</f>
        <v>CONT</v>
      </c>
      <c r="E19" s="161">
        <f t="shared" si="0"/>
        <v>0</v>
      </c>
      <c r="F19" s="19">
        <v>21</v>
      </c>
      <c r="G19" s="200">
        <v>0.38056496677537921</v>
      </c>
      <c r="H19" s="4">
        <f t="shared" si="5"/>
        <v>1</v>
      </c>
      <c r="I19" s="4">
        <f t="shared" si="1"/>
        <v>0</v>
      </c>
      <c r="J19" s="4">
        <f t="shared" si="2"/>
        <v>0</v>
      </c>
      <c r="K19" s="33">
        <f>'Data 2'!S41</f>
        <v>3</v>
      </c>
      <c r="L19" s="240"/>
      <c r="M19" s="4">
        <f t="shared" si="3"/>
        <v>0</v>
      </c>
      <c r="N19" s="240"/>
      <c r="O19" s="4">
        <f t="shared" si="4"/>
        <v>0</v>
      </c>
    </row>
    <row r="20" spans="1:94" ht="17" thickBot="1" x14ac:dyDescent="0.25">
      <c r="B20" s="210">
        <f>'Data 2'!B43</f>
        <v>34</v>
      </c>
      <c r="C20" s="209">
        <f>'Data 2'!C43</f>
        <v>35</v>
      </c>
      <c r="D20" s="161" t="str">
        <f>'Data 2'!D43</f>
        <v>CONT</v>
      </c>
      <c r="E20" s="161">
        <f t="shared" si="0"/>
        <v>0</v>
      </c>
      <c r="F20" s="19">
        <v>16</v>
      </c>
      <c r="G20" s="200">
        <v>0.25928811862254347</v>
      </c>
      <c r="H20" s="4">
        <f t="shared" si="5"/>
        <v>1</v>
      </c>
      <c r="I20" s="4">
        <f t="shared" si="1"/>
        <v>0</v>
      </c>
      <c r="J20" s="4">
        <f t="shared" si="2"/>
        <v>0</v>
      </c>
      <c r="K20" s="33">
        <f>'Data 2'!S43</f>
        <v>2</v>
      </c>
      <c r="L20" s="240"/>
      <c r="M20" s="4">
        <f t="shared" si="3"/>
        <v>0</v>
      </c>
      <c r="N20" s="240"/>
      <c r="O20" s="4">
        <f t="shared" si="4"/>
        <v>0</v>
      </c>
    </row>
    <row r="21" spans="1:94" ht="17" thickBot="1" x14ac:dyDescent="0.25">
      <c r="B21" s="210">
        <f>'Data 2'!B48</f>
        <v>39</v>
      </c>
      <c r="C21" s="209">
        <f>'Data 2'!C48</f>
        <v>40</v>
      </c>
      <c r="D21" s="161" t="str">
        <f>'Data 2'!D48</f>
        <v>CONT</v>
      </c>
      <c r="E21" s="161">
        <f t="shared" si="0"/>
        <v>0</v>
      </c>
      <c r="F21" s="19">
        <v>21</v>
      </c>
      <c r="G21" s="200">
        <v>0.38056496677537921</v>
      </c>
      <c r="H21" s="4">
        <f t="shared" si="5"/>
        <v>1</v>
      </c>
      <c r="I21" s="4">
        <f t="shared" si="1"/>
        <v>0</v>
      </c>
      <c r="J21" s="4">
        <f t="shared" si="2"/>
        <v>0</v>
      </c>
      <c r="K21" s="33">
        <f>'Data 2'!S48</f>
        <v>3</v>
      </c>
      <c r="L21" s="240"/>
      <c r="M21" s="4">
        <f t="shared" si="3"/>
        <v>0</v>
      </c>
      <c r="N21" s="240"/>
      <c r="O21" s="4">
        <f t="shared" si="4"/>
        <v>0</v>
      </c>
    </row>
    <row r="22" spans="1:94" ht="17" thickBot="1" x14ac:dyDescent="0.25">
      <c r="B22" s="210">
        <f>'Data 2'!B49</f>
        <v>40</v>
      </c>
      <c r="C22" s="209">
        <f>'Data 2'!C49</f>
        <v>41</v>
      </c>
      <c r="D22" s="161" t="str">
        <f>'Data 2'!D49</f>
        <v>CONT</v>
      </c>
      <c r="E22" s="161">
        <f t="shared" si="0"/>
        <v>0</v>
      </c>
      <c r="F22" s="19">
        <v>14</v>
      </c>
      <c r="G22" s="200">
        <v>0.18934718186576524</v>
      </c>
      <c r="H22" s="4">
        <f t="shared" si="5"/>
        <v>1</v>
      </c>
      <c r="I22" s="4">
        <f t="shared" si="1"/>
        <v>0</v>
      </c>
      <c r="J22" s="4">
        <f t="shared" si="2"/>
        <v>0</v>
      </c>
      <c r="K22" s="33">
        <f>'Data 2'!S49</f>
        <v>0</v>
      </c>
      <c r="L22" s="240"/>
      <c r="M22" s="4">
        <f t="shared" si="3"/>
        <v>0</v>
      </c>
      <c r="N22" s="240"/>
      <c r="O22" s="4">
        <f t="shared" si="4"/>
        <v>0</v>
      </c>
    </row>
    <row r="23" spans="1:94" ht="17" thickBot="1" x14ac:dyDescent="0.25">
      <c r="B23" s="210">
        <f>'Data 2'!B52</f>
        <v>43</v>
      </c>
      <c r="C23" s="209">
        <f>'Data 2'!C52</f>
        <v>44</v>
      </c>
      <c r="D23" s="161" t="str">
        <f>'Data 2'!D52</f>
        <v>CONT</v>
      </c>
      <c r="E23" s="161">
        <f t="shared" si="0"/>
        <v>0</v>
      </c>
      <c r="F23" s="19">
        <v>2</v>
      </c>
      <c r="G23" s="200">
        <v>0.33359640502799603</v>
      </c>
      <c r="H23" s="4">
        <f t="shared" si="5"/>
        <v>1</v>
      </c>
      <c r="I23" s="4">
        <f t="shared" si="1"/>
        <v>0</v>
      </c>
      <c r="J23" s="4">
        <f t="shared" si="2"/>
        <v>0</v>
      </c>
      <c r="K23" s="33">
        <f>'Data 2'!S52</f>
        <v>1</v>
      </c>
      <c r="L23" s="240"/>
      <c r="M23" s="4">
        <f t="shared" si="3"/>
        <v>0</v>
      </c>
      <c r="N23" s="240"/>
      <c r="O23" s="4">
        <f t="shared" si="4"/>
        <v>0</v>
      </c>
    </row>
    <row r="24" spans="1:94" ht="17" thickBot="1" x14ac:dyDescent="0.25">
      <c r="B24" s="210">
        <f>'Data 2'!B53</f>
        <v>44</v>
      </c>
      <c r="C24" s="209">
        <f>'Data 2'!C53</f>
        <v>45</v>
      </c>
      <c r="D24" s="161" t="str">
        <f>'Data 2'!D53</f>
        <v>CONT</v>
      </c>
      <c r="E24" s="161">
        <f t="shared" si="0"/>
        <v>0</v>
      </c>
      <c r="F24" s="19">
        <v>17</v>
      </c>
      <c r="G24" s="200">
        <v>0.11596240580820531</v>
      </c>
      <c r="H24" s="4">
        <f t="shared" si="5"/>
        <v>0</v>
      </c>
      <c r="I24" s="4">
        <f t="shared" si="1"/>
        <v>0</v>
      </c>
      <c r="J24" s="4">
        <f t="shared" si="2"/>
        <v>1</v>
      </c>
      <c r="K24" s="33">
        <f>'Data 2'!S53</f>
        <v>1</v>
      </c>
      <c r="L24" s="240"/>
      <c r="M24" s="4">
        <f t="shared" si="3"/>
        <v>0</v>
      </c>
      <c r="N24" s="240"/>
      <c r="O24" s="4">
        <f t="shared" si="4"/>
        <v>0</v>
      </c>
    </row>
    <row r="25" spans="1:94" ht="17" thickBot="1" x14ac:dyDescent="0.25">
      <c r="B25" s="210">
        <f>'Data 2'!B56</f>
        <v>47</v>
      </c>
      <c r="C25" s="209">
        <f>'Data 2'!C56</f>
        <v>48</v>
      </c>
      <c r="D25" s="161" t="str">
        <f>'Data 2'!D56</f>
        <v>CONT</v>
      </c>
      <c r="E25" s="161">
        <f t="shared" si="0"/>
        <v>0</v>
      </c>
      <c r="F25" s="19">
        <v>21</v>
      </c>
      <c r="G25" s="200">
        <v>0.18299102319476493</v>
      </c>
      <c r="H25" s="4">
        <f t="shared" si="5"/>
        <v>1</v>
      </c>
      <c r="I25" s="4">
        <f t="shared" si="1"/>
        <v>0</v>
      </c>
      <c r="J25" s="4">
        <f t="shared" si="2"/>
        <v>0</v>
      </c>
      <c r="K25" s="33">
        <f>'Data 2'!S56</f>
        <v>2</v>
      </c>
      <c r="L25" s="240"/>
      <c r="M25" s="4">
        <f t="shared" si="3"/>
        <v>0</v>
      </c>
      <c r="N25" s="240"/>
      <c r="O25" s="4">
        <f t="shared" si="4"/>
        <v>0</v>
      </c>
    </row>
    <row r="26" spans="1:94" ht="17" thickBot="1" x14ac:dyDescent="0.25">
      <c r="B26" s="210">
        <f>'Data 2'!B62</f>
        <v>53</v>
      </c>
      <c r="C26" s="214">
        <f>'Data 2'!C62</f>
        <v>55</v>
      </c>
      <c r="D26" s="165" t="str">
        <f>'Data 2'!D62</f>
        <v>CFNR</v>
      </c>
      <c r="E26" s="165">
        <f t="shared" si="0"/>
        <v>0</v>
      </c>
      <c r="F26" s="19">
        <v>10</v>
      </c>
      <c r="G26" s="200">
        <v>0.26596304710387314</v>
      </c>
      <c r="H26" s="4">
        <f t="shared" si="5"/>
        <v>1</v>
      </c>
      <c r="I26" s="4">
        <f t="shared" si="1"/>
        <v>0</v>
      </c>
      <c r="J26" s="4">
        <f t="shared" si="2"/>
        <v>0</v>
      </c>
      <c r="K26" s="33">
        <f>'Data 2'!S62</f>
        <v>4</v>
      </c>
      <c r="L26" s="240"/>
      <c r="M26" s="4">
        <f t="shared" si="3"/>
        <v>0</v>
      </c>
      <c r="N26" s="240">
        <v>1</v>
      </c>
      <c r="O26" s="4">
        <f t="shared" si="4"/>
        <v>1</v>
      </c>
    </row>
    <row r="27" spans="1:94" ht="17" thickBot="1" x14ac:dyDescent="0.25">
      <c r="B27" s="210">
        <f>'Data 2'!B64</f>
        <v>55</v>
      </c>
      <c r="C27" s="214">
        <f>'Data 2'!C64</f>
        <v>57</v>
      </c>
      <c r="D27" s="165" t="str">
        <f>'Data 2'!D64</f>
        <v>CFNR</v>
      </c>
      <c r="E27" s="165">
        <f t="shared" si="0"/>
        <v>0</v>
      </c>
      <c r="F27" s="19">
        <v>34</v>
      </c>
      <c r="G27" s="200">
        <v>0.8493128547809673</v>
      </c>
      <c r="H27" s="4">
        <f t="shared" si="5"/>
        <v>1</v>
      </c>
      <c r="I27" s="4">
        <f t="shared" si="1"/>
        <v>0</v>
      </c>
      <c r="J27" s="4">
        <f t="shared" si="2"/>
        <v>0</v>
      </c>
      <c r="K27" s="33">
        <f>'Data 2'!S64</f>
        <v>3</v>
      </c>
      <c r="L27" s="240">
        <v>1</v>
      </c>
      <c r="M27" s="4">
        <f t="shared" si="3"/>
        <v>1</v>
      </c>
      <c r="N27" s="240"/>
      <c r="O27" s="4">
        <f t="shared" si="4"/>
        <v>0</v>
      </c>
    </row>
    <row r="28" spans="1:94" ht="17" thickBot="1" x14ac:dyDescent="0.25">
      <c r="B28" s="210">
        <f>'Data 2'!B65</f>
        <v>56</v>
      </c>
      <c r="C28" s="209">
        <f>'Data 2'!C65</f>
        <v>58</v>
      </c>
      <c r="D28" s="161" t="str">
        <f>'Data 2'!D65</f>
        <v>CONT</v>
      </c>
      <c r="E28" s="161">
        <f t="shared" si="0"/>
        <v>0</v>
      </c>
      <c r="F28" s="19">
        <v>3</v>
      </c>
      <c r="G28" s="200">
        <v>0.19885407076155889</v>
      </c>
      <c r="H28" s="4">
        <f t="shared" si="5"/>
        <v>1</v>
      </c>
      <c r="I28" s="4">
        <f t="shared" si="1"/>
        <v>0</v>
      </c>
      <c r="J28" s="4">
        <f t="shared" si="2"/>
        <v>0</v>
      </c>
      <c r="K28" s="33">
        <f>'Data 2'!S65</f>
        <v>0</v>
      </c>
      <c r="L28" s="240"/>
      <c r="M28" s="4">
        <f t="shared" si="3"/>
        <v>0</v>
      </c>
      <c r="N28" s="240"/>
      <c r="O28" s="4">
        <f t="shared" si="4"/>
        <v>0</v>
      </c>
    </row>
    <row r="29" spans="1:94" ht="17" thickBot="1" x14ac:dyDescent="0.25">
      <c r="B29" s="210">
        <f>'Data 2'!B66</f>
        <v>57</v>
      </c>
      <c r="C29" s="214">
        <f>'Data 2'!C66</f>
        <v>59</v>
      </c>
      <c r="D29" s="165" t="str">
        <f>'Data 2'!D66</f>
        <v>CFNR</v>
      </c>
      <c r="E29" s="165">
        <f t="shared" si="0"/>
        <v>0</v>
      </c>
      <c r="F29" s="19">
        <v>34</v>
      </c>
      <c r="G29" s="200">
        <v>0.4871432186147352</v>
      </c>
      <c r="H29" s="4">
        <f t="shared" si="5"/>
        <v>1</v>
      </c>
      <c r="I29" s="4">
        <f t="shared" si="1"/>
        <v>0</v>
      </c>
      <c r="J29" s="4">
        <f t="shared" si="2"/>
        <v>0</v>
      </c>
      <c r="K29" s="33">
        <f>'Data 2'!S66</f>
        <v>1</v>
      </c>
      <c r="L29" s="240"/>
      <c r="M29" s="4">
        <f t="shared" si="3"/>
        <v>0</v>
      </c>
      <c r="N29" s="240">
        <v>1</v>
      </c>
      <c r="O29" s="4">
        <f t="shared" si="4"/>
        <v>1</v>
      </c>
    </row>
    <row r="30" spans="1:94" ht="17" thickBot="1" x14ac:dyDescent="0.25">
      <c r="B30" s="210">
        <f>'Data 2'!B67</f>
        <v>58</v>
      </c>
      <c r="C30" s="209">
        <f>'Data 2'!C67</f>
        <v>60</v>
      </c>
      <c r="D30" s="161" t="str">
        <f>'Data 2'!D67</f>
        <v>CONT</v>
      </c>
      <c r="E30" s="161">
        <f t="shared" si="0"/>
        <v>0</v>
      </c>
      <c r="F30" s="19">
        <v>20</v>
      </c>
      <c r="G30" s="200">
        <v>0.38056496677537921</v>
      </c>
      <c r="H30" s="4">
        <f t="shared" si="5"/>
        <v>1</v>
      </c>
      <c r="I30" s="4">
        <f t="shared" si="1"/>
        <v>0</v>
      </c>
      <c r="J30" s="4">
        <f t="shared" si="2"/>
        <v>0</v>
      </c>
      <c r="K30" s="33">
        <f>'Data 2'!S67</f>
        <v>4</v>
      </c>
      <c r="L30" s="240"/>
      <c r="M30" s="4">
        <f t="shared" si="3"/>
        <v>0</v>
      </c>
      <c r="N30" s="240"/>
      <c r="O30" s="4">
        <f t="shared" si="4"/>
        <v>0</v>
      </c>
    </row>
    <row r="31" spans="1:94" ht="17" thickBot="1" x14ac:dyDescent="0.25">
      <c r="B31" s="210">
        <f>'Data 2'!B68</f>
        <v>59</v>
      </c>
      <c r="C31" s="215">
        <f>'Data 2'!C68</f>
        <v>61</v>
      </c>
      <c r="D31" s="166" t="str">
        <f>'Data 2'!D68</f>
        <v>CF</v>
      </c>
      <c r="E31" s="166">
        <f t="shared" si="0"/>
        <v>1</v>
      </c>
      <c r="F31" s="19">
        <v>24</v>
      </c>
      <c r="G31" s="200">
        <v>0.66666693166624236</v>
      </c>
      <c r="H31" s="4">
        <f t="shared" si="5"/>
        <v>1</v>
      </c>
      <c r="I31" s="4">
        <f t="shared" si="1"/>
        <v>1</v>
      </c>
      <c r="J31" s="4">
        <f t="shared" si="2"/>
        <v>0</v>
      </c>
      <c r="K31" s="33">
        <f>'Data 2'!S68</f>
        <v>1</v>
      </c>
      <c r="L31" s="240"/>
      <c r="M31" s="4">
        <f t="shared" si="3"/>
        <v>0</v>
      </c>
      <c r="N31" s="240"/>
      <c r="O31" s="4">
        <f t="shared" si="4"/>
        <v>0</v>
      </c>
    </row>
    <row r="32" spans="1:94" ht="17" thickBot="1" x14ac:dyDescent="0.25">
      <c r="B32" s="210">
        <f>'Data 2'!B70</f>
        <v>61</v>
      </c>
      <c r="C32" s="214">
        <f>'Data 2'!C70</f>
        <v>63</v>
      </c>
      <c r="D32" s="165" t="str">
        <f>'Data 2'!D70</f>
        <v>CFNR</v>
      </c>
      <c r="E32" s="165">
        <f t="shared" si="0"/>
        <v>0</v>
      </c>
      <c r="F32" s="19">
        <v>20</v>
      </c>
      <c r="G32" s="200">
        <v>0.40710176575659002</v>
      </c>
      <c r="H32" s="4">
        <f t="shared" si="5"/>
        <v>1</v>
      </c>
      <c r="I32" s="4">
        <f t="shared" si="1"/>
        <v>0</v>
      </c>
      <c r="J32" s="4">
        <f t="shared" si="2"/>
        <v>0</v>
      </c>
      <c r="K32" s="33">
        <f>'Data 2'!S70</f>
        <v>1</v>
      </c>
      <c r="L32" s="240"/>
      <c r="M32" s="4">
        <f t="shared" si="3"/>
        <v>0</v>
      </c>
      <c r="N32" s="240">
        <v>1</v>
      </c>
      <c r="O32" s="4">
        <f t="shared" si="4"/>
        <v>1</v>
      </c>
    </row>
    <row r="33" spans="2:15" ht="17" thickBot="1" x14ac:dyDescent="0.25">
      <c r="B33" s="210">
        <f>'Data 2'!B71</f>
        <v>62</v>
      </c>
      <c r="C33" s="209">
        <f>'Data 2'!C71</f>
        <v>64</v>
      </c>
      <c r="D33" s="161" t="str">
        <f>'Data 2'!D71</f>
        <v>CONT</v>
      </c>
      <c r="E33" s="161">
        <f t="shared" si="0"/>
        <v>0</v>
      </c>
      <c r="F33" s="19">
        <v>19</v>
      </c>
      <c r="G33" s="200">
        <v>0.1762710518339988</v>
      </c>
      <c r="H33" s="4">
        <f t="shared" si="5"/>
        <v>1</v>
      </c>
      <c r="I33" s="4">
        <f t="shared" si="1"/>
        <v>0</v>
      </c>
      <c r="J33" s="4">
        <f t="shared" si="2"/>
        <v>0</v>
      </c>
      <c r="K33" s="33">
        <f>'Data 2'!S71</f>
        <v>2</v>
      </c>
      <c r="L33" s="240"/>
      <c r="M33" s="4">
        <f t="shared" si="3"/>
        <v>0</v>
      </c>
      <c r="N33" s="240"/>
      <c r="O33" s="4">
        <f t="shared" si="4"/>
        <v>0</v>
      </c>
    </row>
    <row r="34" spans="2:15" ht="17" thickBot="1" x14ac:dyDescent="0.25">
      <c r="B34" s="210">
        <f>'Data 2'!B72</f>
        <v>63</v>
      </c>
      <c r="C34" s="214">
        <f>'Data 2'!C72</f>
        <v>65</v>
      </c>
      <c r="D34" s="165" t="str">
        <f>'Data 2'!D72</f>
        <v>CFNR</v>
      </c>
      <c r="E34" s="165">
        <f t="shared" si="0"/>
        <v>0</v>
      </c>
      <c r="F34" s="19">
        <v>21</v>
      </c>
      <c r="G34" s="200">
        <v>0.38056496677537921</v>
      </c>
      <c r="H34" s="4">
        <f t="shared" si="5"/>
        <v>1</v>
      </c>
      <c r="I34" s="4">
        <f t="shared" ref="I34:I51" si="6">IF(AND(D34="CF",H34=1),1,0)</f>
        <v>0</v>
      </c>
      <c r="J34" s="4">
        <f t="shared" ref="J34:J51" si="7">IF(AND(D34="CONT",H34=0),1,0)</f>
        <v>0</v>
      </c>
      <c r="K34" s="33">
        <f>'Data 2'!S72</f>
        <v>3</v>
      </c>
      <c r="L34" s="240">
        <v>1</v>
      </c>
      <c r="M34" s="4">
        <f t="shared" si="3"/>
        <v>1</v>
      </c>
      <c r="N34" s="240"/>
      <c r="O34" s="4">
        <f t="shared" si="4"/>
        <v>0</v>
      </c>
    </row>
    <row r="35" spans="2:15" ht="17" thickBot="1" x14ac:dyDescent="0.25">
      <c r="B35" s="210">
        <f>'Data 2'!B74</f>
        <v>65</v>
      </c>
      <c r="C35" s="214">
        <f>'Data 2'!C74</f>
        <v>67</v>
      </c>
      <c r="D35" s="165" t="str">
        <f>'Data 2'!D74</f>
        <v>CFNR</v>
      </c>
      <c r="E35" s="165">
        <f t="shared" ref="E35:E51" si="8">IF(D35="CF",1,0)</f>
        <v>0</v>
      </c>
      <c r="F35" s="19">
        <v>5</v>
      </c>
      <c r="G35" s="200">
        <v>0.35925400257572609</v>
      </c>
      <c r="H35" s="4">
        <f t="shared" si="5"/>
        <v>1</v>
      </c>
      <c r="I35" s="4">
        <f t="shared" si="6"/>
        <v>0</v>
      </c>
      <c r="J35" s="4">
        <f t="shared" si="7"/>
        <v>0</v>
      </c>
      <c r="K35" s="33">
        <f>'Data 2'!S74</f>
        <v>2</v>
      </c>
      <c r="L35" s="240">
        <v>1</v>
      </c>
      <c r="M35" s="4">
        <f t="shared" ref="M35:M51" si="9">IF(AND(L35=1,H35=1),1,0)</f>
        <v>1</v>
      </c>
      <c r="N35" s="240"/>
      <c r="O35" s="4">
        <f t="shared" ref="O35:O51" si="10">IF(AND(N35=1,H35=1),1,0)</f>
        <v>0</v>
      </c>
    </row>
    <row r="36" spans="2:15" ht="17" thickBot="1" x14ac:dyDescent="0.25">
      <c r="B36" s="210">
        <f>'Data 2'!B78</f>
        <v>69</v>
      </c>
      <c r="C36" s="216">
        <f>'Data 2'!C78</f>
        <v>71</v>
      </c>
      <c r="D36" s="167" t="str">
        <f>'Data 2'!D78</f>
        <v>CFNR</v>
      </c>
      <c r="E36" s="167">
        <f t="shared" si="8"/>
        <v>0</v>
      </c>
      <c r="F36" s="19">
        <v>2</v>
      </c>
      <c r="G36" s="200">
        <v>0.33359640502799603</v>
      </c>
      <c r="H36" s="4">
        <f t="shared" si="5"/>
        <v>1</v>
      </c>
      <c r="I36" s="4">
        <f t="shared" si="6"/>
        <v>0</v>
      </c>
      <c r="J36" s="4">
        <f t="shared" si="7"/>
        <v>0</v>
      </c>
      <c r="K36" s="33">
        <f>'Data 2'!S78</f>
        <v>1</v>
      </c>
      <c r="L36" s="240">
        <v>1</v>
      </c>
      <c r="M36" s="4">
        <f t="shared" si="9"/>
        <v>1</v>
      </c>
      <c r="N36" s="240"/>
      <c r="O36" s="4">
        <f t="shared" si="10"/>
        <v>0</v>
      </c>
    </row>
    <row r="37" spans="2:15" ht="17" thickBot="1" x14ac:dyDescent="0.25">
      <c r="B37" s="210">
        <f>'Data 2'!B79</f>
        <v>70</v>
      </c>
      <c r="C37" s="214">
        <f>'Data 2'!C79</f>
        <v>72</v>
      </c>
      <c r="D37" s="165" t="str">
        <f>'Data 2'!D79</f>
        <v>CFNR</v>
      </c>
      <c r="E37" s="165">
        <f t="shared" si="8"/>
        <v>0</v>
      </c>
      <c r="F37" s="19">
        <v>4</v>
      </c>
      <c r="G37" s="200">
        <v>0.34065180796268152</v>
      </c>
      <c r="H37" s="4">
        <f t="shared" si="5"/>
        <v>1</v>
      </c>
      <c r="I37" s="4">
        <f t="shared" si="6"/>
        <v>0</v>
      </c>
      <c r="J37" s="4">
        <f t="shared" si="7"/>
        <v>0</v>
      </c>
      <c r="K37" s="33">
        <f>'Data 2'!S79</f>
        <v>2</v>
      </c>
      <c r="L37" s="240"/>
      <c r="M37" s="4">
        <f t="shared" si="9"/>
        <v>0</v>
      </c>
      <c r="N37" s="240">
        <v>1</v>
      </c>
      <c r="O37" s="4">
        <f t="shared" si="10"/>
        <v>1</v>
      </c>
    </row>
    <row r="38" spans="2:15" ht="17" thickBot="1" x14ac:dyDescent="0.25">
      <c r="B38" s="210">
        <f>'Data 2'!B80</f>
        <v>71</v>
      </c>
      <c r="C38" s="214">
        <f>'Data 2'!C80</f>
        <v>73</v>
      </c>
      <c r="D38" s="165" t="str">
        <f>'Data 2'!D80</f>
        <v>CFNR</v>
      </c>
      <c r="E38" s="165">
        <f t="shared" si="8"/>
        <v>0</v>
      </c>
      <c r="F38" s="19">
        <v>20</v>
      </c>
      <c r="G38" s="200">
        <v>0.1762710518339988</v>
      </c>
      <c r="H38" s="4">
        <f t="shared" si="5"/>
        <v>1</v>
      </c>
      <c r="I38" s="4">
        <f t="shared" si="6"/>
        <v>0</v>
      </c>
      <c r="J38" s="4">
        <f t="shared" si="7"/>
        <v>0</v>
      </c>
      <c r="K38" s="33">
        <f>'Data 2'!S80</f>
        <v>2</v>
      </c>
      <c r="L38" s="240"/>
      <c r="M38" s="4">
        <f t="shared" si="9"/>
        <v>0</v>
      </c>
      <c r="N38" s="240">
        <v>1</v>
      </c>
      <c r="O38" s="4">
        <f t="shared" si="10"/>
        <v>1</v>
      </c>
    </row>
    <row r="39" spans="2:15" ht="17" thickBot="1" x14ac:dyDescent="0.25">
      <c r="B39" s="210">
        <f>'Data 2'!B81</f>
        <v>72</v>
      </c>
      <c r="C39" s="214">
        <f>'Data 2'!C81</f>
        <v>74</v>
      </c>
      <c r="D39" s="165" t="str">
        <f>'Data 2'!D81</f>
        <v>CFNR</v>
      </c>
      <c r="E39" s="165">
        <f t="shared" si="8"/>
        <v>0</v>
      </c>
      <c r="F39" s="19">
        <v>2</v>
      </c>
      <c r="G39" s="200">
        <v>0.33359640502799603</v>
      </c>
      <c r="H39" s="4">
        <f t="shared" ref="H39:H51" si="11">IF(G39&gt;=$P$3,1,0)</f>
        <v>1</v>
      </c>
      <c r="I39" s="4">
        <f t="shared" si="6"/>
        <v>0</v>
      </c>
      <c r="J39" s="4">
        <f t="shared" si="7"/>
        <v>0</v>
      </c>
      <c r="K39" s="33">
        <f>'Data 2'!S81</f>
        <v>1</v>
      </c>
      <c r="L39" s="240">
        <v>1</v>
      </c>
      <c r="M39" s="4">
        <f t="shared" si="9"/>
        <v>1</v>
      </c>
      <c r="N39" s="240"/>
      <c r="O39" s="4">
        <f t="shared" si="10"/>
        <v>0</v>
      </c>
    </row>
    <row r="40" spans="2:15" ht="17" thickBot="1" x14ac:dyDescent="0.25">
      <c r="B40" s="210">
        <f>'Data 2'!B82</f>
        <v>73</v>
      </c>
      <c r="C40" s="214">
        <f>'Data 2'!C82</f>
        <v>75</v>
      </c>
      <c r="D40" s="165" t="str">
        <f>'Data 2'!D82</f>
        <v>CFNR</v>
      </c>
      <c r="E40" s="165">
        <f t="shared" si="8"/>
        <v>0</v>
      </c>
      <c r="F40" s="19">
        <v>19</v>
      </c>
      <c r="G40" s="200">
        <v>0.1762710518339988</v>
      </c>
      <c r="H40" s="4">
        <f t="shared" si="11"/>
        <v>1</v>
      </c>
      <c r="I40" s="4">
        <f t="shared" si="6"/>
        <v>0</v>
      </c>
      <c r="J40" s="4">
        <f t="shared" si="7"/>
        <v>0</v>
      </c>
      <c r="K40" s="33">
        <f>'Data 2'!S82</f>
        <v>2</v>
      </c>
      <c r="L40" s="240"/>
      <c r="M40" s="4">
        <f t="shared" si="9"/>
        <v>0</v>
      </c>
      <c r="N40" s="240">
        <v>1</v>
      </c>
      <c r="O40" s="4">
        <f t="shared" si="10"/>
        <v>1</v>
      </c>
    </row>
    <row r="41" spans="2:15" ht="17" thickBot="1" x14ac:dyDescent="0.25">
      <c r="B41" s="210">
        <f>'Data 2'!B83</f>
        <v>74</v>
      </c>
      <c r="C41" s="214">
        <f>'Data 2'!C83</f>
        <v>76</v>
      </c>
      <c r="D41" s="165" t="str">
        <f>'Data 2'!D83</f>
        <v>CFNR</v>
      </c>
      <c r="E41" s="165">
        <f t="shared" si="8"/>
        <v>0</v>
      </c>
      <c r="F41" s="19">
        <v>24</v>
      </c>
      <c r="G41" s="200">
        <v>0.7760132080414599</v>
      </c>
      <c r="H41" s="4">
        <f t="shared" si="11"/>
        <v>1</v>
      </c>
      <c r="I41" s="4">
        <f t="shared" si="6"/>
        <v>0</v>
      </c>
      <c r="J41" s="4">
        <f t="shared" si="7"/>
        <v>0</v>
      </c>
      <c r="K41" s="33">
        <f>'Data 2'!S83</f>
        <v>1</v>
      </c>
      <c r="L41" s="240"/>
      <c r="M41" s="4">
        <f t="shared" si="9"/>
        <v>0</v>
      </c>
      <c r="N41" s="240">
        <v>1</v>
      </c>
      <c r="O41" s="4">
        <f t="shared" si="10"/>
        <v>1</v>
      </c>
    </row>
    <row r="42" spans="2:15" ht="17" thickBot="1" x14ac:dyDescent="0.25">
      <c r="B42" s="210">
        <f>'Data 2'!B84</f>
        <v>75</v>
      </c>
      <c r="C42" s="214">
        <f>'Data 2'!C84</f>
        <v>77</v>
      </c>
      <c r="D42" s="165" t="str">
        <f>'Data 2'!D84</f>
        <v>CFNR</v>
      </c>
      <c r="E42" s="165">
        <f t="shared" si="8"/>
        <v>0</v>
      </c>
      <c r="F42" s="19">
        <v>2</v>
      </c>
      <c r="G42" s="200">
        <v>0.19885407076155889</v>
      </c>
      <c r="H42" s="4">
        <f t="shared" si="11"/>
        <v>1</v>
      </c>
      <c r="I42" s="4">
        <f t="shared" si="6"/>
        <v>0</v>
      </c>
      <c r="J42" s="4">
        <f t="shared" si="7"/>
        <v>0</v>
      </c>
      <c r="K42" s="33">
        <f>'Data 2'!S84</f>
        <v>0</v>
      </c>
      <c r="L42" s="240"/>
      <c r="M42" s="4">
        <f t="shared" si="9"/>
        <v>0</v>
      </c>
      <c r="N42" s="240">
        <v>1</v>
      </c>
      <c r="O42" s="4">
        <f t="shared" si="10"/>
        <v>1</v>
      </c>
    </row>
    <row r="43" spans="2:15" ht="17" thickBot="1" x14ac:dyDescent="0.25">
      <c r="B43" s="210">
        <f>'Data 2'!B85</f>
        <v>76</v>
      </c>
      <c r="C43" s="214">
        <f>'Data 2'!C85</f>
        <v>78</v>
      </c>
      <c r="D43" s="165" t="str">
        <f>'Data 2'!D85</f>
        <v>CFNR</v>
      </c>
      <c r="E43" s="165">
        <f t="shared" si="8"/>
        <v>0</v>
      </c>
      <c r="F43" s="19">
        <v>5</v>
      </c>
      <c r="G43" s="200">
        <v>0.47971132285698737</v>
      </c>
      <c r="H43" s="4">
        <f t="shared" si="11"/>
        <v>1</v>
      </c>
      <c r="I43" s="4">
        <f t="shared" si="6"/>
        <v>0</v>
      </c>
      <c r="J43" s="4">
        <f t="shared" si="7"/>
        <v>0</v>
      </c>
      <c r="K43" s="33">
        <f>'Data 2'!S85</f>
        <v>3</v>
      </c>
      <c r="L43" s="240">
        <v>1</v>
      </c>
      <c r="M43" s="4">
        <f t="shared" si="9"/>
        <v>1</v>
      </c>
      <c r="N43" s="240"/>
      <c r="O43" s="4">
        <f t="shared" si="10"/>
        <v>0</v>
      </c>
    </row>
    <row r="44" spans="2:15" ht="17" thickBot="1" x14ac:dyDescent="0.25">
      <c r="B44" s="210">
        <f>'Data 2'!B86</f>
        <v>77</v>
      </c>
      <c r="C44" s="214">
        <f>'Data 2'!C86</f>
        <v>79</v>
      </c>
      <c r="D44" s="165" t="str">
        <f>'Data 2'!D86</f>
        <v>CFNR</v>
      </c>
      <c r="E44" s="165">
        <f t="shared" si="8"/>
        <v>0</v>
      </c>
      <c r="F44" s="19">
        <v>7</v>
      </c>
      <c r="G44" s="200">
        <v>0.22902377813435884</v>
      </c>
      <c r="H44" s="4">
        <f t="shared" si="11"/>
        <v>1</v>
      </c>
      <c r="I44" s="4">
        <f t="shared" si="6"/>
        <v>0</v>
      </c>
      <c r="J44" s="4">
        <f t="shared" si="7"/>
        <v>0</v>
      </c>
      <c r="K44" s="33">
        <f>'Data 2'!S86</f>
        <v>3</v>
      </c>
      <c r="L44" s="240">
        <v>1</v>
      </c>
      <c r="M44" s="4">
        <f t="shared" si="9"/>
        <v>1</v>
      </c>
      <c r="N44" s="240"/>
      <c r="O44" s="4">
        <f t="shared" si="10"/>
        <v>0</v>
      </c>
    </row>
    <row r="45" spans="2:15" ht="17" thickBot="1" x14ac:dyDescent="0.25">
      <c r="B45" s="210">
        <f>'Data 2'!B87</f>
        <v>78</v>
      </c>
      <c r="C45" s="212">
        <f>'Data 2'!C87</f>
        <v>80</v>
      </c>
      <c r="D45" s="162" t="str">
        <f>'Data 2'!D87</f>
        <v>CFNR</v>
      </c>
      <c r="E45" s="162">
        <f t="shared" si="8"/>
        <v>0</v>
      </c>
      <c r="F45" s="19">
        <v>34</v>
      </c>
      <c r="G45" s="200">
        <v>0.4871432186147352</v>
      </c>
      <c r="H45" s="4">
        <f t="shared" si="11"/>
        <v>1</v>
      </c>
      <c r="I45" s="4">
        <f t="shared" si="6"/>
        <v>0</v>
      </c>
      <c r="J45" s="4">
        <f t="shared" si="7"/>
        <v>0</v>
      </c>
      <c r="K45" s="33">
        <f>'Data 2'!S87</f>
        <v>1</v>
      </c>
      <c r="L45" s="240">
        <v>1</v>
      </c>
      <c r="M45" s="4">
        <f t="shared" si="9"/>
        <v>1</v>
      </c>
      <c r="N45" s="240"/>
      <c r="O45" s="4">
        <f t="shared" si="10"/>
        <v>0</v>
      </c>
    </row>
    <row r="46" spans="2:15" ht="17" thickBot="1" x14ac:dyDescent="0.25">
      <c r="B46" s="210">
        <f>'Data 2'!B88</f>
        <v>79</v>
      </c>
      <c r="C46" s="237">
        <f>'Data 2'!C88</f>
        <v>81</v>
      </c>
      <c r="D46" s="238" t="str">
        <f>'Data 2'!D88</f>
        <v>CFNR</v>
      </c>
      <c r="E46" s="238">
        <f t="shared" si="8"/>
        <v>0</v>
      </c>
      <c r="F46" s="19">
        <v>17</v>
      </c>
      <c r="G46" s="200">
        <v>0.11596240580820499</v>
      </c>
      <c r="H46" s="4">
        <f t="shared" si="11"/>
        <v>0</v>
      </c>
      <c r="I46" s="4">
        <f t="shared" si="6"/>
        <v>0</v>
      </c>
      <c r="J46" s="4">
        <f t="shared" si="7"/>
        <v>0</v>
      </c>
      <c r="K46" s="33">
        <f>'Data 2'!S88</f>
        <v>1</v>
      </c>
      <c r="L46" s="240"/>
      <c r="M46" s="4">
        <f t="shared" si="9"/>
        <v>0</v>
      </c>
      <c r="N46" s="240">
        <v>1</v>
      </c>
      <c r="O46" s="4">
        <f t="shared" si="10"/>
        <v>0</v>
      </c>
    </row>
    <row r="47" spans="2:15" ht="17" thickBot="1" x14ac:dyDescent="0.25">
      <c r="B47" s="235">
        <f>'Data 2'!B89</f>
        <v>80</v>
      </c>
      <c r="C47" s="165">
        <f>'Data 2'!C89</f>
        <v>82</v>
      </c>
      <c r="D47" s="165" t="str">
        <f>'Data 2'!D89</f>
        <v>CFNR</v>
      </c>
      <c r="E47" s="165">
        <f t="shared" si="8"/>
        <v>0</v>
      </c>
      <c r="F47" s="236">
        <v>32</v>
      </c>
      <c r="G47" s="221">
        <v>0.90595614801252677</v>
      </c>
      <c r="H47" s="4">
        <f t="shared" si="11"/>
        <v>1</v>
      </c>
      <c r="I47" s="4">
        <f t="shared" si="6"/>
        <v>0</v>
      </c>
      <c r="J47" s="4">
        <f t="shared" si="7"/>
        <v>0</v>
      </c>
      <c r="K47" s="33">
        <f>'Data 2'!S89</f>
        <v>5</v>
      </c>
      <c r="L47" s="240"/>
      <c r="M47" s="4">
        <f t="shared" si="9"/>
        <v>0</v>
      </c>
      <c r="N47" s="240">
        <v>1</v>
      </c>
      <c r="O47" s="4">
        <f t="shared" si="10"/>
        <v>1</v>
      </c>
    </row>
    <row r="48" spans="2:15" ht="17" thickBot="1" x14ac:dyDescent="0.25">
      <c r="B48" s="210">
        <f>'Data 2'!B91</f>
        <v>82</v>
      </c>
      <c r="C48" s="216">
        <f>'Data 2'!C91</f>
        <v>84</v>
      </c>
      <c r="D48" s="167" t="str">
        <f>'Data 2'!D91</f>
        <v>CFNR</v>
      </c>
      <c r="E48" s="167">
        <f t="shared" si="8"/>
        <v>0</v>
      </c>
      <c r="F48" s="19">
        <v>7</v>
      </c>
      <c r="G48" s="200">
        <v>0.53525939135692224</v>
      </c>
      <c r="H48" s="4">
        <f t="shared" si="11"/>
        <v>1</v>
      </c>
      <c r="I48" s="4">
        <f t="shared" si="6"/>
        <v>0</v>
      </c>
      <c r="J48" s="4">
        <f t="shared" si="7"/>
        <v>0</v>
      </c>
      <c r="K48" s="33">
        <f>'Data 2'!S91</f>
        <v>5</v>
      </c>
      <c r="L48" s="240"/>
      <c r="M48" s="4">
        <f t="shared" si="9"/>
        <v>0</v>
      </c>
      <c r="N48" s="240">
        <v>1</v>
      </c>
      <c r="O48" s="4">
        <f t="shared" si="10"/>
        <v>1</v>
      </c>
    </row>
    <row r="49" spans="2:15" ht="17" thickBot="1" x14ac:dyDescent="0.25">
      <c r="B49" s="210">
        <f>'Data 2'!B92</f>
        <v>83</v>
      </c>
      <c r="C49" s="215">
        <f>'Data 2'!C92</f>
        <v>85</v>
      </c>
      <c r="D49" s="166" t="str">
        <f>'Data 2'!D92</f>
        <v>CF</v>
      </c>
      <c r="E49" s="166">
        <f t="shared" si="8"/>
        <v>1</v>
      </c>
      <c r="F49" s="19">
        <v>23</v>
      </c>
      <c r="G49" s="200">
        <v>0.82451421292098892</v>
      </c>
      <c r="H49" s="4">
        <f t="shared" si="11"/>
        <v>1</v>
      </c>
      <c r="I49" s="4">
        <f t="shared" si="6"/>
        <v>1</v>
      </c>
      <c r="J49" s="4">
        <f t="shared" si="7"/>
        <v>0</v>
      </c>
      <c r="K49" s="134">
        <f>'Data 2'!S92</f>
        <v>5</v>
      </c>
      <c r="L49" s="240"/>
      <c r="M49" s="4">
        <f t="shared" si="9"/>
        <v>0</v>
      </c>
      <c r="N49" s="240"/>
      <c r="O49" s="4">
        <f t="shared" si="10"/>
        <v>0</v>
      </c>
    </row>
    <row r="50" spans="2:15" ht="17" thickBot="1" x14ac:dyDescent="0.25">
      <c r="B50" s="210">
        <f>'Data 2'!B93</f>
        <v>84</v>
      </c>
      <c r="C50" s="215">
        <f>'Data 2'!C93</f>
        <v>86</v>
      </c>
      <c r="D50" s="166" t="str">
        <f>'Data 2'!D93</f>
        <v>CF</v>
      </c>
      <c r="E50" s="166">
        <f t="shared" si="8"/>
        <v>1</v>
      </c>
      <c r="F50" s="19">
        <v>20</v>
      </c>
      <c r="G50" s="200">
        <v>0.1762710518339988</v>
      </c>
      <c r="H50" s="4">
        <f t="shared" si="11"/>
        <v>1</v>
      </c>
      <c r="I50" s="4">
        <f t="shared" si="6"/>
        <v>1</v>
      </c>
      <c r="J50" s="4">
        <f t="shared" si="7"/>
        <v>0</v>
      </c>
      <c r="K50" s="134">
        <f>'Data 2'!S93</f>
        <v>4</v>
      </c>
      <c r="L50" s="240"/>
      <c r="M50" s="4">
        <f t="shared" si="9"/>
        <v>0</v>
      </c>
      <c r="N50" s="240"/>
      <c r="O50" s="4">
        <f t="shared" si="10"/>
        <v>0</v>
      </c>
    </row>
    <row r="51" spans="2:15" ht="17" thickBot="1" x14ac:dyDescent="0.25">
      <c r="B51" s="233">
        <f>'Data 2'!B94</f>
        <v>85</v>
      </c>
      <c r="C51" s="215">
        <f>'Data 2'!C94</f>
        <v>87</v>
      </c>
      <c r="D51" s="166" t="str">
        <f>'Data 2'!D94</f>
        <v>CF</v>
      </c>
      <c r="E51" s="232">
        <f t="shared" si="8"/>
        <v>1</v>
      </c>
      <c r="F51" s="19">
        <v>23</v>
      </c>
      <c r="G51" s="200">
        <v>0.82451421292098892</v>
      </c>
      <c r="H51" s="4">
        <f t="shared" si="11"/>
        <v>1</v>
      </c>
      <c r="I51" s="4">
        <f t="shared" si="6"/>
        <v>1</v>
      </c>
      <c r="J51" s="4">
        <f t="shared" si="7"/>
        <v>0</v>
      </c>
      <c r="K51" s="134">
        <f>'Data 2'!S94</f>
        <v>5</v>
      </c>
      <c r="L51" s="240"/>
      <c r="M51" s="4">
        <f t="shared" si="9"/>
        <v>0</v>
      </c>
      <c r="N51" s="240"/>
      <c r="O51" s="4">
        <f t="shared" si="10"/>
        <v>0</v>
      </c>
    </row>
    <row r="52" spans="2:15" ht="16" thickBot="1" x14ac:dyDescent="0.25">
      <c r="D52" s="112">
        <f>COUNTIF(D$7:D$51,"CF")</f>
        <v>4</v>
      </c>
      <c r="H52" s="114">
        <f>COUNTIFS(D7:D51,"CFNR",H7:H51,"1")</f>
        <v>22</v>
      </c>
      <c r="I52" s="104">
        <f>SUM(I7:I51)</f>
        <v>4</v>
      </c>
      <c r="J52" s="223">
        <f>SUM(J7:J51)</f>
        <v>2</v>
      </c>
      <c r="K52" s="105">
        <f ca="1">SUMIF($D$7:$D$51,"CF",K7:$K$48)/CF_D</f>
        <v>3.75</v>
      </c>
      <c r="L52" s="114">
        <f>SUM(L7:L51)</f>
        <v>11</v>
      </c>
      <c r="M52" s="114">
        <f>SUM(M7:M51)</f>
        <v>10</v>
      </c>
      <c r="N52" s="114">
        <f>SUM(N7:N51)</f>
        <v>13</v>
      </c>
      <c r="O52" s="114">
        <f>SUM(O7:O51)</f>
        <v>12</v>
      </c>
    </row>
    <row r="53" spans="2:15" ht="16" thickBot="1" x14ac:dyDescent="0.25">
      <c r="D53" s="103">
        <f>COUNTIF(D$7:D$51,"CFNR")</f>
        <v>24</v>
      </c>
      <c r="H53" s="100">
        <f>H52/CFNR_D</f>
        <v>0.91666666666666663</v>
      </c>
      <c r="I53" s="118">
        <f>I52/(CF_D)</f>
        <v>1</v>
      </c>
      <c r="J53" s="136">
        <f>J52/CFNT_D</f>
        <v>0.11764705882352941</v>
      </c>
      <c r="K53" s="105">
        <f>SUMIF($D$7:$D$51,"CFNR",K7:$K$51)/CFNR_D</f>
        <v>2.0833333333333335</v>
      </c>
      <c r="L53" s="206"/>
      <c r="M53" s="99">
        <f>M52/L52</f>
        <v>0.90909090909090906</v>
      </c>
      <c r="O53" s="99">
        <f>O52/N52</f>
        <v>0.92307692307692313</v>
      </c>
    </row>
    <row r="54" spans="2:15" ht="16" thickBot="1" x14ac:dyDescent="0.25">
      <c r="D54" s="104">
        <f>COUNTIF(D$7:D$51,"CONT")</f>
        <v>17</v>
      </c>
      <c r="J54" s="4"/>
      <c r="K54" s="105">
        <f>SUMIF($D$7:$D$51,"CONT",$K$7:$K$51)/CFNT_D</f>
        <v>1.8823529411764706</v>
      </c>
      <c r="L54" s="83"/>
      <c r="M54" s="10"/>
    </row>
    <row r="55" spans="2:15" ht="16" thickBot="1" x14ac:dyDescent="0.25">
      <c r="D55" s="19">
        <f>CF_D+CFNR_D+CFNT_D</f>
        <v>45</v>
      </c>
      <c r="J55" s="4"/>
      <c r="M55" s="4"/>
    </row>
    <row r="56" spans="2:15" ht="16" thickBot="1" x14ac:dyDescent="0.25">
      <c r="D56" s="234">
        <f>SUMIF(D7:D51,"CONT",G7:G51)/CFNT_D</f>
        <v>0.25687719604514242</v>
      </c>
      <c r="E56" s="138">
        <f>_xlfn.MINIFS(G7:G51,D7:D51,"CONT")</f>
        <v>0.11596240580820531</v>
      </c>
      <c r="M56" s="9"/>
    </row>
    <row r="57" spans="2:15" x14ac:dyDescent="0.2">
      <c r="M57" s="10"/>
    </row>
    <row r="88" spans="21:21" x14ac:dyDescent="0.2">
      <c r="U88" s="81"/>
    </row>
  </sheetData>
  <pageMargins left="0.7" right="0.7" top="0.75" bottom="0.75" header="0.3" footer="0.3"/>
  <pageSetup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D4FD3-0238-4074-B2D0-9912EAA8AF69}">
  <dimension ref="A1:AA1006"/>
  <sheetViews>
    <sheetView workbookViewId="0">
      <selection activeCell="H2" sqref="H2"/>
    </sheetView>
  </sheetViews>
  <sheetFormatPr baseColWidth="10" defaultColWidth="8.83203125" defaultRowHeight="15" x14ac:dyDescent="0.2"/>
  <cols>
    <col min="1" max="1" width="8.5" customWidth="1"/>
    <col min="2" max="2" width="11.6640625" customWidth="1"/>
    <col min="3" max="3" width="11.33203125" customWidth="1"/>
    <col min="4" max="5" width="15.6640625" customWidth="1"/>
    <col min="6" max="6" width="13.1640625" customWidth="1"/>
    <col min="7" max="7" width="14.6640625" customWidth="1"/>
    <col min="8" max="8" width="10.5" bestFit="1" customWidth="1"/>
    <col min="9" max="9" width="16.33203125" customWidth="1"/>
    <col min="10" max="10" width="15.6640625" customWidth="1"/>
    <col min="11" max="11" width="11.5" bestFit="1" customWidth="1"/>
    <col min="12" max="12" width="13.6640625" customWidth="1"/>
    <col min="13" max="13" width="15.6640625" customWidth="1"/>
    <col min="14" max="14" width="16.5" customWidth="1"/>
    <col min="15" max="16" width="17" customWidth="1"/>
    <col min="17" max="17" width="13.33203125" customWidth="1"/>
    <col min="18" max="18" width="11.33203125" customWidth="1"/>
    <col min="19" max="19" width="14.5" customWidth="1"/>
    <col min="23" max="23" width="13" customWidth="1"/>
    <col min="24" max="24" width="12.83203125" customWidth="1"/>
    <col min="25" max="25" width="14.1640625" customWidth="1"/>
    <col min="26" max="26" width="9.33203125" customWidth="1"/>
  </cols>
  <sheetData>
    <row r="1" spans="1:27" x14ac:dyDescent="0.2">
      <c r="N1" s="77" t="s">
        <v>60</v>
      </c>
      <c r="O1" s="78"/>
      <c r="P1" s="78"/>
      <c r="Q1" s="79"/>
    </row>
    <row r="2" spans="1:27" s="71" customFormat="1" ht="31.5" customHeight="1" x14ac:dyDescent="0.2">
      <c r="B2" s="258" t="s">
        <v>134</v>
      </c>
      <c r="C2" s="257"/>
      <c r="D2" s="257"/>
      <c r="E2" s="257"/>
      <c r="F2" s="257"/>
      <c r="G2" s="257"/>
      <c r="H2" s="245"/>
      <c r="N2" s="75" t="s">
        <v>72</v>
      </c>
      <c r="O2" s="74" t="s">
        <v>73</v>
      </c>
      <c r="P2" s="74" t="s">
        <v>74</v>
      </c>
      <c r="Q2" s="72" t="s">
        <v>37</v>
      </c>
      <c r="W2"/>
      <c r="X2"/>
      <c r="Y2"/>
      <c r="Z2"/>
      <c r="AA2"/>
    </row>
    <row r="3" spans="1:27" x14ac:dyDescent="0.2">
      <c r="K3" s="91" t="s">
        <v>61</v>
      </c>
      <c r="L3" s="102">
        <v>0.11600000000000001</v>
      </c>
      <c r="N3" s="70">
        <v>0.115</v>
      </c>
      <c r="O3" s="70">
        <f ca="1">K94</f>
        <v>1</v>
      </c>
      <c r="P3" s="70">
        <f ca="1">L94</f>
        <v>0.54716981132075471</v>
      </c>
      <c r="Q3" s="70">
        <f ca="1">SUMPRODUCT(U7:U1006,T7:T1006)</f>
        <v>1</v>
      </c>
    </row>
    <row r="4" spans="1:27" ht="18" customHeight="1" x14ac:dyDescent="0.2"/>
    <row r="5" spans="1:27" ht="84" customHeight="1" thickBot="1" x14ac:dyDescent="0.25">
      <c r="A5" s="92" t="s">
        <v>0</v>
      </c>
      <c r="B5" s="72" t="s">
        <v>78</v>
      </c>
      <c r="C5" s="72" t="s">
        <v>75</v>
      </c>
      <c r="D5" s="2" t="s">
        <v>76</v>
      </c>
      <c r="E5" s="1" t="s">
        <v>3</v>
      </c>
      <c r="F5" s="2" t="s">
        <v>57</v>
      </c>
      <c r="G5" s="73" t="s">
        <v>58</v>
      </c>
      <c r="H5" s="67" t="s">
        <v>52</v>
      </c>
      <c r="I5" s="68" t="s">
        <v>84</v>
      </c>
      <c r="J5" s="61" t="s">
        <v>90</v>
      </c>
      <c r="K5" s="2" t="s">
        <v>85</v>
      </c>
      <c r="L5" s="2" t="s">
        <v>86</v>
      </c>
      <c r="M5" s="2" t="str">
        <f>'Data 2'!X9</f>
        <v># Symptoms per Patient CFNR</v>
      </c>
      <c r="N5" s="2" t="s">
        <v>89</v>
      </c>
      <c r="O5" s="2" t="s">
        <v>96</v>
      </c>
      <c r="P5" s="2" t="s">
        <v>97</v>
      </c>
      <c r="Q5" s="2" t="s">
        <v>1</v>
      </c>
      <c r="R5" s="2" t="s">
        <v>87</v>
      </c>
      <c r="S5" s="2" t="s">
        <v>88</v>
      </c>
      <c r="T5" s="2" t="s">
        <v>39</v>
      </c>
      <c r="U5" s="2" t="s">
        <v>38</v>
      </c>
    </row>
    <row r="6" spans="1:27" ht="16" thickBot="1" x14ac:dyDescent="0.25">
      <c r="A6" s="4">
        <f>1</f>
        <v>1</v>
      </c>
      <c r="B6" s="106">
        <f ca="1">RAND()</f>
        <v>0.14200450305404122</v>
      </c>
      <c r="C6" s="106">
        <v>0.62929465034303533</v>
      </c>
      <c r="D6" s="93">
        <f>INT(87*C6)+1</f>
        <v>55</v>
      </c>
      <c r="E6" s="109">
        <f ca="1">OFFSET('LR Results_2B_Composite'!$C$5,'Composite Resampling'!$D6,0)</f>
        <v>57</v>
      </c>
      <c r="F6" s="109" t="str">
        <f ca="1">OFFSET('LR Results_2B_Composite'!$C$5,'Composite Resampling'!$D6,1)</f>
        <v>CFNR</v>
      </c>
      <c r="G6" s="109">
        <f ca="1">OFFSET('LR Results_2B_Composite'!$C$5,'Composite Resampling'!$D6,2)</f>
        <v>0</v>
      </c>
      <c r="H6" s="107">
        <f ca="1">OFFSET('LR Results_2B_Composite'!$C$5,'Composite Resampling'!$D6,3)</f>
        <v>34</v>
      </c>
      <c r="I6" s="110">
        <f ca="1">OFFSET('LR Results_2B_Composite'!$C$5,'Composite Resampling'!$D6,4)</f>
        <v>0.8493128547809673</v>
      </c>
      <c r="J6" s="121">
        <f ca="1">OFFSET('LR Results_2B_Composite'!$C$5,'Composite Resampling'!$D6,5)</f>
        <v>1</v>
      </c>
      <c r="K6" s="121">
        <f ca="1">OFFSET('LR Results_2B_Composite'!$C$5,'Composite Resampling'!$D6,6)</f>
        <v>0</v>
      </c>
      <c r="L6" s="121">
        <f ca="1">OFFSET('LR Results_2B_Composite'!$C$5,'Composite Resampling'!$D6,7)</f>
        <v>0</v>
      </c>
      <c r="M6" s="121">
        <f ca="1">OFFSET('LR Results_2B_Composite'!$C$5,'Composite Resampling'!$D6,8)</f>
        <v>3</v>
      </c>
      <c r="N6" s="121">
        <f ca="1">OFFSET('LR Results_2B_Composite'!$C$5,'Composite Resampling'!$D6,9)</f>
        <v>0</v>
      </c>
      <c r="O6" s="121">
        <f ca="1">OFFSET('LR Results_2B_Composite'!$C$5,'Composite Resampling'!$D6,10)</f>
        <v>0</v>
      </c>
      <c r="P6" s="121">
        <f ca="1">OFFSET('LR Results_2B_Composite'!$C$5,'Composite Resampling'!$D6,11)</f>
        <v>1</v>
      </c>
      <c r="Q6" s="17">
        <v>1E-3</v>
      </c>
      <c r="R6" s="17">
        <f t="shared" ref="R6:R69" ca="1" si="0">COUNTIFS($F$6:$F$92,"CF",$I$6:$I$92,"&gt;="&amp;$Q6)/CF_D</f>
        <v>1</v>
      </c>
      <c r="S6" s="17">
        <f t="shared" ref="S6:S69" ca="1" si="1">COUNTIFS($F$6:$F$92,"CONT",$I$6:$I$92,"&gt;="&amp;$Q6)/CFNT_D</f>
        <v>1</v>
      </c>
      <c r="T6" s="17">
        <f ca="1">(R6+R7)/2</f>
        <v>1</v>
      </c>
      <c r="U6" s="17">
        <f ca="1">-(S7-S6)</f>
        <v>0</v>
      </c>
    </row>
    <row r="7" spans="1:27" ht="16" thickBot="1" x14ac:dyDescent="0.25">
      <c r="A7" s="4">
        <f>A6+1</f>
        <v>2</v>
      </c>
      <c r="B7" s="106">
        <v>0.91804627565705177</v>
      </c>
      <c r="C7" s="106">
        <v>0.91804627565705177</v>
      </c>
      <c r="D7" s="93">
        <f t="shared" ref="D7:D70" si="2">INT(87*C7)+1</f>
        <v>80</v>
      </c>
      <c r="E7" s="109">
        <f ca="1">OFFSET('LR Results_2B_Composite'!$C$5,'Composite Resampling'!$D7,0)</f>
        <v>82</v>
      </c>
      <c r="F7" s="109" t="str">
        <f ca="1">OFFSET('LR Results_2B_Composite'!$C$5,'Composite Resampling'!$D7,1)</f>
        <v>CFNR</v>
      </c>
      <c r="G7" s="109">
        <f ca="1">OFFSET('LR Results_2B_Composite'!$C$5,'Composite Resampling'!$D7,2)</f>
        <v>0</v>
      </c>
      <c r="H7" s="111">
        <f ca="1">OFFSET('LR Results_2B_Composite'!$C$5,'Composite Resampling'!$D7,3)</f>
        <v>32</v>
      </c>
      <c r="I7" s="108">
        <f ca="1">OFFSET('LR Results_2B_Composite'!$C$5,'Composite Resampling'!$D7,4)</f>
        <v>0.90595614801252677</v>
      </c>
      <c r="J7" s="121">
        <f ca="1">OFFSET('LR Results_2B_Composite'!$C$5,'Composite Resampling'!$D7,5)</f>
        <v>1</v>
      </c>
      <c r="K7" s="121">
        <f ca="1">OFFSET('LR Results_2B_Composite'!$C$5,'Composite Resampling'!$D7,6)</f>
        <v>0</v>
      </c>
      <c r="L7" s="121">
        <f ca="1">OFFSET('LR Results_2B_Composite'!$C$5,'Composite Resampling'!$D7,7)</f>
        <v>0</v>
      </c>
      <c r="M7" s="121">
        <f ca="1">OFFSET('LR Results_2B_Composite'!$C$5,'Composite Resampling'!$D7,8)</f>
        <v>5</v>
      </c>
      <c r="N7" s="121">
        <f ca="1">OFFSET('LR Results_2B_Composite'!$C$5,'Composite Resampling'!$D7,9)</f>
        <v>0</v>
      </c>
      <c r="O7" s="121">
        <f ca="1">OFFSET('LR Results_2B_Composite'!$C$5,'Composite Resampling'!$D7,10)</f>
        <v>0</v>
      </c>
      <c r="P7" s="121">
        <f ca="1">OFFSET('LR Results_2B_Composite'!$C$5,'Composite Resampling'!$D7,11)</f>
        <v>1</v>
      </c>
      <c r="Q7" s="17">
        <f>Q6+0.001</f>
        <v>2E-3</v>
      </c>
      <c r="R7" s="17">
        <f t="shared" ca="1" si="0"/>
        <v>1</v>
      </c>
      <c r="S7" s="17">
        <f t="shared" ca="1" si="1"/>
        <v>1</v>
      </c>
      <c r="T7" s="17">
        <f t="shared" ref="T7:T70" ca="1" si="3">(R7+R8)/2</f>
        <v>1</v>
      </c>
      <c r="U7" s="17">
        <f t="shared" ref="U7:U70" ca="1" si="4">-(S8-S7)</f>
        <v>0</v>
      </c>
    </row>
    <row r="8" spans="1:27" ht="16" thickBot="1" x14ac:dyDescent="0.25">
      <c r="A8" s="4">
        <f t="shared" ref="A8:A71" si="5">A7+1</f>
        <v>3</v>
      </c>
      <c r="B8" s="106">
        <v>0.91155338417276355</v>
      </c>
      <c r="C8" s="106">
        <v>0.91155338417276355</v>
      </c>
      <c r="D8" s="93">
        <f t="shared" si="2"/>
        <v>80</v>
      </c>
      <c r="E8" s="109">
        <f ca="1">OFFSET('LR Results_2B_Composite'!$C$5,'Composite Resampling'!$D8,0)</f>
        <v>82</v>
      </c>
      <c r="F8" s="109" t="str">
        <f ca="1">OFFSET('LR Results_2B_Composite'!$C$5,'Composite Resampling'!$D8,1)</f>
        <v>CFNR</v>
      </c>
      <c r="G8" s="109">
        <f ca="1">OFFSET('LR Results_2B_Composite'!$C$5,'Composite Resampling'!$D8,2)</f>
        <v>0</v>
      </c>
      <c r="H8" s="97">
        <f ca="1">OFFSET('LR Results_2B_Composite'!$C$5,'Composite Resampling'!$D8,3)</f>
        <v>32</v>
      </c>
      <c r="I8" s="50">
        <f ca="1">OFFSET('LR Results_2B_Composite'!$C$5,'Composite Resampling'!$D8,4)</f>
        <v>0.90595614801252677</v>
      </c>
      <c r="J8" s="121">
        <f ca="1">OFFSET('LR Results_2B_Composite'!$C$5,'Composite Resampling'!$D8,5)</f>
        <v>1</v>
      </c>
      <c r="K8" s="121">
        <f ca="1">OFFSET('LR Results_2B_Composite'!$C$5,'Composite Resampling'!$D8,6)</f>
        <v>0</v>
      </c>
      <c r="L8" s="121">
        <f ca="1">OFFSET('LR Results_2B_Composite'!$C$5,'Composite Resampling'!$D8,7)</f>
        <v>0</v>
      </c>
      <c r="M8" s="121">
        <f ca="1">OFFSET('LR Results_2B_Composite'!$C$5,'Composite Resampling'!$D8,8)</f>
        <v>5</v>
      </c>
      <c r="N8" s="121">
        <f ca="1">OFFSET('LR Results_2B_Composite'!$C$5,'Composite Resampling'!$D8,9)</f>
        <v>0</v>
      </c>
      <c r="O8" s="121">
        <f ca="1">OFFSET('LR Results_2B_Composite'!$C$5,'Composite Resampling'!$D8,10)</f>
        <v>0</v>
      </c>
      <c r="P8" s="121">
        <f ca="1">OFFSET('LR Results_2B_Composite'!$C$5,'Composite Resampling'!$D8,11)</f>
        <v>1</v>
      </c>
      <c r="Q8" s="17">
        <f t="shared" ref="Q8:Q71" si="6">Q7+0.001</f>
        <v>3.0000000000000001E-3</v>
      </c>
      <c r="R8" s="17">
        <f t="shared" ca="1" si="0"/>
        <v>1</v>
      </c>
      <c r="S8" s="17">
        <f t="shared" ca="1" si="1"/>
        <v>1</v>
      </c>
      <c r="T8" s="17">
        <f t="shared" ca="1" si="3"/>
        <v>1</v>
      </c>
      <c r="U8" s="17">
        <f t="shared" ca="1" si="4"/>
        <v>0</v>
      </c>
    </row>
    <row r="9" spans="1:27" ht="16" thickBot="1" x14ac:dyDescent="0.25">
      <c r="A9" s="4">
        <f t="shared" si="5"/>
        <v>4</v>
      </c>
      <c r="B9" s="106">
        <v>0.45093959723974497</v>
      </c>
      <c r="C9" s="106">
        <v>0.45093959723974497</v>
      </c>
      <c r="D9" s="93">
        <f t="shared" si="2"/>
        <v>40</v>
      </c>
      <c r="E9" s="109">
        <f ca="1">OFFSET('LR Results_2B_Composite'!$C$5,'Composite Resampling'!$D9,0)</f>
        <v>41</v>
      </c>
      <c r="F9" s="109" t="str">
        <f ca="1">OFFSET('LR Results_2B_Composite'!$C$5,'Composite Resampling'!$D9,1)</f>
        <v>CONT</v>
      </c>
      <c r="G9" s="109">
        <f ca="1">OFFSET('LR Results_2B_Composite'!$C$5,'Composite Resampling'!$D9,2)</f>
        <v>0</v>
      </c>
      <c r="H9" s="97">
        <f ca="1">OFFSET('LR Results_2B_Composite'!$C$5,'Composite Resampling'!$D9,3)</f>
        <v>14</v>
      </c>
      <c r="I9" s="50">
        <f ca="1">OFFSET('LR Results_2B_Composite'!$C$5,'Composite Resampling'!$D9,4)</f>
        <v>0.18934718186576524</v>
      </c>
      <c r="J9" s="121">
        <f ca="1">OFFSET('LR Results_2B_Composite'!$C$5,'Composite Resampling'!$D9,5)</f>
        <v>1</v>
      </c>
      <c r="K9" s="121">
        <f ca="1">OFFSET('LR Results_2B_Composite'!$C$5,'Composite Resampling'!$D9,6)</f>
        <v>0</v>
      </c>
      <c r="L9" s="121">
        <f ca="1">OFFSET('LR Results_2B_Composite'!$C$5,'Composite Resampling'!$D9,7)</f>
        <v>0</v>
      </c>
      <c r="M9" s="121">
        <f ca="1">OFFSET('LR Results_2B_Composite'!$C$5,'Composite Resampling'!$D9,8)</f>
        <v>0</v>
      </c>
      <c r="N9" s="121">
        <f ca="1">OFFSET('LR Results_2B_Composite'!$C$5,'Composite Resampling'!$D9,9)</f>
        <v>0</v>
      </c>
      <c r="O9" s="121">
        <f ca="1">OFFSET('LR Results_2B_Composite'!$C$5,'Composite Resampling'!$D9,10)</f>
        <v>0</v>
      </c>
      <c r="P9" s="121">
        <f ca="1">OFFSET('LR Results_2B_Composite'!$C$5,'Composite Resampling'!$D9,11)</f>
        <v>0</v>
      </c>
      <c r="Q9" s="17">
        <f t="shared" si="6"/>
        <v>4.0000000000000001E-3</v>
      </c>
      <c r="R9" s="17">
        <f t="shared" ca="1" si="0"/>
        <v>1</v>
      </c>
      <c r="S9" s="17">
        <f t="shared" ca="1" si="1"/>
        <v>1</v>
      </c>
      <c r="T9" s="17">
        <f t="shared" ca="1" si="3"/>
        <v>1</v>
      </c>
      <c r="U9" s="17">
        <f t="shared" ca="1" si="4"/>
        <v>0</v>
      </c>
    </row>
    <row r="10" spans="1:27" ht="16" thickBot="1" x14ac:dyDescent="0.25">
      <c r="A10" s="4">
        <f t="shared" si="5"/>
        <v>5</v>
      </c>
      <c r="B10" s="106">
        <v>0.22180095153768675</v>
      </c>
      <c r="C10" s="106">
        <v>0.22180095153768675</v>
      </c>
      <c r="D10" s="93">
        <f t="shared" si="2"/>
        <v>20</v>
      </c>
      <c r="E10" s="109">
        <f ca="1">OFFSET('LR Results_2B_Composite'!$C$5,'Composite Resampling'!$D10,0)</f>
        <v>21</v>
      </c>
      <c r="F10" s="109" t="str">
        <f ca="1">OFFSET('LR Results_2B_Composite'!$C$5,'Composite Resampling'!$D10,1)</f>
        <v>CFNR</v>
      </c>
      <c r="G10" s="109">
        <f ca="1">OFFSET('LR Results_2B_Composite'!$C$5,'Composite Resampling'!$D10,2)</f>
        <v>0</v>
      </c>
      <c r="H10" s="97">
        <f ca="1">OFFSET('LR Results_2B_Composite'!$C$5,'Composite Resampling'!$D10,3)</f>
        <v>31</v>
      </c>
      <c r="I10" s="50">
        <f ca="1">OFFSET('LR Results_2B_Composite'!$C$5,'Composite Resampling'!$D10,4)</f>
        <v>0.66666693166624236</v>
      </c>
      <c r="J10" s="121">
        <f ca="1">OFFSET('LR Results_2B_Composite'!$C$5,'Composite Resampling'!$D10,5)</f>
        <v>1</v>
      </c>
      <c r="K10" s="121">
        <f ca="1">OFFSET('LR Results_2B_Composite'!$C$5,'Composite Resampling'!$D10,6)</f>
        <v>0</v>
      </c>
      <c r="L10" s="121">
        <f ca="1">OFFSET('LR Results_2B_Composite'!$C$5,'Composite Resampling'!$D10,7)</f>
        <v>0</v>
      </c>
      <c r="M10" s="121">
        <f ca="1">OFFSET('LR Results_2B_Composite'!$C$5,'Composite Resampling'!$D10,8)</f>
        <v>1</v>
      </c>
      <c r="N10" s="121">
        <f ca="1">OFFSET('LR Results_2B_Composite'!$C$5,'Composite Resampling'!$D10,9)</f>
        <v>0</v>
      </c>
      <c r="O10" s="121">
        <f ca="1">OFFSET('LR Results_2B_Composite'!$C$5,'Composite Resampling'!$D10,10)</f>
        <v>0</v>
      </c>
      <c r="P10" s="121">
        <f ca="1">OFFSET('LR Results_2B_Composite'!$C$5,'Composite Resampling'!$D10,11)</f>
        <v>1</v>
      </c>
      <c r="Q10" s="17">
        <f t="shared" si="6"/>
        <v>5.0000000000000001E-3</v>
      </c>
      <c r="R10" s="17">
        <f t="shared" ca="1" si="0"/>
        <v>1</v>
      </c>
      <c r="S10" s="17">
        <f t="shared" ca="1" si="1"/>
        <v>1</v>
      </c>
      <c r="T10" s="17">
        <f t="shared" ca="1" si="3"/>
        <v>1</v>
      </c>
      <c r="U10" s="17">
        <f t="shared" ca="1" si="4"/>
        <v>0</v>
      </c>
    </row>
    <row r="11" spans="1:27" ht="16" thickBot="1" x14ac:dyDescent="0.25">
      <c r="A11" s="4">
        <f t="shared" si="5"/>
        <v>6</v>
      </c>
      <c r="B11" s="106">
        <v>0.26372521096736978</v>
      </c>
      <c r="C11" s="106">
        <v>0.26372521096736978</v>
      </c>
      <c r="D11" s="93">
        <f t="shared" si="2"/>
        <v>23</v>
      </c>
      <c r="E11" s="109">
        <f ca="1">OFFSET('LR Results_2B_Composite'!$C$5,'Composite Resampling'!$D11,0)</f>
        <v>24</v>
      </c>
      <c r="F11" s="109" t="str">
        <f ca="1">OFFSET('LR Results_2B_Composite'!$C$5,'Composite Resampling'!$D11,1)</f>
        <v>CONT</v>
      </c>
      <c r="G11" s="109">
        <f ca="1">OFFSET('LR Results_2B_Composite'!$C$5,'Composite Resampling'!$D11,2)</f>
        <v>0</v>
      </c>
      <c r="H11" s="97">
        <f ca="1">OFFSET('LR Results_2B_Composite'!$C$5,'Composite Resampling'!$D11,3)</f>
        <v>14</v>
      </c>
      <c r="I11" s="50">
        <f ca="1">OFFSET('LR Results_2B_Composite'!$C$5,'Composite Resampling'!$D11,4)</f>
        <v>0.18934718186576524</v>
      </c>
      <c r="J11" s="121">
        <f ca="1">OFFSET('LR Results_2B_Composite'!$C$5,'Composite Resampling'!$D11,5)</f>
        <v>1</v>
      </c>
      <c r="K11" s="121">
        <f ca="1">OFFSET('LR Results_2B_Composite'!$C$5,'Composite Resampling'!$D11,6)</f>
        <v>0</v>
      </c>
      <c r="L11" s="121">
        <f ca="1">OFFSET('LR Results_2B_Composite'!$C$5,'Composite Resampling'!$D11,7)</f>
        <v>0</v>
      </c>
      <c r="M11" s="121">
        <f ca="1">OFFSET('LR Results_2B_Composite'!$C$5,'Composite Resampling'!$D11,8)</f>
        <v>0</v>
      </c>
      <c r="N11" s="121">
        <f ca="1">OFFSET('LR Results_2B_Composite'!$C$5,'Composite Resampling'!$D11,9)</f>
        <v>0</v>
      </c>
      <c r="O11" s="121">
        <f ca="1">OFFSET('LR Results_2B_Composite'!$C$5,'Composite Resampling'!$D11,10)</f>
        <v>0</v>
      </c>
      <c r="P11" s="121">
        <f ca="1">OFFSET('LR Results_2B_Composite'!$C$5,'Composite Resampling'!$D11,11)</f>
        <v>0</v>
      </c>
      <c r="Q11" s="17">
        <f t="shared" si="6"/>
        <v>6.0000000000000001E-3</v>
      </c>
      <c r="R11" s="17">
        <f t="shared" ca="1" si="0"/>
        <v>1</v>
      </c>
      <c r="S11" s="17">
        <f t="shared" ca="1" si="1"/>
        <v>1</v>
      </c>
      <c r="T11" s="17">
        <f t="shared" ca="1" si="3"/>
        <v>1</v>
      </c>
      <c r="U11" s="17">
        <f t="shared" ca="1" si="4"/>
        <v>0</v>
      </c>
    </row>
    <row r="12" spans="1:27" ht="16" thickBot="1" x14ac:dyDescent="0.25">
      <c r="A12" s="4">
        <f t="shared" si="5"/>
        <v>7</v>
      </c>
      <c r="B12" s="106">
        <v>0.45643512101941774</v>
      </c>
      <c r="C12" s="106">
        <v>0.45643512101941774</v>
      </c>
      <c r="D12" s="93">
        <f t="shared" si="2"/>
        <v>40</v>
      </c>
      <c r="E12" s="109">
        <f ca="1">OFFSET('LR Results_2B_Composite'!$C$5,'Composite Resampling'!$D12,0)</f>
        <v>41</v>
      </c>
      <c r="F12" s="109" t="str">
        <f ca="1">OFFSET('LR Results_2B_Composite'!$C$5,'Composite Resampling'!$D12,1)</f>
        <v>CONT</v>
      </c>
      <c r="G12" s="109">
        <f ca="1">OFFSET('LR Results_2B_Composite'!$C$5,'Composite Resampling'!$D12,2)</f>
        <v>0</v>
      </c>
      <c r="H12" s="97">
        <f ca="1">OFFSET('LR Results_2B_Composite'!$C$5,'Composite Resampling'!$D12,3)</f>
        <v>14</v>
      </c>
      <c r="I12" s="50">
        <f ca="1">OFFSET('LR Results_2B_Composite'!$C$5,'Composite Resampling'!$D12,4)</f>
        <v>0.18934718186576524</v>
      </c>
      <c r="J12" s="121">
        <f ca="1">OFFSET('LR Results_2B_Composite'!$C$5,'Composite Resampling'!$D12,5)</f>
        <v>1</v>
      </c>
      <c r="K12" s="121">
        <f ca="1">OFFSET('LR Results_2B_Composite'!$C$5,'Composite Resampling'!$D12,6)</f>
        <v>0</v>
      </c>
      <c r="L12" s="121">
        <f ca="1">OFFSET('LR Results_2B_Composite'!$C$5,'Composite Resampling'!$D12,7)</f>
        <v>0</v>
      </c>
      <c r="M12" s="121">
        <f ca="1">OFFSET('LR Results_2B_Composite'!$C$5,'Composite Resampling'!$D12,8)</f>
        <v>0</v>
      </c>
      <c r="N12" s="121">
        <f ca="1">OFFSET('LR Results_2B_Composite'!$C$5,'Composite Resampling'!$D12,9)</f>
        <v>0</v>
      </c>
      <c r="O12" s="121">
        <f ca="1">OFFSET('LR Results_2B_Composite'!$C$5,'Composite Resampling'!$D12,10)</f>
        <v>0</v>
      </c>
      <c r="P12" s="121">
        <f ca="1">OFFSET('LR Results_2B_Composite'!$C$5,'Composite Resampling'!$D12,11)</f>
        <v>0</v>
      </c>
      <c r="Q12" s="17">
        <f t="shared" si="6"/>
        <v>7.0000000000000001E-3</v>
      </c>
      <c r="R12" s="17">
        <f t="shared" ca="1" si="0"/>
        <v>1</v>
      </c>
      <c r="S12" s="17">
        <f t="shared" ca="1" si="1"/>
        <v>1</v>
      </c>
      <c r="T12" s="17">
        <f t="shared" ca="1" si="3"/>
        <v>1</v>
      </c>
      <c r="U12" s="17">
        <f t="shared" ca="1" si="4"/>
        <v>0</v>
      </c>
    </row>
    <row r="13" spans="1:27" ht="16" thickBot="1" x14ac:dyDescent="0.25">
      <c r="A13" s="4">
        <f t="shared" si="5"/>
        <v>8</v>
      </c>
      <c r="B13" s="106">
        <v>0.57441933837043757</v>
      </c>
      <c r="C13" s="106">
        <v>0.57441933837043757</v>
      </c>
      <c r="D13" s="93">
        <f t="shared" si="2"/>
        <v>50</v>
      </c>
      <c r="E13" s="109">
        <f ca="1">OFFSET('LR Results_2B_Composite'!$C$5,'Composite Resampling'!$D13,0)</f>
        <v>51</v>
      </c>
      <c r="F13" s="109" t="str">
        <f ca="1">OFFSET('LR Results_2B_Composite'!$C$5,'Composite Resampling'!$D13,1)</f>
        <v>CONT</v>
      </c>
      <c r="G13" s="109">
        <f ca="1">OFFSET('LR Results_2B_Composite'!$C$5,'Composite Resampling'!$D13,2)</f>
        <v>0</v>
      </c>
      <c r="H13" s="97">
        <f ca="1">OFFSET('LR Results_2B_Composite'!$C$5,'Composite Resampling'!$D13,3)</f>
        <v>21</v>
      </c>
      <c r="I13" s="50">
        <f ca="1">OFFSET('LR Results_2B_Composite'!$C$5,'Composite Resampling'!$D13,4)</f>
        <v>0.18299102319476493</v>
      </c>
      <c r="J13" s="121">
        <f ca="1">OFFSET('LR Results_2B_Composite'!$C$5,'Composite Resampling'!$D13,5)</f>
        <v>1</v>
      </c>
      <c r="K13" s="121">
        <f ca="1">OFFSET('LR Results_2B_Composite'!$C$5,'Composite Resampling'!$D13,6)</f>
        <v>0</v>
      </c>
      <c r="L13" s="121">
        <f ca="1">OFFSET('LR Results_2B_Composite'!$C$5,'Composite Resampling'!$D13,7)</f>
        <v>0</v>
      </c>
      <c r="M13" s="121">
        <f ca="1">OFFSET('LR Results_2B_Composite'!$C$5,'Composite Resampling'!$D13,8)</f>
        <v>3</v>
      </c>
      <c r="N13" s="121">
        <f ca="1">OFFSET('LR Results_2B_Composite'!$C$5,'Composite Resampling'!$D13,9)</f>
        <v>0</v>
      </c>
      <c r="O13" s="121">
        <f ca="1">OFFSET('LR Results_2B_Composite'!$C$5,'Composite Resampling'!$D13,10)</f>
        <v>0</v>
      </c>
      <c r="P13" s="121">
        <f ca="1">OFFSET('LR Results_2B_Composite'!$C$5,'Composite Resampling'!$D13,11)</f>
        <v>0</v>
      </c>
      <c r="Q13" s="17">
        <f t="shared" si="6"/>
        <v>8.0000000000000002E-3</v>
      </c>
      <c r="R13" s="17">
        <f t="shared" ca="1" si="0"/>
        <v>1</v>
      </c>
      <c r="S13" s="17">
        <f t="shared" ca="1" si="1"/>
        <v>1</v>
      </c>
      <c r="T13" s="17">
        <f t="shared" ca="1" si="3"/>
        <v>1</v>
      </c>
      <c r="U13" s="17">
        <f t="shared" ca="1" si="4"/>
        <v>0</v>
      </c>
    </row>
    <row r="14" spans="1:27" ht="16" thickBot="1" x14ac:dyDescent="0.25">
      <c r="A14" s="4">
        <f t="shared" si="5"/>
        <v>9</v>
      </c>
      <c r="B14" s="106">
        <v>0.22558184176796126</v>
      </c>
      <c r="C14" s="106">
        <v>0.22558184176796126</v>
      </c>
      <c r="D14" s="93">
        <f t="shared" si="2"/>
        <v>20</v>
      </c>
      <c r="E14" s="109">
        <f ca="1">OFFSET('LR Results_2B_Composite'!$C$5,'Composite Resampling'!$D14,0)</f>
        <v>21</v>
      </c>
      <c r="F14" s="109" t="str">
        <f ca="1">OFFSET('LR Results_2B_Composite'!$C$5,'Composite Resampling'!$D14,1)</f>
        <v>CFNR</v>
      </c>
      <c r="G14" s="109">
        <f ca="1">OFFSET('LR Results_2B_Composite'!$C$5,'Composite Resampling'!$D14,2)</f>
        <v>0</v>
      </c>
      <c r="H14" s="97">
        <f ca="1">OFFSET('LR Results_2B_Composite'!$C$5,'Composite Resampling'!$D14,3)</f>
        <v>31</v>
      </c>
      <c r="I14" s="50">
        <f ca="1">OFFSET('LR Results_2B_Composite'!$C$5,'Composite Resampling'!$D14,4)</f>
        <v>0.66666693166624236</v>
      </c>
      <c r="J14" s="121">
        <f ca="1">OFFSET('LR Results_2B_Composite'!$C$5,'Composite Resampling'!$D14,5)</f>
        <v>1</v>
      </c>
      <c r="K14" s="121">
        <f ca="1">OFFSET('LR Results_2B_Composite'!$C$5,'Composite Resampling'!$D14,6)</f>
        <v>0</v>
      </c>
      <c r="L14" s="121">
        <f ca="1">OFFSET('LR Results_2B_Composite'!$C$5,'Composite Resampling'!$D14,7)</f>
        <v>0</v>
      </c>
      <c r="M14" s="121">
        <f ca="1">OFFSET('LR Results_2B_Composite'!$C$5,'Composite Resampling'!$D14,8)</f>
        <v>1</v>
      </c>
      <c r="N14" s="121">
        <f ca="1">OFFSET('LR Results_2B_Composite'!$C$5,'Composite Resampling'!$D14,9)</f>
        <v>0</v>
      </c>
      <c r="O14" s="121">
        <f ca="1">OFFSET('LR Results_2B_Composite'!$C$5,'Composite Resampling'!$D14,10)</f>
        <v>0</v>
      </c>
      <c r="P14" s="121">
        <f ca="1">OFFSET('LR Results_2B_Composite'!$C$5,'Composite Resampling'!$D14,11)</f>
        <v>1</v>
      </c>
      <c r="Q14" s="17">
        <f t="shared" si="6"/>
        <v>9.0000000000000011E-3</v>
      </c>
      <c r="R14" s="17">
        <f t="shared" ca="1" si="0"/>
        <v>1</v>
      </c>
      <c r="S14" s="17">
        <f t="shared" ca="1" si="1"/>
        <v>1</v>
      </c>
      <c r="T14" s="17">
        <f t="shared" ca="1" si="3"/>
        <v>1</v>
      </c>
      <c r="U14" s="17">
        <f t="shared" ca="1" si="4"/>
        <v>0</v>
      </c>
    </row>
    <row r="15" spans="1:27" ht="16" thickBot="1" x14ac:dyDescent="0.25">
      <c r="A15" s="4">
        <f t="shared" si="5"/>
        <v>10</v>
      </c>
      <c r="B15" s="106">
        <v>0.43812761704243064</v>
      </c>
      <c r="C15" s="106">
        <v>0.43812761704243064</v>
      </c>
      <c r="D15" s="93">
        <f t="shared" si="2"/>
        <v>39</v>
      </c>
      <c r="E15" s="109">
        <f ca="1">OFFSET('LR Results_2B_Composite'!$C$5,'Composite Resampling'!$D15,0)</f>
        <v>40</v>
      </c>
      <c r="F15" s="109" t="str">
        <f ca="1">OFFSET('LR Results_2B_Composite'!$C$5,'Composite Resampling'!$D15,1)</f>
        <v>CONT</v>
      </c>
      <c r="G15" s="109">
        <f ca="1">OFFSET('LR Results_2B_Composite'!$C$5,'Composite Resampling'!$D15,2)</f>
        <v>0</v>
      </c>
      <c r="H15" s="97">
        <f ca="1">OFFSET('LR Results_2B_Composite'!$C$5,'Composite Resampling'!$D15,3)</f>
        <v>21</v>
      </c>
      <c r="I15" s="50">
        <f ca="1">OFFSET('LR Results_2B_Composite'!$C$5,'Composite Resampling'!$D15,4)</f>
        <v>0.38056496677537921</v>
      </c>
      <c r="J15" s="121">
        <f ca="1">OFFSET('LR Results_2B_Composite'!$C$5,'Composite Resampling'!$D15,5)</f>
        <v>1</v>
      </c>
      <c r="K15" s="121">
        <f ca="1">OFFSET('LR Results_2B_Composite'!$C$5,'Composite Resampling'!$D15,6)</f>
        <v>0</v>
      </c>
      <c r="L15" s="121">
        <f ca="1">OFFSET('LR Results_2B_Composite'!$C$5,'Composite Resampling'!$D15,7)</f>
        <v>0</v>
      </c>
      <c r="M15" s="121">
        <f ca="1">OFFSET('LR Results_2B_Composite'!$C$5,'Composite Resampling'!$D15,8)</f>
        <v>3</v>
      </c>
      <c r="N15" s="121">
        <f ca="1">OFFSET('LR Results_2B_Composite'!$C$5,'Composite Resampling'!$D15,9)</f>
        <v>0</v>
      </c>
      <c r="O15" s="121">
        <f ca="1">OFFSET('LR Results_2B_Composite'!$C$5,'Composite Resampling'!$D15,10)</f>
        <v>0</v>
      </c>
      <c r="P15" s="121">
        <f ca="1">OFFSET('LR Results_2B_Composite'!$C$5,'Composite Resampling'!$D15,11)</f>
        <v>0</v>
      </c>
      <c r="Q15" s="17">
        <f t="shared" si="6"/>
        <v>1.0000000000000002E-2</v>
      </c>
      <c r="R15" s="17">
        <f t="shared" ca="1" si="0"/>
        <v>1</v>
      </c>
      <c r="S15" s="17">
        <f t="shared" ca="1" si="1"/>
        <v>1</v>
      </c>
      <c r="T15" s="17">
        <f t="shared" ca="1" si="3"/>
        <v>1</v>
      </c>
      <c r="U15" s="17">
        <f t="shared" ca="1" si="4"/>
        <v>0</v>
      </c>
    </row>
    <row r="16" spans="1:27" ht="16" thickBot="1" x14ac:dyDescent="0.25">
      <c r="A16" s="4">
        <f t="shared" si="5"/>
        <v>11</v>
      </c>
      <c r="B16" s="106">
        <v>0.7111976428214235</v>
      </c>
      <c r="C16" s="106">
        <v>0.7111976428214235</v>
      </c>
      <c r="D16" s="93">
        <f t="shared" si="2"/>
        <v>62</v>
      </c>
      <c r="E16" s="109">
        <f ca="1">OFFSET('LR Results_2B_Composite'!$C$5,'Composite Resampling'!$D16,0)</f>
        <v>64</v>
      </c>
      <c r="F16" s="109" t="str">
        <f ca="1">OFFSET('LR Results_2B_Composite'!$C$5,'Composite Resampling'!$D16,1)</f>
        <v>CONT</v>
      </c>
      <c r="G16" s="109">
        <f ca="1">OFFSET('LR Results_2B_Composite'!$C$5,'Composite Resampling'!$D16,2)</f>
        <v>0</v>
      </c>
      <c r="H16" s="97">
        <f ca="1">OFFSET('LR Results_2B_Composite'!$C$5,'Composite Resampling'!$D16,3)</f>
        <v>19</v>
      </c>
      <c r="I16" s="50">
        <f ca="1">OFFSET('LR Results_2B_Composite'!$C$5,'Composite Resampling'!$D16,4)</f>
        <v>0.1762710518339988</v>
      </c>
      <c r="J16" s="121">
        <f ca="1">OFFSET('LR Results_2B_Composite'!$C$5,'Composite Resampling'!$D16,5)</f>
        <v>1</v>
      </c>
      <c r="K16" s="121">
        <f ca="1">OFFSET('LR Results_2B_Composite'!$C$5,'Composite Resampling'!$D16,6)</f>
        <v>0</v>
      </c>
      <c r="L16" s="121">
        <f ca="1">OFFSET('LR Results_2B_Composite'!$C$5,'Composite Resampling'!$D16,7)</f>
        <v>0</v>
      </c>
      <c r="M16" s="121">
        <f ca="1">OFFSET('LR Results_2B_Composite'!$C$5,'Composite Resampling'!$D16,8)</f>
        <v>2</v>
      </c>
      <c r="N16" s="121">
        <f ca="1">OFFSET('LR Results_2B_Composite'!$C$5,'Composite Resampling'!$D16,9)</f>
        <v>0</v>
      </c>
      <c r="O16" s="121">
        <f ca="1">OFFSET('LR Results_2B_Composite'!$C$5,'Composite Resampling'!$D16,10)</f>
        <v>0</v>
      </c>
      <c r="P16" s="121">
        <f ca="1">OFFSET('LR Results_2B_Composite'!$C$5,'Composite Resampling'!$D16,11)</f>
        <v>0</v>
      </c>
      <c r="Q16" s="17">
        <f t="shared" si="6"/>
        <v>1.1000000000000003E-2</v>
      </c>
      <c r="R16" s="17">
        <f t="shared" ca="1" si="0"/>
        <v>1</v>
      </c>
      <c r="S16" s="17">
        <f t="shared" ca="1" si="1"/>
        <v>1</v>
      </c>
      <c r="T16" s="17">
        <f t="shared" ca="1" si="3"/>
        <v>1</v>
      </c>
      <c r="U16" s="17">
        <f t="shared" ca="1" si="4"/>
        <v>0</v>
      </c>
    </row>
    <row r="17" spans="1:21" ht="16" thickBot="1" x14ac:dyDescent="0.25">
      <c r="A17" s="4">
        <f t="shared" si="5"/>
        <v>12</v>
      </c>
      <c r="B17" s="106">
        <v>0.70527612654003913</v>
      </c>
      <c r="C17" s="106">
        <v>0.70527612654003913</v>
      </c>
      <c r="D17" s="93">
        <f t="shared" si="2"/>
        <v>62</v>
      </c>
      <c r="E17" s="109">
        <f ca="1">OFFSET('LR Results_2B_Composite'!$C$5,'Composite Resampling'!$D17,0)</f>
        <v>64</v>
      </c>
      <c r="F17" s="109" t="str">
        <f ca="1">OFFSET('LR Results_2B_Composite'!$C$5,'Composite Resampling'!$D17,1)</f>
        <v>CONT</v>
      </c>
      <c r="G17" s="109">
        <f ca="1">OFFSET('LR Results_2B_Composite'!$C$5,'Composite Resampling'!$D17,2)</f>
        <v>0</v>
      </c>
      <c r="H17" s="97">
        <f ca="1">OFFSET('LR Results_2B_Composite'!$C$5,'Composite Resampling'!$D17,3)</f>
        <v>19</v>
      </c>
      <c r="I17" s="50">
        <f ca="1">OFFSET('LR Results_2B_Composite'!$C$5,'Composite Resampling'!$D17,4)</f>
        <v>0.1762710518339988</v>
      </c>
      <c r="J17" s="121">
        <f ca="1">OFFSET('LR Results_2B_Composite'!$C$5,'Composite Resampling'!$D17,5)</f>
        <v>1</v>
      </c>
      <c r="K17" s="121">
        <f ca="1">OFFSET('LR Results_2B_Composite'!$C$5,'Composite Resampling'!$D17,6)</f>
        <v>0</v>
      </c>
      <c r="L17" s="121">
        <f ca="1">OFFSET('LR Results_2B_Composite'!$C$5,'Composite Resampling'!$D17,7)</f>
        <v>0</v>
      </c>
      <c r="M17" s="121">
        <f ca="1">OFFSET('LR Results_2B_Composite'!$C$5,'Composite Resampling'!$D17,8)</f>
        <v>2</v>
      </c>
      <c r="N17" s="121">
        <f ca="1">OFFSET('LR Results_2B_Composite'!$C$5,'Composite Resampling'!$D17,9)</f>
        <v>0</v>
      </c>
      <c r="O17" s="121">
        <f ca="1">OFFSET('LR Results_2B_Composite'!$C$5,'Composite Resampling'!$D17,10)</f>
        <v>0</v>
      </c>
      <c r="P17" s="121">
        <f ca="1">OFFSET('LR Results_2B_Composite'!$C$5,'Composite Resampling'!$D17,11)</f>
        <v>0</v>
      </c>
      <c r="Q17" s="17">
        <f t="shared" si="6"/>
        <v>1.2000000000000004E-2</v>
      </c>
      <c r="R17" s="17">
        <f t="shared" ca="1" si="0"/>
        <v>1</v>
      </c>
      <c r="S17" s="17">
        <f t="shared" ca="1" si="1"/>
        <v>1</v>
      </c>
      <c r="T17" s="17">
        <f t="shared" ca="1" si="3"/>
        <v>1</v>
      </c>
      <c r="U17" s="17">
        <f t="shared" ca="1" si="4"/>
        <v>0</v>
      </c>
    </row>
    <row r="18" spans="1:21" ht="16" thickBot="1" x14ac:dyDescent="0.25">
      <c r="A18" s="4">
        <f t="shared" si="5"/>
        <v>13</v>
      </c>
      <c r="B18" s="106">
        <v>0.5894850330696586</v>
      </c>
      <c r="C18" s="106">
        <v>0.5894850330696586</v>
      </c>
      <c r="D18" s="93">
        <f t="shared" si="2"/>
        <v>52</v>
      </c>
      <c r="E18" s="109">
        <f ca="1">OFFSET('LR Results_2B_Composite'!$C$5,'Composite Resampling'!$D18,0)</f>
        <v>54</v>
      </c>
      <c r="F18" s="109" t="str">
        <f ca="1">OFFSET('LR Results_2B_Composite'!$C$5,'Composite Resampling'!$D18,1)</f>
        <v>CONT</v>
      </c>
      <c r="G18" s="109">
        <f ca="1">OFFSET('LR Results_2B_Composite'!$C$5,'Composite Resampling'!$D18,2)</f>
        <v>0</v>
      </c>
      <c r="H18" s="97">
        <f ca="1">OFFSET('LR Results_2B_Composite'!$C$5,'Composite Resampling'!$D18,3)</f>
        <v>17</v>
      </c>
      <c r="I18" s="50">
        <f ca="1">OFFSET('LR Results_2B_Composite'!$C$5,'Composite Resampling'!$D18,4)</f>
        <v>0.11596240580820531</v>
      </c>
      <c r="J18" s="121">
        <f ca="1">OFFSET('LR Results_2B_Composite'!$C$5,'Composite Resampling'!$D18,5)</f>
        <v>0</v>
      </c>
      <c r="K18" s="121">
        <f ca="1">OFFSET('LR Results_2B_Composite'!$C$5,'Composite Resampling'!$D18,6)</f>
        <v>0</v>
      </c>
      <c r="L18" s="121">
        <f ca="1">OFFSET('LR Results_2B_Composite'!$C$5,'Composite Resampling'!$D18,7)</f>
        <v>1</v>
      </c>
      <c r="M18" s="121">
        <f ca="1">OFFSET('LR Results_2B_Composite'!$C$5,'Composite Resampling'!$D18,8)</f>
        <v>1</v>
      </c>
      <c r="N18" s="121">
        <f ca="1">OFFSET('LR Results_2B_Composite'!$C$5,'Composite Resampling'!$D18,9)</f>
        <v>0</v>
      </c>
      <c r="O18" s="121">
        <f ca="1">OFFSET('LR Results_2B_Composite'!$C$5,'Composite Resampling'!$D18,10)</f>
        <v>0</v>
      </c>
      <c r="P18" s="121">
        <f ca="1">OFFSET('LR Results_2B_Composite'!$C$5,'Composite Resampling'!$D18,11)</f>
        <v>0</v>
      </c>
      <c r="Q18" s="17">
        <f t="shared" si="6"/>
        <v>1.3000000000000005E-2</v>
      </c>
      <c r="R18" s="17">
        <f t="shared" ca="1" si="0"/>
        <v>1</v>
      </c>
      <c r="S18" s="17">
        <f t="shared" ca="1" si="1"/>
        <v>1</v>
      </c>
      <c r="T18" s="17">
        <f t="shared" ca="1" si="3"/>
        <v>1</v>
      </c>
      <c r="U18" s="17">
        <f t="shared" ca="1" si="4"/>
        <v>0</v>
      </c>
    </row>
    <row r="19" spans="1:21" ht="16" thickBot="1" x14ac:dyDescent="0.25">
      <c r="A19" s="4">
        <f t="shared" si="5"/>
        <v>14</v>
      </c>
      <c r="B19" s="106">
        <v>0.44163003534959611</v>
      </c>
      <c r="C19" s="106">
        <v>0.44163003534959611</v>
      </c>
      <c r="D19" s="93">
        <f t="shared" si="2"/>
        <v>39</v>
      </c>
      <c r="E19" s="109">
        <f ca="1">OFFSET('LR Results_2B_Composite'!$C$5,'Composite Resampling'!$D19,0)</f>
        <v>40</v>
      </c>
      <c r="F19" s="109" t="str">
        <f ca="1">OFFSET('LR Results_2B_Composite'!$C$5,'Composite Resampling'!$D19,1)</f>
        <v>CONT</v>
      </c>
      <c r="G19" s="109">
        <f ca="1">OFFSET('LR Results_2B_Composite'!$C$5,'Composite Resampling'!$D19,2)</f>
        <v>0</v>
      </c>
      <c r="H19" s="97">
        <f ca="1">OFFSET('LR Results_2B_Composite'!$C$5,'Composite Resampling'!$D19,3)</f>
        <v>21</v>
      </c>
      <c r="I19" s="50">
        <f ca="1">OFFSET('LR Results_2B_Composite'!$C$5,'Composite Resampling'!$D19,4)</f>
        <v>0.38056496677537921</v>
      </c>
      <c r="J19" s="121">
        <f ca="1">OFFSET('LR Results_2B_Composite'!$C$5,'Composite Resampling'!$D19,5)</f>
        <v>1</v>
      </c>
      <c r="K19" s="121">
        <f ca="1">OFFSET('LR Results_2B_Composite'!$C$5,'Composite Resampling'!$D19,6)</f>
        <v>0</v>
      </c>
      <c r="L19" s="121">
        <f ca="1">OFFSET('LR Results_2B_Composite'!$C$5,'Composite Resampling'!$D19,7)</f>
        <v>0</v>
      </c>
      <c r="M19" s="121">
        <f ca="1">OFFSET('LR Results_2B_Composite'!$C$5,'Composite Resampling'!$D19,8)</f>
        <v>3</v>
      </c>
      <c r="N19" s="121">
        <f ca="1">OFFSET('LR Results_2B_Composite'!$C$5,'Composite Resampling'!$D19,9)</f>
        <v>0</v>
      </c>
      <c r="O19" s="121">
        <f ca="1">OFFSET('LR Results_2B_Composite'!$C$5,'Composite Resampling'!$D19,10)</f>
        <v>0</v>
      </c>
      <c r="P19" s="121">
        <f ca="1">OFFSET('LR Results_2B_Composite'!$C$5,'Composite Resampling'!$D19,11)</f>
        <v>0</v>
      </c>
      <c r="Q19" s="17">
        <f t="shared" si="6"/>
        <v>1.4000000000000005E-2</v>
      </c>
      <c r="R19" s="17">
        <f t="shared" ca="1" si="0"/>
        <v>1</v>
      </c>
      <c r="S19" s="17">
        <f t="shared" ca="1" si="1"/>
        <v>1</v>
      </c>
      <c r="T19" s="17">
        <f t="shared" ca="1" si="3"/>
        <v>1</v>
      </c>
      <c r="U19" s="17">
        <f t="shared" ca="1" si="4"/>
        <v>0</v>
      </c>
    </row>
    <row r="20" spans="1:21" ht="16" thickBot="1" x14ac:dyDescent="0.25">
      <c r="A20" s="4">
        <f t="shared" si="5"/>
        <v>15</v>
      </c>
      <c r="B20" s="106">
        <v>0.28154724664824105</v>
      </c>
      <c r="C20" s="106">
        <v>0.28154724664824105</v>
      </c>
      <c r="D20" s="93">
        <f t="shared" si="2"/>
        <v>25</v>
      </c>
      <c r="E20" s="109">
        <f ca="1">OFFSET('LR Results_2B_Composite'!$C$5,'Composite Resampling'!$D20,0)</f>
        <v>26</v>
      </c>
      <c r="F20" s="109" t="str">
        <f ca="1">OFFSET('LR Results_2B_Composite'!$C$5,'Composite Resampling'!$D20,1)</f>
        <v>CONT</v>
      </c>
      <c r="G20" s="109">
        <f ca="1">OFFSET('LR Results_2B_Composite'!$C$5,'Composite Resampling'!$D20,2)</f>
        <v>0</v>
      </c>
      <c r="H20" s="97">
        <f ca="1">OFFSET('LR Results_2B_Composite'!$C$5,'Composite Resampling'!$D20,3)</f>
        <v>16</v>
      </c>
      <c r="I20" s="50">
        <f ca="1">OFFSET('LR Results_2B_Composite'!$C$5,'Composite Resampling'!$D20,4)</f>
        <v>0.48472136419943429</v>
      </c>
      <c r="J20" s="121">
        <f ca="1">OFFSET('LR Results_2B_Composite'!$C$5,'Composite Resampling'!$D20,5)</f>
        <v>1</v>
      </c>
      <c r="K20" s="121">
        <f ca="1">OFFSET('LR Results_2B_Composite'!$C$5,'Composite Resampling'!$D20,6)</f>
        <v>0</v>
      </c>
      <c r="L20" s="121">
        <f ca="1">OFFSET('LR Results_2B_Composite'!$C$5,'Composite Resampling'!$D20,7)</f>
        <v>0</v>
      </c>
      <c r="M20" s="121">
        <f ca="1">OFFSET('LR Results_2B_Composite'!$C$5,'Composite Resampling'!$D20,8)</f>
        <v>2</v>
      </c>
      <c r="N20" s="121">
        <f ca="1">OFFSET('LR Results_2B_Composite'!$C$5,'Composite Resampling'!$D20,9)</f>
        <v>0</v>
      </c>
      <c r="O20" s="121">
        <f ca="1">OFFSET('LR Results_2B_Composite'!$C$5,'Composite Resampling'!$D20,10)</f>
        <v>0</v>
      </c>
      <c r="P20" s="121">
        <f ca="1">OFFSET('LR Results_2B_Composite'!$C$5,'Composite Resampling'!$D20,11)</f>
        <v>0</v>
      </c>
      <c r="Q20" s="17">
        <f t="shared" si="6"/>
        <v>1.5000000000000006E-2</v>
      </c>
      <c r="R20" s="17">
        <f t="shared" ca="1" si="0"/>
        <v>1</v>
      </c>
      <c r="S20" s="17">
        <f t="shared" ca="1" si="1"/>
        <v>1</v>
      </c>
      <c r="T20" s="17">
        <f t="shared" ca="1" si="3"/>
        <v>1</v>
      </c>
      <c r="U20" s="17">
        <f t="shared" ca="1" si="4"/>
        <v>0</v>
      </c>
    </row>
    <row r="21" spans="1:21" ht="16" thickBot="1" x14ac:dyDescent="0.25">
      <c r="A21" s="4">
        <f t="shared" si="5"/>
        <v>16</v>
      </c>
      <c r="B21" s="106">
        <v>0.62423314968797239</v>
      </c>
      <c r="C21" s="106">
        <v>0.62423314968797239</v>
      </c>
      <c r="D21" s="93">
        <f t="shared" si="2"/>
        <v>55</v>
      </c>
      <c r="E21" s="109">
        <f ca="1">OFFSET('LR Results_2B_Composite'!$C$5,'Composite Resampling'!$D21,0)</f>
        <v>57</v>
      </c>
      <c r="F21" s="109" t="str">
        <f ca="1">OFFSET('LR Results_2B_Composite'!$C$5,'Composite Resampling'!$D21,1)</f>
        <v>CFNR</v>
      </c>
      <c r="G21" s="109">
        <f ca="1">OFFSET('LR Results_2B_Composite'!$C$5,'Composite Resampling'!$D21,2)</f>
        <v>0</v>
      </c>
      <c r="H21" s="97">
        <f ca="1">OFFSET('LR Results_2B_Composite'!$C$5,'Composite Resampling'!$D21,3)</f>
        <v>34</v>
      </c>
      <c r="I21" s="50">
        <f ca="1">OFFSET('LR Results_2B_Composite'!$C$5,'Composite Resampling'!$D21,4)</f>
        <v>0.8493128547809673</v>
      </c>
      <c r="J21" s="121">
        <f ca="1">OFFSET('LR Results_2B_Composite'!$C$5,'Composite Resampling'!$D21,5)</f>
        <v>1</v>
      </c>
      <c r="K21" s="121">
        <f ca="1">OFFSET('LR Results_2B_Composite'!$C$5,'Composite Resampling'!$D21,6)</f>
        <v>0</v>
      </c>
      <c r="L21" s="121">
        <f ca="1">OFFSET('LR Results_2B_Composite'!$C$5,'Composite Resampling'!$D21,7)</f>
        <v>0</v>
      </c>
      <c r="M21" s="121">
        <f ca="1">OFFSET('LR Results_2B_Composite'!$C$5,'Composite Resampling'!$D21,8)</f>
        <v>3</v>
      </c>
      <c r="N21" s="121">
        <f ca="1">OFFSET('LR Results_2B_Composite'!$C$5,'Composite Resampling'!$D21,9)</f>
        <v>0</v>
      </c>
      <c r="O21" s="121">
        <f ca="1">OFFSET('LR Results_2B_Composite'!$C$5,'Composite Resampling'!$D21,10)</f>
        <v>0</v>
      </c>
      <c r="P21" s="121">
        <f ca="1">OFFSET('LR Results_2B_Composite'!$C$5,'Composite Resampling'!$D21,11)</f>
        <v>1</v>
      </c>
      <c r="Q21" s="17">
        <f t="shared" si="6"/>
        <v>1.6000000000000007E-2</v>
      </c>
      <c r="R21" s="17">
        <f t="shared" ca="1" si="0"/>
        <v>1</v>
      </c>
      <c r="S21" s="17">
        <f t="shared" ca="1" si="1"/>
        <v>1</v>
      </c>
      <c r="T21" s="17">
        <f t="shared" ca="1" si="3"/>
        <v>1</v>
      </c>
      <c r="U21" s="17">
        <f t="shared" ca="1" si="4"/>
        <v>0</v>
      </c>
    </row>
    <row r="22" spans="1:21" ht="16" thickBot="1" x14ac:dyDescent="0.25">
      <c r="A22" s="4">
        <f t="shared" si="5"/>
        <v>17</v>
      </c>
      <c r="B22" s="106">
        <v>0.19898705337825484</v>
      </c>
      <c r="C22" s="106">
        <v>0.19898705337825484</v>
      </c>
      <c r="D22" s="93">
        <f t="shared" si="2"/>
        <v>18</v>
      </c>
      <c r="E22" s="109">
        <f ca="1">OFFSET('LR Results_2B_Composite'!$C$5,'Composite Resampling'!$D22,0)</f>
        <v>19</v>
      </c>
      <c r="F22" s="109" t="str">
        <f ca="1">OFFSET('LR Results_2B_Composite'!$C$5,'Composite Resampling'!$D22,1)</f>
        <v>CONT</v>
      </c>
      <c r="G22" s="109">
        <f ca="1">OFFSET('LR Results_2B_Composite'!$C$5,'Composite Resampling'!$D22,2)</f>
        <v>0</v>
      </c>
      <c r="H22" s="97">
        <f ca="1">OFFSET('LR Results_2B_Composite'!$C$5,'Composite Resampling'!$D22,3)</f>
        <v>7</v>
      </c>
      <c r="I22" s="50">
        <f ca="1">OFFSET('LR Results_2B_Composite'!$C$5,'Composite Resampling'!$D22,4)</f>
        <v>0.22902377813435884</v>
      </c>
      <c r="J22" s="121">
        <f ca="1">OFFSET('LR Results_2B_Composite'!$C$5,'Composite Resampling'!$D22,5)</f>
        <v>1</v>
      </c>
      <c r="K22" s="121">
        <f ca="1">OFFSET('LR Results_2B_Composite'!$C$5,'Composite Resampling'!$D22,6)</f>
        <v>0</v>
      </c>
      <c r="L22" s="121">
        <f ca="1">OFFSET('LR Results_2B_Composite'!$C$5,'Composite Resampling'!$D22,7)</f>
        <v>0</v>
      </c>
      <c r="M22" s="121">
        <f ca="1">OFFSET('LR Results_2B_Composite'!$C$5,'Composite Resampling'!$D22,8)</f>
        <v>3</v>
      </c>
      <c r="N22" s="121">
        <f ca="1">OFFSET('LR Results_2B_Composite'!$C$5,'Composite Resampling'!$D22,9)</f>
        <v>0</v>
      </c>
      <c r="O22" s="121">
        <f ca="1">OFFSET('LR Results_2B_Composite'!$C$5,'Composite Resampling'!$D22,10)</f>
        <v>0</v>
      </c>
      <c r="P22" s="121">
        <f ca="1">OFFSET('LR Results_2B_Composite'!$C$5,'Composite Resampling'!$D22,11)</f>
        <v>0</v>
      </c>
      <c r="Q22" s="17">
        <f t="shared" si="6"/>
        <v>1.7000000000000008E-2</v>
      </c>
      <c r="R22" s="17">
        <f t="shared" ca="1" si="0"/>
        <v>1</v>
      </c>
      <c r="S22" s="17">
        <f t="shared" ca="1" si="1"/>
        <v>1</v>
      </c>
      <c r="T22" s="17">
        <f t="shared" ca="1" si="3"/>
        <v>1</v>
      </c>
      <c r="U22" s="17">
        <f t="shared" ca="1" si="4"/>
        <v>0</v>
      </c>
    </row>
    <row r="23" spans="1:21" ht="16" thickBot="1" x14ac:dyDescent="0.25">
      <c r="A23" s="4">
        <f t="shared" si="5"/>
        <v>18</v>
      </c>
      <c r="B23" s="106">
        <v>0.5726779455411023</v>
      </c>
      <c r="C23" s="106">
        <v>0.5726779455411023</v>
      </c>
      <c r="D23" s="93">
        <f t="shared" si="2"/>
        <v>50</v>
      </c>
      <c r="E23" s="109">
        <f ca="1">OFFSET('LR Results_2B_Composite'!$C$5,'Composite Resampling'!$D23,0)</f>
        <v>51</v>
      </c>
      <c r="F23" s="109" t="str">
        <f ca="1">OFFSET('LR Results_2B_Composite'!$C$5,'Composite Resampling'!$D23,1)</f>
        <v>CONT</v>
      </c>
      <c r="G23" s="109">
        <f ca="1">OFFSET('LR Results_2B_Composite'!$C$5,'Composite Resampling'!$D23,2)</f>
        <v>0</v>
      </c>
      <c r="H23" s="97">
        <f ca="1">OFFSET('LR Results_2B_Composite'!$C$5,'Composite Resampling'!$D23,3)</f>
        <v>21</v>
      </c>
      <c r="I23" s="50">
        <f ca="1">OFFSET('LR Results_2B_Composite'!$C$5,'Composite Resampling'!$D23,4)</f>
        <v>0.18299102319476493</v>
      </c>
      <c r="J23" s="121">
        <f ca="1">OFFSET('LR Results_2B_Composite'!$C$5,'Composite Resampling'!$D23,5)</f>
        <v>1</v>
      </c>
      <c r="K23" s="121">
        <f ca="1">OFFSET('LR Results_2B_Composite'!$C$5,'Composite Resampling'!$D23,6)</f>
        <v>0</v>
      </c>
      <c r="L23" s="121">
        <f ca="1">OFFSET('LR Results_2B_Composite'!$C$5,'Composite Resampling'!$D23,7)</f>
        <v>0</v>
      </c>
      <c r="M23" s="121">
        <f ca="1">OFFSET('LR Results_2B_Composite'!$C$5,'Composite Resampling'!$D23,8)</f>
        <v>3</v>
      </c>
      <c r="N23" s="121">
        <f ca="1">OFFSET('LR Results_2B_Composite'!$C$5,'Composite Resampling'!$D23,9)</f>
        <v>0</v>
      </c>
      <c r="O23" s="121">
        <f ca="1">OFFSET('LR Results_2B_Composite'!$C$5,'Composite Resampling'!$D23,10)</f>
        <v>0</v>
      </c>
      <c r="P23" s="121">
        <f ca="1">OFFSET('LR Results_2B_Composite'!$C$5,'Composite Resampling'!$D23,11)</f>
        <v>0</v>
      </c>
      <c r="Q23" s="17">
        <f t="shared" si="6"/>
        <v>1.8000000000000009E-2</v>
      </c>
      <c r="R23" s="17">
        <f t="shared" ca="1" si="0"/>
        <v>1</v>
      </c>
      <c r="S23" s="17">
        <f t="shared" ca="1" si="1"/>
        <v>1</v>
      </c>
      <c r="T23" s="17">
        <f t="shared" ca="1" si="3"/>
        <v>1</v>
      </c>
      <c r="U23" s="17">
        <f t="shared" ca="1" si="4"/>
        <v>0</v>
      </c>
    </row>
    <row r="24" spans="1:21" ht="16" thickBot="1" x14ac:dyDescent="0.25">
      <c r="A24" s="4">
        <f t="shared" si="5"/>
        <v>19</v>
      </c>
      <c r="B24" s="106">
        <v>0.92817860241804284</v>
      </c>
      <c r="C24" s="106">
        <v>0.92817860241804284</v>
      </c>
      <c r="D24" s="93">
        <f t="shared" si="2"/>
        <v>81</v>
      </c>
      <c r="E24" s="109">
        <f ca="1">OFFSET('LR Results_2B_Composite'!$C$5,'Composite Resampling'!$D24,0)</f>
        <v>83</v>
      </c>
      <c r="F24" s="109" t="str">
        <f ca="1">OFFSET('LR Results_2B_Composite'!$C$5,'Composite Resampling'!$D24,1)</f>
        <v>CFNR</v>
      </c>
      <c r="G24" s="109">
        <f ca="1">OFFSET('LR Results_2B_Composite'!$C$5,'Composite Resampling'!$D24,2)</f>
        <v>0</v>
      </c>
      <c r="H24" s="97">
        <f ca="1">OFFSET('LR Results_2B_Composite'!$C$5,'Composite Resampling'!$D24,3)</f>
        <v>17</v>
      </c>
      <c r="I24" s="50">
        <f ca="1">OFFSET('LR Results_2B_Composite'!$C$5,'Composite Resampling'!$D24,4)</f>
        <v>0.11596240580820531</v>
      </c>
      <c r="J24" s="121">
        <f ca="1">OFFSET('LR Results_2B_Composite'!$C$5,'Composite Resampling'!$D24,5)</f>
        <v>0</v>
      </c>
      <c r="K24" s="121">
        <f ca="1">OFFSET('LR Results_2B_Composite'!$C$5,'Composite Resampling'!$D24,6)</f>
        <v>0</v>
      </c>
      <c r="L24" s="121">
        <f ca="1">OFFSET('LR Results_2B_Composite'!$C$5,'Composite Resampling'!$D24,7)</f>
        <v>0</v>
      </c>
      <c r="M24" s="121">
        <f ca="1">OFFSET('LR Results_2B_Composite'!$C$5,'Composite Resampling'!$D24,8)</f>
        <v>1</v>
      </c>
      <c r="N24" s="121">
        <f ca="1">OFFSET('LR Results_2B_Composite'!$C$5,'Composite Resampling'!$D24,9)</f>
        <v>0</v>
      </c>
      <c r="O24" s="121">
        <f ca="1">OFFSET('LR Results_2B_Composite'!$C$5,'Composite Resampling'!$D24,10)</f>
        <v>0</v>
      </c>
      <c r="P24" s="121">
        <f ca="1">OFFSET('LR Results_2B_Composite'!$C$5,'Composite Resampling'!$D24,11)</f>
        <v>0</v>
      </c>
      <c r="Q24" s="17">
        <f t="shared" si="6"/>
        <v>1.900000000000001E-2</v>
      </c>
      <c r="R24" s="17">
        <f t="shared" ca="1" si="0"/>
        <v>1</v>
      </c>
      <c r="S24" s="17">
        <f t="shared" ca="1" si="1"/>
        <v>1</v>
      </c>
      <c r="T24" s="17">
        <f t="shared" ca="1" si="3"/>
        <v>1</v>
      </c>
      <c r="U24" s="17">
        <f t="shared" ca="1" si="4"/>
        <v>0</v>
      </c>
    </row>
    <row r="25" spans="1:21" ht="16" thickBot="1" x14ac:dyDescent="0.25">
      <c r="A25" s="4">
        <f t="shared" si="5"/>
        <v>20</v>
      </c>
      <c r="B25" s="106">
        <v>0.35676300556443608</v>
      </c>
      <c r="C25" s="106">
        <v>0.35676300556443608</v>
      </c>
      <c r="D25" s="93">
        <f t="shared" si="2"/>
        <v>32</v>
      </c>
      <c r="E25" s="109">
        <f ca="1">OFFSET('LR Results_2B_Composite'!$C$5,'Composite Resampling'!$D25,0)</f>
        <v>33</v>
      </c>
      <c r="F25" s="109" t="str">
        <f ca="1">OFFSET('LR Results_2B_Composite'!$C$5,'Composite Resampling'!$D25,1)</f>
        <v>CONT</v>
      </c>
      <c r="G25" s="109">
        <f ca="1">OFFSET('LR Results_2B_Composite'!$C$5,'Composite Resampling'!$D25,2)</f>
        <v>0</v>
      </c>
      <c r="H25" s="97">
        <f ca="1">OFFSET('LR Results_2B_Composite'!$C$5,'Composite Resampling'!$D25,3)</f>
        <v>21</v>
      </c>
      <c r="I25" s="50">
        <f ca="1">OFFSET('LR Results_2B_Composite'!$C$5,'Composite Resampling'!$D25,4)</f>
        <v>0.38056496677537921</v>
      </c>
      <c r="J25" s="121">
        <f ca="1">OFFSET('LR Results_2B_Composite'!$C$5,'Composite Resampling'!$D25,5)</f>
        <v>1</v>
      </c>
      <c r="K25" s="121">
        <f ca="1">OFFSET('LR Results_2B_Composite'!$C$5,'Composite Resampling'!$D25,6)</f>
        <v>0</v>
      </c>
      <c r="L25" s="121">
        <f ca="1">OFFSET('LR Results_2B_Composite'!$C$5,'Composite Resampling'!$D25,7)</f>
        <v>0</v>
      </c>
      <c r="M25" s="121">
        <f ca="1">OFFSET('LR Results_2B_Composite'!$C$5,'Composite Resampling'!$D25,8)</f>
        <v>3</v>
      </c>
      <c r="N25" s="121">
        <f ca="1">OFFSET('LR Results_2B_Composite'!$C$5,'Composite Resampling'!$D25,9)</f>
        <v>0</v>
      </c>
      <c r="O25" s="121">
        <f ca="1">OFFSET('LR Results_2B_Composite'!$C$5,'Composite Resampling'!$D25,10)</f>
        <v>0</v>
      </c>
      <c r="P25" s="121">
        <f ca="1">OFFSET('LR Results_2B_Composite'!$C$5,'Composite Resampling'!$D25,11)</f>
        <v>0</v>
      </c>
      <c r="Q25" s="17">
        <f t="shared" si="6"/>
        <v>2.0000000000000011E-2</v>
      </c>
      <c r="R25" s="17">
        <f t="shared" ca="1" si="0"/>
        <v>1</v>
      </c>
      <c r="S25" s="17">
        <f t="shared" ca="1" si="1"/>
        <v>1</v>
      </c>
      <c r="T25" s="17">
        <f t="shared" ca="1" si="3"/>
        <v>1</v>
      </c>
      <c r="U25" s="17">
        <f t="shared" ca="1" si="4"/>
        <v>0</v>
      </c>
    </row>
    <row r="26" spans="1:21" ht="16" thickBot="1" x14ac:dyDescent="0.25">
      <c r="A26" s="4">
        <f t="shared" si="5"/>
        <v>21</v>
      </c>
      <c r="B26" s="106">
        <v>0.97946898473595168</v>
      </c>
      <c r="C26" s="106">
        <v>0.97946898473595168</v>
      </c>
      <c r="D26" s="93">
        <f t="shared" si="2"/>
        <v>86</v>
      </c>
      <c r="E26" s="109">
        <f ca="1">OFFSET('LR Results_2B_Composite'!$C$5,'Composite Resampling'!$D26,0)</f>
        <v>0</v>
      </c>
      <c r="F26" s="109">
        <f ca="1">OFFSET('LR Results_2B_Composite'!$C$5,'Composite Resampling'!$D26,1)</f>
        <v>4</v>
      </c>
      <c r="G26" s="109">
        <f ca="1">OFFSET('LR Results_2B_Composite'!$C$5,'Composite Resampling'!$D26,2)</f>
        <v>0</v>
      </c>
      <c r="H26" s="97">
        <f ca="1">OFFSET('LR Results_2B_Composite'!$C$5,'Composite Resampling'!$D26,3)</f>
        <v>0</v>
      </c>
      <c r="I26" s="50">
        <f ca="1">OFFSET('LR Results_2B_Composite'!$C$5,'Composite Resampling'!$D26,4)</f>
        <v>0</v>
      </c>
      <c r="J26" s="121">
        <f ca="1">OFFSET('LR Results_2B_Composite'!$C$5,'Composite Resampling'!$D26,5)</f>
        <v>23</v>
      </c>
      <c r="K26" s="121">
        <f ca="1">OFFSET('LR Results_2B_Composite'!$C$5,'Composite Resampling'!$D26,6)</f>
        <v>4</v>
      </c>
      <c r="L26" s="121">
        <f ca="1">OFFSET('LR Results_2B_Composite'!$C$5,'Composite Resampling'!$D26,7)</f>
        <v>11</v>
      </c>
      <c r="M26" s="121">
        <f ca="1">OFFSET('LR Results_2B_Composite'!$C$5,'Composite Resampling'!$D26,8)</f>
        <v>3.75</v>
      </c>
      <c r="N26" s="121">
        <f ca="1">OFFSET('LR Results_2B_Composite'!$C$5,'Composite Resampling'!$D26,9)</f>
        <v>11</v>
      </c>
      <c r="O26" s="121">
        <f ca="1">OFFSET('LR Results_2B_Composite'!$C$5,'Composite Resampling'!$D26,10)</f>
        <v>9</v>
      </c>
      <c r="P26" s="121">
        <f ca="1">OFFSET('LR Results_2B_Composite'!$C$5,'Composite Resampling'!$D26,11)</f>
        <v>16</v>
      </c>
      <c r="Q26" s="17">
        <f t="shared" si="6"/>
        <v>2.1000000000000012E-2</v>
      </c>
      <c r="R26" s="17">
        <f t="shared" ca="1" si="0"/>
        <v>1</v>
      </c>
      <c r="S26" s="17">
        <f t="shared" ca="1" si="1"/>
        <v>1</v>
      </c>
      <c r="T26" s="17">
        <f t="shared" ca="1" si="3"/>
        <v>1</v>
      </c>
      <c r="U26" s="17">
        <f t="shared" ca="1" si="4"/>
        <v>0</v>
      </c>
    </row>
    <row r="27" spans="1:21" ht="16" thickBot="1" x14ac:dyDescent="0.25">
      <c r="A27" s="4">
        <f t="shared" si="5"/>
        <v>22</v>
      </c>
      <c r="B27" s="106">
        <v>0.15009447031145695</v>
      </c>
      <c r="C27" s="106">
        <v>0.15009447031145695</v>
      </c>
      <c r="D27" s="93">
        <f t="shared" si="2"/>
        <v>14</v>
      </c>
      <c r="E27" s="109">
        <f ca="1">OFFSET('LR Results_2B_Composite'!$C$5,'Composite Resampling'!$D27,0)</f>
        <v>15</v>
      </c>
      <c r="F27" s="109" t="str">
        <f ca="1">OFFSET('LR Results_2B_Composite'!$C$5,'Composite Resampling'!$D27,1)</f>
        <v>CONT</v>
      </c>
      <c r="G27" s="109">
        <f ca="1">OFFSET('LR Results_2B_Composite'!$C$5,'Composite Resampling'!$D27,2)</f>
        <v>0</v>
      </c>
      <c r="H27" s="97">
        <f ca="1">OFFSET('LR Results_2B_Composite'!$C$5,'Composite Resampling'!$D27,3)</f>
        <v>17</v>
      </c>
      <c r="I27" s="50">
        <f ca="1">OFFSET('LR Results_2B_Composite'!$C$5,'Composite Resampling'!$D27,4)</f>
        <v>0.11596240580820531</v>
      </c>
      <c r="J27" s="121">
        <f ca="1">OFFSET('LR Results_2B_Composite'!$C$5,'Composite Resampling'!$D27,5)</f>
        <v>0</v>
      </c>
      <c r="K27" s="121">
        <f ca="1">OFFSET('LR Results_2B_Composite'!$C$5,'Composite Resampling'!$D27,6)</f>
        <v>0</v>
      </c>
      <c r="L27" s="121">
        <f ca="1">OFFSET('LR Results_2B_Composite'!$C$5,'Composite Resampling'!$D27,7)</f>
        <v>1</v>
      </c>
      <c r="M27" s="121">
        <f ca="1">OFFSET('LR Results_2B_Composite'!$C$5,'Composite Resampling'!$D27,8)</f>
        <v>1</v>
      </c>
      <c r="N27" s="121">
        <f ca="1">OFFSET('LR Results_2B_Composite'!$C$5,'Composite Resampling'!$D27,9)</f>
        <v>0</v>
      </c>
      <c r="O27" s="121">
        <f ca="1">OFFSET('LR Results_2B_Composite'!$C$5,'Composite Resampling'!$D27,10)</f>
        <v>0</v>
      </c>
      <c r="P27" s="121">
        <f ca="1">OFFSET('LR Results_2B_Composite'!$C$5,'Composite Resampling'!$D27,11)</f>
        <v>0</v>
      </c>
      <c r="Q27" s="17">
        <f t="shared" si="6"/>
        <v>2.2000000000000013E-2</v>
      </c>
      <c r="R27" s="17">
        <f t="shared" ca="1" si="0"/>
        <v>1</v>
      </c>
      <c r="S27" s="17">
        <f t="shared" ca="1" si="1"/>
        <v>1</v>
      </c>
      <c r="T27" s="17">
        <f t="shared" ca="1" si="3"/>
        <v>1</v>
      </c>
      <c r="U27" s="17">
        <f t="shared" ca="1" si="4"/>
        <v>0</v>
      </c>
    </row>
    <row r="28" spans="1:21" ht="16" thickBot="1" x14ac:dyDescent="0.25">
      <c r="A28" s="4">
        <f t="shared" si="5"/>
        <v>23</v>
      </c>
      <c r="B28" s="106">
        <v>0.26521349796991944</v>
      </c>
      <c r="C28" s="106">
        <v>0.26521349796991944</v>
      </c>
      <c r="D28" s="93">
        <f t="shared" si="2"/>
        <v>24</v>
      </c>
      <c r="E28" s="109">
        <f ca="1">OFFSET('LR Results_2B_Composite'!$C$5,'Composite Resampling'!$D28,0)</f>
        <v>25</v>
      </c>
      <c r="F28" s="109" t="str">
        <f ca="1">OFFSET('LR Results_2B_Composite'!$C$5,'Composite Resampling'!$D28,1)</f>
        <v>CONT</v>
      </c>
      <c r="G28" s="109">
        <f ca="1">OFFSET('LR Results_2B_Composite'!$C$5,'Composite Resampling'!$D28,2)</f>
        <v>0</v>
      </c>
      <c r="H28" s="97">
        <f ca="1">OFFSET('LR Results_2B_Composite'!$C$5,'Composite Resampling'!$D28,3)</f>
        <v>2</v>
      </c>
      <c r="I28" s="50">
        <f ca="1">OFFSET('LR Results_2B_Composite'!$C$5,'Composite Resampling'!$D28,4)</f>
        <v>0.19885407076155889</v>
      </c>
      <c r="J28" s="121">
        <f ca="1">OFFSET('LR Results_2B_Composite'!$C$5,'Composite Resampling'!$D28,5)</f>
        <v>1</v>
      </c>
      <c r="K28" s="121">
        <f ca="1">OFFSET('LR Results_2B_Composite'!$C$5,'Composite Resampling'!$D28,6)</f>
        <v>0</v>
      </c>
      <c r="L28" s="121">
        <f ca="1">OFFSET('LR Results_2B_Composite'!$C$5,'Composite Resampling'!$D28,7)</f>
        <v>0</v>
      </c>
      <c r="M28" s="121">
        <f ca="1">OFFSET('LR Results_2B_Composite'!$C$5,'Composite Resampling'!$D28,8)</f>
        <v>0</v>
      </c>
      <c r="N28" s="121">
        <f ca="1">OFFSET('LR Results_2B_Composite'!$C$5,'Composite Resampling'!$D28,9)</f>
        <v>0</v>
      </c>
      <c r="O28" s="121">
        <f ca="1">OFFSET('LR Results_2B_Composite'!$C$5,'Composite Resampling'!$D28,10)</f>
        <v>0</v>
      </c>
      <c r="P28" s="121">
        <f ca="1">OFFSET('LR Results_2B_Composite'!$C$5,'Composite Resampling'!$D28,11)</f>
        <v>0</v>
      </c>
      <c r="Q28" s="17">
        <f t="shared" si="6"/>
        <v>2.3000000000000013E-2</v>
      </c>
      <c r="R28" s="17">
        <f t="shared" ca="1" si="0"/>
        <v>1</v>
      </c>
      <c r="S28" s="17">
        <f t="shared" ca="1" si="1"/>
        <v>1</v>
      </c>
      <c r="T28" s="17">
        <f t="shared" ca="1" si="3"/>
        <v>1</v>
      </c>
      <c r="U28" s="17">
        <f t="shared" ca="1" si="4"/>
        <v>0</v>
      </c>
    </row>
    <row r="29" spans="1:21" ht="16" thickBot="1" x14ac:dyDescent="0.25">
      <c r="A29" s="4">
        <f t="shared" si="5"/>
        <v>24</v>
      </c>
      <c r="B29" s="106">
        <v>0.24255781557258416</v>
      </c>
      <c r="C29" s="106">
        <v>0.24255781557258416</v>
      </c>
      <c r="D29" s="93">
        <f t="shared" si="2"/>
        <v>22</v>
      </c>
      <c r="E29" s="109">
        <f ca="1">OFFSET('LR Results_2B_Composite'!$C$5,'Composite Resampling'!$D29,0)</f>
        <v>23</v>
      </c>
      <c r="F29" s="109" t="str">
        <f ca="1">OFFSET('LR Results_2B_Composite'!$C$5,'Composite Resampling'!$D29,1)</f>
        <v>CONT</v>
      </c>
      <c r="G29" s="109">
        <f ca="1">OFFSET('LR Results_2B_Composite'!$C$5,'Composite Resampling'!$D29,2)</f>
        <v>0</v>
      </c>
      <c r="H29" s="97">
        <f ca="1">OFFSET('LR Results_2B_Composite'!$C$5,'Composite Resampling'!$D29,3)</f>
        <v>14</v>
      </c>
      <c r="I29" s="50">
        <f ca="1">OFFSET('LR Results_2B_Composite'!$C$5,'Composite Resampling'!$D29,4)</f>
        <v>0.18934718186576524</v>
      </c>
      <c r="J29" s="121">
        <f ca="1">OFFSET('LR Results_2B_Composite'!$C$5,'Composite Resampling'!$D29,5)</f>
        <v>1</v>
      </c>
      <c r="K29" s="121">
        <f ca="1">OFFSET('LR Results_2B_Composite'!$C$5,'Composite Resampling'!$D29,6)</f>
        <v>0</v>
      </c>
      <c r="L29" s="121">
        <f ca="1">OFFSET('LR Results_2B_Composite'!$C$5,'Composite Resampling'!$D29,7)</f>
        <v>0</v>
      </c>
      <c r="M29" s="121">
        <f ca="1">OFFSET('LR Results_2B_Composite'!$C$5,'Composite Resampling'!$D29,8)</f>
        <v>0</v>
      </c>
      <c r="N29" s="121">
        <f ca="1">OFFSET('LR Results_2B_Composite'!$C$5,'Composite Resampling'!$D29,9)</f>
        <v>0</v>
      </c>
      <c r="O29" s="121">
        <f ca="1">OFFSET('LR Results_2B_Composite'!$C$5,'Composite Resampling'!$D29,10)</f>
        <v>0</v>
      </c>
      <c r="P29" s="121">
        <f ca="1">OFFSET('LR Results_2B_Composite'!$C$5,'Composite Resampling'!$D29,11)</f>
        <v>0</v>
      </c>
      <c r="Q29" s="17">
        <f t="shared" si="6"/>
        <v>2.4000000000000014E-2</v>
      </c>
      <c r="R29" s="17">
        <f t="shared" ca="1" si="0"/>
        <v>1</v>
      </c>
      <c r="S29" s="17">
        <f t="shared" ca="1" si="1"/>
        <v>1</v>
      </c>
      <c r="T29" s="17">
        <f t="shared" ca="1" si="3"/>
        <v>1</v>
      </c>
      <c r="U29" s="17">
        <f t="shared" ca="1" si="4"/>
        <v>0</v>
      </c>
    </row>
    <row r="30" spans="1:21" ht="16" thickBot="1" x14ac:dyDescent="0.25">
      <c r="A30" s="4">
        <f t="shared" si="5"/>
        <v>25</v>
      </c>
      <c r="B30" s="106">
        <v>0.66126046731247001</v>
      </c>
      <c r="C30" s="106">
        <v>0.66126046731247001</v>
      </c>
      <c r="D30" s="93">
        <f t="shared" si="2"/>
        <v>58</v>
      </c>
      <c r="E30" s="109">
        <f ca="1">OFFSET('LR Results_2B_Composite'!$C$5,'Composite Resampling'!$D30,0)</f>
        <v>60</v>
      </c>
      <c r="F30" s="109" t="str">
        <f ca="1">OFFSET('LR Results_2B_Composite'!$C$5,'Composite Resampling'!$D30,1)</f>
        <v>CONT</v>
      </c>
      <c r="G30" s="109">
        <f ca="1">OFFSET('LR Results_2B_Composite'!$C$5,'Composite Resampling'!$D30,2)</f>
        <v>0</v>
      </c>
      <c r="H30" s="97">
        <f ca="1">OFFSET('LR Results_2B_Composite'!$C$5,'Composite Resampling'!$D30,3)</f>
        <v>20</v>
      </c>
      <c r="I30" s="50">
        <f ca="1">OFFSET('LR Results_2B_Composite'!$C$5,'Composite Resampling'!$D30,4)</f>
        <v>0.38056496677537921</v>
      </c>
      <c r="J30" s="121">
        <f ca="1">OFFSET('LR Results_2B_Composite'!$C$5,'Composite Resampling'!$D30,5)</f>
        <v>1</v>
      </c>
      <c r="K30" s="121">
        <f ca="1">OFFSET('LR Results_2B_Composite'!$C$5,'Composite Resampling'!$D30,6)</f>
        <v>0</v>
      </c>
      <c r="L30" s="121">
        <f ca="1">OFFSET('LR Results_2B_Composite'!$C$5,'Composite Resampling'!$D30,7)</f>
        <v>0</v>
      </c>
      <c r="M30" s="121">
        <f ca="1">OFFSET('LR Results_2B_Composite'!$C$5,'Composite Resampling'!$D30,8)</f>
        <v>4</v>
      </c>
      <c r="N30" s="121">
        <f ca="1">OFFSET('LR Results_2B_Composite'!$C$5,'Composite Resampling'!$D30,9)</f>
        <v>0</v>
      </c>
      <c r="O30" s="121">
        <f ca="1">OFFSET('LR Results_2B_Composite'!$C$5,'Composite Resampling'!$D30,10)</f>
        <v>0</v>
      </c>
      <c r="P30" s="121">
        <f ca="1">OFFSET('LR Results_2B_Composite'!$C$5,'Composite Resampling'!$D30,11)</f>
        <v>0</v>
      </c>
      <c r="Q30" s="17">
        <f t="shared" si="6"/>
        <v>2.5000000000000015E-2</v>
      </c>
      <c r="R30" s="17">
        <f t="shared" ca="1" si="0"/>
        <v>1</v>
      </c>
      <c r="S30" s="17">
        <f t="shared" ca="1" si="1"/>
        <v>1</v>
      </c>
      <c r="T30" s="17">
        <f t="shared" ca="1" si="3"/>
        <v>1</v>
      </c>
      <c r="U30" s="17">
        <f t="shared" ca="1" si="4"/>
        <v>0</v>
      </c>
    </row>
    <row r="31" spans="1:21" ht="16" thickBot="1" x14ac:dyDescent="0.25">
      <c r="A31" s="4">
        <f t="shared" si="5"/>
        <v>26</v>
      </c>
      <c r="B31" s="106">
        <v>0.71321387828362171</v>
      </c>
      <c r="C31" s="106">
        <v>0.71321387828362171</v>
      </c>
      <c r="D31" s="93">
        <f t="shared" si="2"/>
        <v>63</v>
      </c>
      <c r="E31" s="109">
        <f ca="1">OFFSET('LR Results_2B_Composite'!$C$5,'Composite Resampling'!$D31,0)</f>
        <v>65</v>
      </c>
      <c r="F31" s="109" t="str">
        <f ca="1">OFFSET('LR Results_2B_Composite'!$C$5,'Composite Resampling'!$D31,1)</f>
        <v>CFNR</v>
      </c>
      <c r="G31" s="109">
        <f ca="1">OFFSET('LR Results_2B_Composite'!$C$5,'Composite Resampling'!$D31,2)</f>
        <v>0</v>
      </c>
      <c r="H31" s="97">
        <f ca="1">OFFSET('LR Results_2B_Composite'!$C$5,'Composite Resampling'!$D31,3)</f>
        <v>21</v>
      </c>
      <c r="I31" s="50">
        <f ca="1">OFFSET('LR Results_2B_Composite'!$C$5,'Composite Resampling'!$D31,4)</f>
        <v>0.38056496677537921</v>
      </c>
      <c r="J31" s="121">
        <f ca="1">OFFSET('LR Results_2B_Composite'!$C$5,'Composite Resampling'!$D31,5)</f>
        <v>1</v>
      </c>
      <c r="K31" s="121">
        <f ca="1">OFFSET('LR Results_2B_Composite'!$C$5,'Composite Resampling'!$D31,6)</f>
        <v>0</v>
      </c>
      <c r="L31" s="121">
        <f ca="1">OFFSET('LR Results_2B_Composite'!$C$5,'Composite Resampling'!$D31,7)</f>
        <v>0</v>
      </c>
      <c r="M31" s="121">
        <f ca="1">OFFSET('LR Results_2B_Composite'!$C$5,'Composite Resampling'!$D31,8)</f>
        <v>3</v>
      </c>
      <c r="N31" s="121">
        <f ca="1">OFFSET('LR Results_2B_Composite'!$C$5,'Composite Resampling'!$D31,9)</f>
        <v>1</v>
      </c>
      <c r="O31" s="121">
        <f ca="1">OFFSET('LR Results_2B_Composite'!$C$5,'Composite Resampling'!$D31,10)</f>
        <v>1</v>
      </c>
      <c r="P31" s="121">
        <f ca="1">OFFSET('LR Results_2B_Composite'!$C$5,'Composite Resampling'!$D31,11)</f>
        <v>0</v>
      </c>
      <c r="Q31" s="17">
        <f t="shared" si="6"/>
        <v>2.6000000000000016E-2</v>
      </c>
      <c r="R31" s="17">
        <f t="shared" ca="1" si="0"/>
        <v>1</v>
      </c>
      <c r="S31" s="17">
        <f t="shared" ca="1" si="1"/>
        <v>1</v>
      </c>
      <c r="T31" s="17">
        <f t="shared" ca="1" si="3"/>
        <v>1</v>
      </c>
      <c r="U31" s="17">
        <f t="shared" ca="1" si="4"/>
        <v>0</v>
      </c>
    </row>
    <row r="32" spans="1:21" ht="16" thickBot="1" x14ac:dyDescent="0.25">
      <c r="A32" s="4">
        <f t="shared" si="5"/>
        <v>27</v>
      </c>
      <c r="B32" s="106">
        <v>0.50207636287296653</v>
      </c>
      <c r="C32" s="106">
        <v>0.50207636287296653</v>
      </c>
      <c r="D32" s="93">
        <f t="shared" si="2"/>
        <v>44</v>
      </c>
      <c r="E32" s="109">
        <f ca="1">OFFSET('LR Results_2B_Composite'!$C$5,'Composite Resampling'!$D32,0)</f>
        <v>45</v>
      </c>
      <c r="F32" s="109" t="str">
        <f ca="1">OFFSET('LR Results_2B_Composite'!$C$5,'Composite Resampling'!$D32,1)</f>
        <v>CONT</v>
      </c>
      <c r="G32" s="109">
        <f ca="1">OFFSET('LR Results_2B_Composite'!$C$5,'Composite Resampling'!$D32,2)</f>
        <v>0</v>
      </c>
      <c r="H32" s="97">
        <f ca="1">OFFSET('LR Results_2B_Composite'!$C$5,'Composite Resampling'!$D32,3)</f>
        <v>17</v>
      </c>
      <c r="I32" s="50">
        <f ca="1">OFFSET('LR Results_2B_Composite'!$C$5,'Composite Resampling'!$D32,4)</f>
        <v>0.11596240580820531</v>
      </c>
      <c r="J32" s="121">
        <f ca="1">OFFSET('LR Results_2B_Composite'!$C$5,'Composite Resampling'!$D32,5)</f>
        <v>0</v>
      </c>
      <c r="K32" s="121">
        <f ca="1">OFFSET('LR Results_2B_Composite'!$C$5,'Composite Resampling'!$D32,6)</f>
        <v>0</v>
      </c>
      <c r="L32" s="121">
        <f ca="1">OFFSET('LR Results_2B_Composite'!$C$5,'Composite Resampling'!$D32,7)</f>
        <v>1</v>
      </c>
      <c r="M32" s="121">
        <f ca="1">OFFSET('LR Results_2B_Composite'!$C$5,'Composite Resampling'!$D32,8)</f>
        <v>1</v>
      </c>
      <c r="N32" s="121">
        <f ca="1">OFFSET('LR Results_2B_Composite'!$C$5,'Composite Resampling'!$D32,9)</f>
        <v>0</v>
      </c>
      <c r="O32" s="121">
        <f ca="1">OFFSET('LR Results_2B_Composite'!$C$5,'Composite Resampling'!$D32,10)</f>
        <v>0</v>
      </c>
      <c r="P32" s="121">
        <f ca="1">OFFSET('LR Results_2B_Composite'!$C$5,'Composite Resampling'!$D32,11)</f>
        <v>0</v>
      </c>
      <c r="Q32" s="17">
        <f t="shared" si="6"/>
        <v>2.7000000000000017E-2</v>
      </c>
      <c r="R32" s="17">
        <f t="shared" ca="1" si="0"/>
        <v>1</v>
      </c>
      <c r="S32" s="17">
        <f t="shared" ca="1" si="1"/>
        <v>1</v>
      </c>
      <c r="T32" s="17">
        <f t="shared" ca="1" si="3"/>
        <v>1</v>
      </c>
      <c r="U32" s="17">
        <f t="shared" ca="1" si="4"/>
        <v>0</v>
      </c>
    </row>
    <row r="33" spans="1:21" ht="16" thickBot="1" x14ac:dyDescent="0.25">
      <c r="A33" s="4">
        <f t="shared" si="5"/>
        <v>28</v>
      </c>
      <c r="B33" s="106">
        <v>9.9530037192418486E-2</v>
      </c>
      <c r="C33" s="106">
        <v>9.9530037192418486E-2</v>
      </c>
      <c r="D33" s="93">
        <f t="shared" si="2"/>
        <v>9</v>
      </c>
      <c r="E33" s="109">
        <f ca="1">OFFSET('LR Results_2B_Composite'!$C$5,'Composite Resampling'!$D33,0)</f>
        <v>9</v>
      </c>
      <c r="F33" s="109" t="str">
        <f ca="1">OFFSET('LR Results_2B_Composite'!$C$5,'Composite Resampling'!$D33,1)</f>
        <v>CONT</v>
      </c>
      <c r="G33" s="109">
        <f ca="1">OFFSET('LR Results_2B_Composite'!$C$5,'Composite Resampling'!$D33,2)</f>
        <v>0</v>
      </c>
      <c r="H33" s="97">
        <f ca="1">OFFSET('LR Results_2B_Composite'!$C$5,'Composite Resampling'!$D33,3)</f>
        <v>14</v>
      </c>
      <c r="I33" s="50">
        <f ca="1">OFFSET('LR Results_2B_Composite'!$C$5,'Composite Resampling'!$D33,4)</f>
        <v>0.18934718186576524</v>
      </c>
      <c r="J33" s="121">
        <f ca="1">OFFSET('LR Results_2B_Composite'!$C$5,'Composite Resampling'!$D33,5)</f>
        <v>1</v>
      </c>
      <c r="K33" s="121">
        <f ca="1">OFFSET('LR Results_2B_Composite'!$C$5,'Composite Resampling'!$D33,6)</f>
        <v>0</v>
      </c>
      <c r="L33" s="121">
        <f ca="1">OFFSET('LR Results_2B_Composite'!$C$5,'Composite Resampling'!$D33,7)</f>
        <v>0</v>
      </c>
      <c r="M33" s="121">
        <f ca="1">OFFSET('LR Results_2B_Composite'!$C$5,'Composite Resampling'!$D33,8)</f>
        <v>0</v>
      </c>
      <c r="N33" s="121">
        <f ca="1">OFFSET('LR Results_2B_Composite'!$C$5,'Composite Resampling'!$D33,9)</f>
        <v>0</v>
      </c>
      <c r="O33" s="121">
        <f ca="1">OFFSET('LR Results_2B_Composite'!$C$5,'Composite Resampling'!$D33,10)</f>
        <v>0</v>
      </c>
      <c r="P33" s="121">
        <f ca="1">OFFSET('LR Results_2B_Composite'!$C$5,'Composite Resampling'!$D33,11)</f>
        <v>0</v>
      </c>
      <c r="Q33" s="17">
        <f t="shared" si="6"/>
        <v>2.8000000000000018E-2</v>
      </c>
      <c r="R33" s="17">
        <f t="shared" ca="1" si="0"/>
        <v>1</v>
      </c>
      <c r="S33" s="17">
        <f t="shared" ca="1" si="1"/>
        <v>1</v>
      </c>
      <c r="T33" s="17">
        <f t="shared" ca="1" si="3"/>
        <v>1</v>
      </c>
      <c r="U33" s="17">
        <f t="shared" ca="1" si="4"/>
        <v>0</v>
      </c>
    </row>
    <row r="34" spans="1:21" ht="16" thickBot="1" x14ac:dyDescent="0.25">
      <c r="A34" s="4">
        <f t="shared" si="5"/>
        <v>29</v>
      </c>
      <c r="B34" s="106">
        <v>0.2104382078637993</v>
      </c>
      <c r="C34" s="106">
        <v>0.2104382078637993</v>
      </c>
      <c r="D34" s="93">
        <f t="shared" si="2"/>
        <v>19</v>
      </c>
      <c r="E34" s="109">
        <f ca="1">OFFSET('LR Results_2B_Composite'!$C$5,'Composite Resampling'!$D34,0)</f>
        <v>20</v>
      </c>
      <c r="F34" s="109" t="str">
        <f ca="1">OFFSET('LR Results_2B_Composite'!$C$5,'Composite Resampling'!$D34,1)</f>
        <v>CONT</v>
      </c>
      <c r="G34" s="109">
        <f ca="1">OFFSET('LR Results_2B_Composite'!$C$5,'Composite Resampling'!$D34,2)</f>
        <v>0</v>
      </c>
      <c r="H34" s="97">
        <f ca="1">OFFSET('LR Results_2B_Composite'!$C$5,'Composite Resampling'!$D34,3)</f>
        <v>17</v>
      </c>
      <c r="I34" s="50">
        <f ca="1">OFFSET('LR Results_2B_Composite'!$C$5,'Composite Resampling'!$D34,4)</f>
        <v>0.11596240580820531</v>
      </c>
      <c r="J34" s="121">
        <f ca="1">OFFSET('LR Results_2B_Composite'!$C$5,'Composite Resampling'!$D34,5)</f>
        <v>0</v>
      </c>
      <c r="K34" s="121">
        <f ca="1">OFFSET('LR Results_2B_Composite'!$C$5,'Composite Resampling'!$D34,6)</f>
        <v>0</v>
      </c>
      <c r="L34" s="121">
        <f ca="1">OFFSET('LR Results_2B_Composite'!$C$5,'Composite Resampling'!$D34,7)</f>
        <v>1</v>
      </c>
      <c r="M34" s="121">
        <f ca="1">OFFSET('LR Results_2B_Composite'!$C$5,'Composite Resampling'!$D34,8)</f>
        <v>1</v>
      </c>
      <c r="N34" s="121">
        <f ca="1">OFFSET('LR Results_2B_Composite'!$C$5,'Composite Resampling'!$D34,9)</f>
        <v>0</v>
      </c>
      <c r="O34" s="121">
        <f ca="1">OFFSET('LR Results_2B_Composite'!$C$5,'Composite Resampling'!$D34,10)</f>
        <v>0</v>
      </c>
      <c r="P34" s="121">
        <f ca="1">OFFSET('LR Results_2B_Composite'!$C$5,'Composite Resampling'!$D34,11)</f>
        <v>0</v>
      </c>
      <c r="Q34" s="17">
        <f t="shared" si="6"/>
        <v>2.9000000000000019E-2</v>
      </c>
      <c r="R34" s="17">
        <f t="shared" ca="1" si="0"/>
        <v>1</v>
      </c>
      <c r="S34" s="17">
        <f t="shared" ca="1" si="1"/>
        <v>1</v>
      </c>
      <c r="T34" s="17">
        <f t="shared" ca="1" si="3"/>
        <v>1</v>
      </c>
      <c r="U34" s="17">
        <f t="shared" ca="1" si="4"/>
        <v>0</v>
      </c>
    </row>
    <row r="35" spans="1:21" ht="16" thickBot="1" x14ac:dyDescent="0.25">
      <c r="A35" s="4">
        <f t="shared" si="5"/>
        <v>30</v>
      </c>
      <c r="B35" s="106">
        <v>0.82304806156835408</v>
      </c>
      <c r="C35" s="106">
        <v>0.82304806156835408</v>
      </c>
      <c r="D35" s="93">
        <f t="shared" si="2"/>
        <v>72</v>
      </c>
      <c r="E35" s="109">
        <f ca="1">OFFSET('LR Results_2B_Composite'!$C$5,'Composite Resampling'!$D35,0)</f>
        <v>74</v>
      </c>
      <c r="F35" s="109" t="str">
        <f ca="1">OFFSET('LR Results_2B_Composite'!$C$5,'Composite Resampling'!$D35,1)</f>
        <v>CFNR</v>
      </c>
      <c r="G35" s="109">
        <f ca="1">OFFSET('LR Results_2B_Composite'!$C$5,'Composite Resampling'!$D35,2)</f>
        <v>0</v>
      </c>
      <c r="H35" s="97">
        <f ca="1">OFFSET('LR Results_2B_Composite'!$C$5,'Composite Resampling'!$D35,3)</f>
        <v>2</v>
      </c>
      <c r="I35" s="50">
        <f ca="1">OFFSET('LR Results_2B_Composite'!$C$5,'Composite Resampling'!$D35,4)</f>
        <v>0.33359640502799603</v>
      </c>
      <c r="J35" s="121">
        <f ca="1">OFFSET('LR Results_2B_Composite'!$C$5,'Composite Resampling'!$D35,5)</f>
        <v>1</v>
      </c>
      <c r="K35" s="121">
        <f ca="1">OFFSET('LR Results_2B_Composite'!$C$5,'Composite Resampling'!$D35,6)</f>
        <v>0</v>
      </c>
      <c r="L35" s="121">
        <f ca="1">OFFSET('LR Results_2B_Composite'!$C$5,'Composite Resampling'!$D35,7)</f>
        <v>0</v>
      </c>
      <c r="M35" s="121">
        <f ca="1">OFFSET('LR Results_2B_Composite'!$C$5,'Composite Resampling'!$D35,8)</f>
        <v>1</v>
      </c>
      <c r="N35" s="121">
        <f ca="1">OFFSET('LR Results_2B_Composite'!$C$5,'Composite Resampling'!$D35,9)</f>
        <v>1</v>
      </c>
      <c r="O35" s="121">
        <f ca="1">OFFSET('LR Results_2B_Composite'!$C$5,'Composite Resampling'!$D35,10)</f>
        <v>1</v>
      </c>
      <c r="P35" s="121">
        <f ca="1">OFFSET('LR Results_2B_Composite'!$C$5,'Composite Resampling'!$D35,11)</f>
        <v>0</v>
      </c>
      <c r="Q35" s="17">
        <f t="shared" si="6"/>
        <v>3.000000000000002E-2</v>
      </c>
      <c r="R35" s="17">
        <f t="shared" ca="1" si="0"/>
        <v>1</v>
      </c>
      <c r="S35" s="17">
        <f t="shared" ca="1" si="1"/>
        <v>1</v>
      </c>
      <c r="T35" s="17">
        <f t="shared" ca="1" si="3"/>
        <v>1</v>
      </c>
      <c r="U35" s="17">
        <f t="shared" ca="1" si="4"/>
        <v>0</v>
      </c>
    </row>
    <row r="36" spans="1:21" ht="16" thickBot="1" x14ac:dyDescent="0.25">
      <c r="A36" s="4">
        <f t="shared" si="5"/>
        <v>31</v>
      </c>
      <c r="B36" s="106">
        <v>0.97065323911735291</v>
      </c>
      <c r="C36" s="106">
        <v>0.97065323911735291</v>
      </c>
      <c r="D36" s="93">
        <f t="shared" si="2"/>
        <v>85</v>
      </c>
      <c r="E36" s="109">
        <f ca="1">OFFSET('LR Results_2B_Composite'!$C$5,'Composite Resampling'!$D36,0)</f>
        <v>87</v>
      </c>
      <c r="F36" s="109" t="str">
        <f ca="1">OFFSET('LR Results_2B_Composite'!$C$5,'Composite Resampling'!$D36,1)</f>
        <v>CF</v>
      </c>
      <c r="G36" s="109">
        <f ca="1">OFFSET('LR Results_2B_Composite'!$C$5,'Composite Resampling'!$D36,2)</f>
        <v>1</v>
      </c>
      <c r="H36" s="97">
        <f ca="1">OFFSET('LR Results_2B_Composite'!$C$5,'Composite Resampling'!$D36,3)</f>
        <v>23</v>
      </c>
      <c r="I36" s="50">
        <f ca="1">OFFSET('LR Results_2B_Composite'!$C$5,'Composite Resampling'!$D36,4)</f>
        <v>0.82451421292098892</v>
      </c>
      <c r="J36" s="121">
        <f ca="1">OFFSET('LR Results_2B_Composite'!$C$5,'Composite Resampling'!$D36,5)</f>
        <v>1</v>
      </c>
      <c r="K36" s="121">
        <f ca="1">OFFSET('LR Results_2B_Composite'!$C$5,'Composite Resampling'!$D36,6)</f>
        <v>1</v>
      </c>
      <c r="L36" s="121">
        <f ca="1">OFFSET('LR Results_2B_Composite'!$C$5,'Composite Resampling'!$D36,7)</f>
        <v>0</v>
      </c>
      <c r="M36" s="121">
        <f ca="1">OFFSET('LR Results_2B_Composite'!$C$5,'Composite Resampling'!$D36,8)</f>
        <v>5</v>
      </c>
      <c r="N36" s="121">
        <f ca="1">OFFSET('LR Results_2B_Composite'!$C$5,'Composite Resampling'!$D36,9)</f>
        <v>0</v>
      </c>
      <c r="O36" s="121">
        <f ca="1">OFFSET('LR Results_2B_Composite'!$C$5,'Composite Resampling'!$D36,10)</f>
        <v>0</v>
      </c>
      <c r="P36" s="121">
        <f ca="1">OFFSET('LR Results_2B_Composite'!$C$5,'Composite Resampling'!$D36,11)</f>
        <v>0</v>
      </c>
      <c r="Q36" s="17">
        <f t="shared" si="6"/>
        <v>3.1000000000000021E-2</v>
      </c>
      <c r="R36" s="17">
        <f t="shared" ca="1" si="0"/>
        <v>1</v>
      </c>
      <c r="S36" s="17">
        <f t="shared" ca="1" si="1"/>
        <v>1</v>
      </c>
      <c r="T36" s="17">
        <f t="shared" ca="1" si="3"/>
        <v>1</v>
      </c>
      <c r="U36" s="17">
        <f t="shared" ca="1" si="4"/>
        <v>0</v>
      </c>
    </row>
    <row r="37" spans="1:21" ht="16" thickBot="1" x14ac:dyDescent="0.25">
      <c r="A37" s="4">
        <f t="shared" si="5"/>
        <v>32</v>
      </c>
      <c r="B37" s="106">
        <v>0.51244714085551513</v>
      </c>
      <c r="C37" s="106">
        <v>0.51244714085551513</v>
      </c>
      <c r="D37" s="93">
        <f t="shared" si="2"/>
        <v>45</v>
      </c>
      <c r="E37" s="109">
        <f ca="1">OFFSET('LR Results_2B_Composite'!$C$5,'Composite Resampling'!$D37,0)</f>
        <v>46</v>
      </c>
      <c r="F37" s="109" t="str">
        <f ca="1">OFFSET('LR Results_2B_Composite'!$C$5,'Composite Resampling'!$D37,1)</f>
        <v>CONT</v>
      </c>
      <c r="G37" s="109">
        <f ca="1">OFFSET('LR Results_2B_Composite'!$C$5,'Composite Resampling'!$D37,2)</f>
        <v>0</v>
      </c>
      <c r="H37" s="97">
        <f ca="1">OFFSET('LR Results_2B_Composite'!$C$5,'Composite Resampling'!$D37,3)</f>
        <v>21</v>
      </c>
      <c r="I37" s="50">
        <f ca="1">OFFSET('LR Results_2B_Composite'!$C$5,'Composite Resampling'!$D37,4)</f>
        <v>0.38056496677537921</v>
      </c>
      <c r="J37" s="121">
        <f ca="1">OFFSET('LR Results_2B_Composite'!$C$5,'Composite Resampling'!$D37,5)</f>
        <v>1</v>
      </c>
      <c r="K37" s="121">
        <f ca="1">OFFSET('LR Results_2B_Composite'!$C$5,'Composite Resampling'!$D37,6)</f>
        <v>0</v>
      </c>
      <c r="L37" s="121">
        <f ca="1">OFFSET('LR Results_2B_Composite'!$C$5,'Composite Resampling'!$D37,7)</f>
        <v>0</v>
      </c>
      <c r="M37" s="121">
        <f ca="1">OFFSET('LR Results_2B_Composite'!$C$5,'Composite Resampling'!$D37,8)</f>
        <v>3</v>
      </c>
      <c r="N37" s="121">
        <f ca="1">OFFSET('LR Results_2B_Composite'!$C$5,'Composite Resampling'!$D37,9)</f>
        <v>0</v>
      </c>
      <c r="O37" s="121">
        <f ca="1">OFFSET('LR Results_2B_Composite'!$C$5,'Composite Resampling'!$D37,10)</f>
        <v>0</v>
      </c>
      <c r="P37" s="121">
        <f ca="1">OFFSET('LR Results_2B_Composite'!$C$5,'Composite Resampling'!$D37,11)</f>
        <v>0</v>
      </c>
      <c r="Q37" s="17">
        <f t="shared" si="6"/>
        <v>3.2000000000000021E-2</v>
      </c>
      <c r="R37" s="17">
        <f t="shared" ca="1" si="0"/>
        <v>1</v>
      </c>
      <c r="S37" s="17">
        <f t="shared" ca="1" si="1"/>
        <v>1</v>
      </c>
      <c r="T37" s="17">
        <f t="shared" ca="1" si="3"/>
        <v>1</v>
      </c>
      <c r="U37" s="17">
        <f t="shared" ca="1" si="4"/>
        <v>0</v>
      </c>
    </row>
    <row r="38" spans="1:21" ht="16" thickBot="1" x14ac:dyDescent="0.25">
      <c r="A38" s="4">
        <f t="shared" si="5"/>
        <v>33</v>
      </c>
      <c r="B38" s="106">
        <v>0.7716089328682173</v>
      </c>
      <c r="C38" s="106">
        <v>0.7716089328682173</v>
      </c>
      <c r="D38" s="93">
        <f t="shared" si="2"/>
        <v>68</v>
      </c>
      <c r="E38" s="109">
        <f ca="1">OFFSET('LR Results_2B_Composite'!$C$5,'Composite Resampling'!$D38,0)</f>
        <v>70</v>
      </c>
      <c r="F38" s="109" t="str">
        <f ca="1">OFFSET('LR Results_2B_Composite'!$C$5,'Composite Resampling'!$D38,1)</f>
        <v>CFNR</v>
      </c>
      <c r="G38" s="109">
        <f ca="1">OFFSET('LR Results_2B_Composite'!$C$5,'Composite Resampling'!$D38,2)</f>
        <v>0</v>
      </c>
      <c r="H38" s="97">
        <f ca="1">OFFSET('LR Results_2B_Composite'!$C$5,'Composite Resampling'!$D38,3)</f>
        <v>1</v>
      </c>
      <c r="I38" s="50">
        <f ca="1">OFFSET('LR Results_2B_Composite'!$C$5,'Composite Resampling'!$D38,4)</f>
        <v>0.15204678362573099</v>
      </c>
      <c r="J38" s="121">
        <f ca="1">OFFSET('LR Results_2B_Composite'!$C$5,'Composite Resampling'!$D38,5)</f>
        <v>0</v>
      </c>
      <c r="K38" s="121">
        <f ca="1">OFFSET('LR Results_2B_Composite'!$C$5,'Composite Resampling'!$D38,6)</f>
        <v>0</v>
      </c>
      <c r="L38" s="121">
        <f ca="1">OFFSET('LR Results_2B_Composite'!$C$5,'Composite Resampling'!$D38,7)</f>
        <v>0</v>
      </c>
      <c r="M38" s="121">
        <f ca="1">OFFSET('LR Results_2B_Composite'!$C$5,'Composite Resampling'!$D38,8)</f>
        <v>1</v>
      </c>
      <c r="N38" s="121">
        <f ca="1">OFFSET('LR Results_2B_Composite'!$C$5,'Composite Resampling'!$D38,9)</f>
        <v>0</v>
      </c>
      <c r="O38" s="121">
        <f ca="1">OFFSET('LR Results_2B_Composite'!$C$5,'Composite Resampling'!$D38,10)</f>
        <v>0</v>
      </c>
      <c r="P38" s="121">
        <f ca="1">OFFSET('LR Results_2B_Composite'!$C$5,'Composite Resampling'!$D38,11)</f>
        <v>1</v>
      </c>
      <c r="Q38" s="17">
        <f t="shared" si="6"/>
        <v>3.3000000000000022E-2</v>
      </c>
      <c r="R38" s="17">
        <f t="shared" ca="1" si="0"/>
        <v>1</v>
      </c>
      <c r="S38" s="17">
        <f t="shared" ca="1" si="1"/>
        <v>1</v>
      </c>
      <c r="T38" s="17">
        <f t="shared" ca="1" si="3"/>
        <v>1</v>
      </c>
      <c r="U38" s="17">
        <f t="shared" ca="1" si="4"/>
        <v>0</v>
      </c>
    </row>
    <row r="39" spans="1:21" ht="16" thickBot="1" x14ac:dyDescent="0.25">
      <c r="A39" s="4">
        <f t="shared" si="5"/>
        <v>34</v>
      </c>
      <c r="B39" s="106">
        <v>0.39087314914161497</v>
      </c>
      <c r="C39" s="106">
        <v>0.39087314914161497</v>
      </c>
      <c r="D39" s="93">
        <f t="shared" si="2"/>
        <v>35</v>
      </c>
      <c r="E39" s="109">
        <f ca="1">OFFSET('LR Results_2B_Composite'!$C$5,'Composite Resampling'!$D39,0)</f>
        <v>36</v>
      </c>
      <c r="F39" s="109" t="str">
        <f ca="1">OFFSET('LR Results_2B_Composite'!$C$5,'Composite Resampling'!$D39,1)</f>
        <v>CONT</v>
      </c>
      <c r="G39" s="109">
        <f ca="1">OFFSET('LR Results_2B_Composite'!$C$5,'Composite Resampling'!$D39,2)</f>
        <v>0</v>
      </c>
      <c r="H39" s="97">
        <f ca="1">OFFSET('LR Results_2B_Composite'!$C$5,'Composite Resampling'!$D39,3)</f>
        <v>21</v>
      </c>
      <c r="I39" s="50">
        <f ca="1">OFFSET('LR Results_2B_Composite'!$C$5,'Composite Resampling'!$D39,4)</f>
        <v>0.38056496677537921</v>
      </c>
      <c r="J39" s="121">
        <f ca="1">OFFSET('LR Results_2B_Composite'!$C$5,'Composite Resampling'!$D39,5)</f>
        <v>1</v>
      </c>
      <c r="K39" s="121">
        <f ca="1">OFFSET('LR Results_2B_Composite'!$C$5,'Composite Resampling'!$D39,6)</f>
        <v>0</v>
      </c>
      <c r="L39" s="121">
        <f ca="1">OFFSET('LR Results_2B_Composite'!$C$5,'Composite Resampling'!$D39,7)</f>
        <v>0</v>
      </c>
      <c r="M39" s="121">
        <f ca="1">OFFSET('LR Results_2B_Composite'!$C$5,'Composite Resampling'!$D39,8)</f>
        <v>3</v>
      </c>
      <c r="N39" s="121">
        <f ca="1">OFFSET('LR Results_2B_Composite'!$C$5,'Composite Resampling'!$D39,9)</f>
        <v>0</v>
      </c>
      <c r="O39" s="121">
        <f ca="1">OFFSET('LR Results_2B_Composite'!$C$5,'Composite Resampling'!$D39,10)</f>
        <v>0</v>
      </c>
      <c r="P39" s="121">
        <f ca="1">OFFSET('LR Results_2B_Composite'!$C$5,'Composite Resampling'!$D39,11)</f>
        <v>0</v>
      </c>
      <c r="Q39" s="17">
        <f t="shared" si="6"/>
        <v>3.4000000000000023E-2</v>
      </c>
      <c r="R39" s="17">
        <f t="shared" ca="1" si="0"/>
        <v>1</v>
      </c>
      <c r="S39" s="17">
        <f t="shared" ca="1" si="1"/>
        <v>1</v>
      </c>
      <c r="T39" s="17">
        <f t="shared" ca="1" si="3"/>
        <v>1</v>
      </c>
      <c r="U39" s="17">
        <f t="shared" ca="1" si="4"/>
        <v>0</v>
      </c>
    </row>
    <row r="40" spans="1:21" ht="16" thickBot="1" x14ac:dyDescent="0.25">
      <c r="A40" s="4">
        <f t="shared" si="5"/>
        <v>35</v>
      </c>
      <c r="B40" s="106">
        <v>0.94907430683515503</v>
      </c>
      <c r="C40" s="106">
        <v>0.94907430683515503</v>
      </c>
      <c r="D40" s="93">
        <f t="shared" si="2"/>
        <v>83</v>
      </c>
      <c r="E40" s="109">
        <f ca="1">OFFSET('LR Results_2B_Composite'!$C$5,'Composite Resampling'!$D40,0)</f>
        <v>85</v>
      </c>
      <c r="F40" s="109" t="str">
        <f ca="1">OFFSET('LR Results_2B_Composite'!$C$5,'Composite Resampling'!$D40,1)</f>
        <v>CF</v>
      </c>
      <c r="G40" s="109">
        <f ca="1">OFFSET('LR Results_2B_Composite'!$C$5,'Composite Resampling'!$D40,2)</f>
        <v>1</v>
      </c>
      <c r="H40" s="97">
        <f ca="1">OFFSET('LR Results_2B_Composite'!$C$5,'Composite Resampling'!$D40,3)</f>
        <v>23</v>
      </c>
      <c r="I40" s="50">
        <f ca="1">OFFSET('LR Results_2B_Composite'!$C$5,'Composite Resampling'!$D40,4)</f>
        <v>0.82451421292098892</v>
      </c>
      <c r="J40" s="121">
        <f ca="1">OFFSET('LR Results_2B_Composite'!$C$5,'Composite Resampling'!$D40,5)</f>
        <v>1</v>
      </c>
      <c r="K40" s="121">
        <f ca="1">OFFSET('LR Results_2B_Composite'!$C$5,'Composite Resampling'!$D40,6)</f>
        <v>1</v>
      </c>
      <c r="L40" s="121">
        <f ca="1">OFFSET('LR Results_2B_Composite'!$C$5,'Composite Resampling'!$D40,7)</f>
        <v>0</v>
      </c>
      <c r="M40" s="121">
        <f ca="1">OFFSET('LR Results_2B_Composite'!$C$5,'Composite Resampling'!$D40,8)</f>
        <v>5</v>
      </c>
      <c r="N40" s="121">
        <f ca="1">OFFSET('LR Results_2B_Composite'!$C$5,'Composite Resampling'!$D40,9)</f>
        <v>0</v>
      </c>
      <c r="O40" s="121">
        <f ca="1">OFFSET('LR Results_2B_Composite'!$C$5,'Composite Resampling'!$D40,10)</f>
        <v>0</v>
      </c>
      <c r="P40" s="121">
        <f ca="1">OFFSET('LR Results_2B_Composite'!$C$5,'Composite Resampling'!$D40,11)</f>
        <v>0</v>
      </c>
      <c r="Q40" s="17">
        <f t="shared" si="6"/>
        <v>3.5000000000000024E-2</v>
      </c>
      <c r="R40" s="17">
        <f t="shared" ca="1" si="0"/>
        <v>1</v>
      </c>
      <c r="S40" s="17">
        <f t="shared" ca="1" si="1"/>
        <v>1</v>
      </c>
      <c r="T40" s="17">
        <f t="shared" ca="1" si="3"/>
        <v>1</v>
      </c>
      <c r="U40" s="17">
        <f t="shared" ca="1" si="4"/>
        <v>0</v>
      </c>
    </row>
    <row r="41" spans="1:21" ht="16" thickBot="1" x14ac:dyDescent="0.25">
      <c r="A41" s="4">
        <f t="shared" si="5"/>
        <v>36</v>
      </c>
      <c r="B41" s="106">
        <v>8.8715909147865535E-2</v>
      </c>
      <c r="C41" s="106">
        <v>8.8715909147865535E-2</v>
      </c>
      <c r="D41" s="93">
        <f t="shared" si="2"/>
        <v>8</v>
      </c>
      <c r="E41" s="109">
        <f ca="1">OFFSET('LR Results_2B_Composite'!$C$5,'Composite Resampling'!$D41,0)</f>
        <v>8</v>
      </c>
      <c r="F41" s="109" t="str">
        <f ca="1">OFFSET('LR Results_2B_Composite'!$C$5,'Composite Resampling'!$D41,1)</f>
        <v>CONT</v>
      </c>
      <c r="G41" s="109">
        <f ca="1">OFFSET('LR Results_2B_Composite'!$C$5,'Composite Resampling'!$D41,2)</f>
        <v>0</v>
      </c>
      <c r="H41" s="97">
        <f ca="1">OFFSET('LR Results_2B_Composite'!$C$5,'Composite Resampling'!$D41,3)</f>
        <v>19</v>
      </c>
      <c r="I41" s="50">
        <f ca="1">OFFSET('LR Results_2B_Composite'!$C$5,'Composite Resampling'!$D41,4)</f>
        <v>0.1762710518339988</v>
      </c>
      <c r="J41" s="121">
        <f ca="1">OFFSET('LR Results_2B_Composite'!$C$5,'Composite Resampling'!$D41,5)</f>
        <v>1</v>
      </c>
      <c r="K41" s="121">
        <f ca="1">OFFSET('LR Results_2B_Composite'!$C$5,'Composite Resampling'!$D41,6)</f>
        <v>0</v>
      </c>
      <c r="L41" s="121">
        <f ca="1">OFFSET('LR Results_2B_Composite'!$C$5,'Composite Resampling'!$D41,7)</f>
        <v>0</v>
      </c>
      <c r="M41" s="121">
        <f ca="1">OFFSET('LR Results_2B_Composite'!$C$5,'Composite Resampling'!$D41,8)</f>
        <v>3</v>
      </c>
      <c r="N41" s="121">
        <f ca="1">OFFSET('LR Results_2B_Composite'!$C$5,'Composite Resampling'!$D41,9)</f>
        <v>0</v>
      </c>
      <c r="O41" s="121">
        <f ca="1">OFFSET('LR Results_2B_Composite'!$C$5,'Composite Resampling'!$D41,10)</f>
        <v>0</v>
      </c>
      <c r="P41" s="121">
        <f ca="1">OFFSET('LR Results_2B_Composite'!$C$5,'Composite Resampling'!$D41,11)</f>
        <v>0</v>
      </c>
      <c r="Q41" s="17">
        <f t="shared" si="6"/>
        <v>3.6000000000000025E-2</v>
      </c>
      <c r="R41" s="17">
        <f t="shared" ca="1" si="0"/>
        <v>1</v>
      </c>
      <c r="S41" s="17">
        <f t="shared" ca="1" si="1"/>
        <v>1</v>
      </c>
      <c r="T41" s="17">
        <f t="shared" ca="1" si="3"/>
        <v>1</v>
      </c>
      <c r="U41" s="17">
        <f t="shared" ca="1" si="4"/>
        <v>0</v>
      </c>
    </row>
    <row r="42" spans="1:21" ht="16" thickBot="1" x14ac:dyDescent="0.25">
      <c r="A42" s="4">
        <f t="shared" si="5"/>
        <v>37</v>
      </c>
      <c r="B42" s="106">
        <v>0.8738563520090431</v>
      </c>
      <c r="C42" s="106">
        <v>0.8738563520090431</v>
      </c>
      <c r="D42" s="93">
        <f t="shared" si="2"/>
        <v>77</v>
      </c>
      <c r="E42" s="109">
        <f ca="1">OFFSET('LR Results_2B_Composite'!$C$5,'Composite Resampling'!$D42,0)</f>
        <v>79</v>
      </c>
      <c r="F42" s="109" t="str">
        <f ca="1">OFFSET('LR Results_2B_Composite'!$C$5,'Composite Resampling'!$D42,1)</f>
        <v>CFNR</v>
      </c>
      <c r="G42" s="109">
        <f ca="1">OFFSET('LR Results_2B_Composite'!$C$5,'Composite Resampling'!$D42,2)</f>
        <v>0</v>
      </c>
      <c r="H42" s="97">
        <f ca="1">OFFSET('LR Results_2B_Composite'!$C$5,'Composite Resampling'!$D42,3)</f>
        <v>7</v>
      </c>
      <c r="I42" s="50">
        <f ca="1">OFFSET('LR Results_2B_Composite'!$C$5,'Composite Resampling'!$D42,4)</f>
        <v>0.22902377813435884</v>
      </c>
      <c r="J42" s="121">
        <f ca="1">OFFSET('LR Results_2B_Composite'!$C$5,'Composite Resampling'!$D42,5)</f>
        <v>1</v>
      </c>
      <c r="K42" s="121">
        <f ca="1">OFFSET('LR Results_2B_Composite'!$C$5,'Composite Resampling'!$D42,6)</f>
        <v>0</v>
      </c>
      <c r="L42" s="121">
        <f ca="1">OFFSET('LR Results_2B_Composite'!$C$5,'Composite Resampling'!$D42,7)</f>
        <v>0</v>
      </c>
      <c r="M42" s="121">
        <f ca="1">OFFSET('LR Results_2B_Composite'!$C$5,'Composite Resampling'!$D42,8)</f>
        <v>3</v>
      </c>
      <c r="N42" s="121">
        <f ca="1">OFFSET('LR Results_2B_Composite'!$C$5,'Composite Resampling'!$D42,9)</f>
        <v>1</v>
      </c>
      <c r="O42" s="121">
        <f ca="1">OFFSET('LR Results_2B_Composite'!$C$5,'Composite Resampling'!$D42,10)</f>
        <v>1</v>
      </c>
      <c r="P42" s="121">
        <f ca="1">OFFSET('LR Results_2B_Composite'!$C$5,'Composite Resampling'!$D42,11)</f>
        <v>0</v>
      </c>
      <c r="Q42" s="17">
        <f t="shared" si="6"/>
        <v>3.7000000000000026E-2</v>
      </c>
      <c r="R42" s="17">
        <f t="shared" ca="1" si="0"/>
        <v>1</v>
      </c>
      <c r="S42" s="17">
        <f t="shared" ca="1" si="1"/>
        <v>1</v>
      </c>
      <c r="T42" s="17">
        <f t="shared" ca="1" si="3"/>
        <v>1</v>
      </c>
      <c r="U42" s="17">
        <f t="shared" ca="1" si="4"/>
        <v>0</v>
      </c>
    </row>
    <row r="43" spans="1:21" ht="16" thickBot="1" x14ac:dyDescent="0.25">
      <c r="A43" s="4">
        <f t="shared" si="5"/>
        <v>38</v>
      </c>
      <c r="B43" s="106">
        <v>4.8339568321055237E-2</v>
      </c>
      <c r="C43" s="106">
        <v>4.8339568321055237E-2</v>
      </c>
      <c r="D43" s="93">
        <f t="shared" si="2"/>
        <v>5</v>
      </c>
      <c r="E43" s="109">
        <f ca="1">OFFSET('LR Results_2B_Composite'!$C$5,'Composite Resampling'!$D43,0)</f>
        <v>5</v>
      </c>
      <c r="F43" s="109" t="str">
        <f ca="1">OFFSET('LR Results_2B_Composite'!$C$5,'Composite Resampling'!$D43,1)</f>
        <v>CONT</v>
      </c>
      <c r="G43" s="109">
        <f ca="1">OFFSET('LR Results_2B_Composite'!$C$5,'Composite Resampling'!$D43,2)</f>
        <v>0</v>
      </c>
      <c r="H43" s="97">
        <f ca="1">OFFSET('LR Results_2B_Composite'!$C$5,'Composite Resampling'!$D43,3)</f>
        <v>21</v>
      </c>
      <c r="I43" s="50">
        <f ca="1">OFFSET('LR Results_2B_Composite'!$C$5,'Composite Resampling'!$D43,4)</f>
        <v>0.38056496677537921</v>
      </c>
      <c r="J43" s="121">
        <f ca="1">OFFSET('LR Results_2B_Composite'!$C$5,'Composite Resampling'!$D43,5)</f>
        <v>1</v>
      </c>
      <c r="K43" s="121">
        <f ca="1">OFFSET('LR Results_2B_Composite'!$C$5,'Composite Resampling'!$D43,6)</f>
        <v>0</v>
      </c>
      <c r="L43" s="121">
        <f ca="1">OFFSET('LR Results_2B_Composite'!$C$5,'Composite Resampling'!$D43,7)</f>
        <v>0</v>
      </c>
      <c r="M43" s="121">
        <f ca="1">OFFSET('LR Results_2B_Composite'!$C$5,'Composite Resampling'!$D43,8)</f>
        <v>3</v>
      </c>
      <c r="N43" s="121">
        <f ca="1">OFFSET('LR Results_2B_Composite'!$C$5,'Composite Resampling'!$D43,9)</f>
        <v>0</v>
      </c>
      <c r="O43" s="121">
        <f ca="1">OFFSET('LR Results_2B_Composite'!$C$5,'Composite Resampling'!$D43,10)</f>
        <v>0</v>
      </c>
      <c r="P43" s="121">
        <f ca="1">OFFSET('LR Results_2B_Composite'!$C$5,'Composite Resampling'!$D43,11)</f>
        <v>0</v>
      </c>
      <c r="Q43" s="17">
        <f t="shared" si="6"/>
        <v>3.8000000000000027E-2</v>
      </c>
      <c r="R43" s="17">
        <f t="shared" ca="1" si="0"/>
        <v>1</v>
      </c>
      <c r="S43" s="17">
        <f t="shared" ca="1" si="1"/>
        <v>1</v>
      </c>
      <c r="T43" s="17">
        <f t="shared" ca="1" si="3"/>
        <v>1</v>
      </c>
      <c r="U43" s="17">
        <f t="shared" ca="1" si="4"/>
        <v>0</v>
      </c>
    </row>
    <row r="44" spans="1:21" ht="16" thickBot="1" x14ac:dyDescent="0.25">
      <c r="A44" s="4">
        <f t="shared" si="5"/>
        <v>39</v>
      </c>
      <c r="B44" s="106">
        <v>0.15126431828096876</v>
      </c>
      <c r="C44" s="106">
        <v>0.15126431828096876</v>
      </c>
      <c r="D44" s="93">
        <f t="shared" si="2"/>
        <v>14</v>
      </c>
      <c r="E44" s="109">
        <f ca="1">OFFSET('LR Results_2B_Composite'!$C$5,'Composite Resampling'!$D44,0)</f>
        <v>15</v>
      </c>
      <c r="F44" s="109" t="str">
        <f ca="1">OFFSET('LR Results_2B_Composite'!$C$5,'Composite Resampling'!$D44,1)</f>
        <v>CONT</v>
      </c>
      <c r="G44" s="109">
        <f ca="1">OFFSET('LR Results_2B_Composite'!$C$5,'Composite Resampling'!$D44,2)</f>
        <v>0</v>
      </c>
      <c r="H44" s="97">
        <f ca="1">OFFSET('LR Results_2B_Composite'!$C$5,'Composite Resampling'!$D44,3)</f>
        <v>17</v>
      </c>
      <c r="I44" s="50">
        <f ca="1">OFFSET('LR Results_2B_Composite'!$C$5,'Composite Resampling'!$D44,4)</f>
        <v>0.11596240580820531</v>
      </c>
      <c r="J44" s="121">
        <f ca="1">OFFSET('LR Results_2B_Composite'!$C$5,'Composite Resampling'!$D44,5)</f>
        <v>0</v>
      </c>
      <c r="K44" s="121">
        <f ca="1">OFFSET('LR Results_2B_Composite'!$C$5,'Composite Resampling'!$D44,6)</f>
        <v>0</v>
      </c>
      <c r="L44" s="121">
        <f ca="1">OFFSET('LR Results_2B_Composite'!$C$5,'Composite Resampling'!$D44,7)</f>
        <v>1</v>
      </c>
      <c r="M44" s="121">
        <f ca="1">OFFSET('LR Results_2B_Composite'!$C$5,'Composite Resampling'!$D44,8)</f>
        <v>1</v>
      </c>
      <c r="N44" s="121">
        <f ca="1">OFFSET('LR Results_2B_Composite'!$C$5,'Composite Resampling'!$D44,9)</f>
        <v>0</v>
      </c>
      <c r="O44" s="121">
        <f ca="1">OFFSET('LR Results_2B_Composite'!$C$5,'Composite Resampling'!$D44,10)</f>
        <v>0</v>
      </c>
      <c r="P44" s="121">
        <f ca="1">OFFSET('LR Results_2B_Composite'!$C$5,'Composite Resampling'!$D44,11)</f>
        <v>0</v>
      </c>
      <c r="Q44" s="17">
        <f t="shared" si="6"/>
        <v>3.9000000000000028E-2</v>
      </c>
      <c r="R44" s="17">
        <f t="shared" ca="1" si="0"/>
        <v>1</v>
      </c>
      <c r="S44" s="17">
        <f t="shared" ca="1" si="1"/>
        <v>1</v>
      </c>
      <c r="T44" s="17">
        <f t="shared" ca="1" si="3"/>
        <v>1</v>
      </c>
      <c r="U44" s="17">
        <f t="shared" ca="1" si="4"/>
        <v>0</v>
      </c>
    </row>
    <row r="45" spans="1:21" ht="16" thickBot="1" x14ac:dyDescent="0.25">
      <c r="A45" s="4">
        <f t="shared" si="5"/>
        <v>40</v>
      </c>
      <c r="B45" s="106">
        <v>0.70103789809976069</v>
      </c>
      <c r="C45" s="106">
        <v>0.70103789809976069</v>
      </c>
      <c r="D45" s="93">
        <f t="shared" si="2"/>
        <v>61</v>
      </c>
      <c r="E45" s="109">
        <f ca="1">OFFSET('LR Results_2B_Composite'!$C$5,'Composite Resampling'!$D45,0)</f>
        <v>63</v>
      </c>
      <c r="F45" s="109" t="str">
        <f ca="1">OFFSET('LR Results_2B_Composite'!$C$5,'Composite Resampling'!$D45,1)</f>
        <v>CFNR</v>
      </c>
      <c r="G45" s="109">
        <f ca="1">OFFSET('LR Results_2B_Composite'!$C$5,'Composite Resampling'!$D45,2)</f>
        <v>0</v>
      </c>
      <c r="H45" s="97">
        <f ca="1">OFFSET('LR Results_2B_Composite'!$C$5,'Composite Resampling'!$D45,3)</f>
        <v>20</v>
      </c>
      <c r="I45" s="50">
        <f ca="1">OFFSET('LR Results_2B_Composite'!$C$5,'Composite Resampling'!$D45,4)</f>
        <v>0.40710176575659002</v>
      </c>
      <c r="J45" s="121">
        <f ca="1">OFFSET('LR Results_2B_Composite'!$C$5,'Composite Resampling'!$D45,5)</f>
        <v>1</v>
      </c>
      <c r="K45" s="121">
        <f ca="1">OFFSET('LR Results_2B_Composite'!$C$5,'Composite Resampling'!$D45,6)</f>
        <v>0</v>
      </c>
      <c r="L45" s="121">
        <f ca="1">OFFSET('LR Results_2B_Composite'!$C$5,'Composite Resampling'!$D45,7)</f>
        <v>0</v>
      </c>
      <c r="M45" s="121">
        <f ca="1">OFFSET('LR Results_2B_Composite'!$C$5,'Composite Resampling'!$D45,8)</f>
        <v>1</v>
      </c>
      <c r="N45" s="121">
        <f ca="1">OFFSET('LR Results_2B_Composite'!$C$5,'Composite Resampling'!$D45,9)</f>
        <v>0</v>
      </c>
      <c r="O45" s="121">
        <f ca="1">OFFSET('LR Results_2B_Composite'!$C$5,'Composite Resampling'!$D45,10)</f>
        <v>0</v>
      </c>
      <c r="P45" s="121">
        <f ca="1">OFFSET('LR Results_2B_Composite'!$C$5,'Composite Resampling'!$D45,11)</f>
        <v>1</v>
      </c>
      <c r="Q45" s="17">
        <f t="shared" si="6"/>
        <v>4.0000000000000029E-2</v>
      </c>
      <c r="R45" s="17">
        <f t="shared" ca="1" si="0"/>
        <v>1</v>
      </c>
      <c r="S45" s="17">
        <f t="shared" ca="1" si="1"/>
        <v>1</v>
      </c>
      <c r="T45" s="17">
        <f t="shared" ca="1" si="3"/>
        <v>1</v>
      </c>
      <c r="U45" s="17">
        <f t="shared" ca="1" si="4"/>
        <v>0</v>
      </c>
    </row>
    <row r="46" spans="1:21" ht="16" thickBot="1" x14ac:dyDescent="0.25">
      <c r="A46" s="4">
        <f t="shared" si="5"/>
        <v>41</v>
      </c>
      <c r="B46" s="106">
        <v>0.16246945948194258</v>
      </c>
      <c r="C46" s="106">
        <v>0.16246945948194258</v>
      </c>
      <c r="D46" s="93">
        <f t="shared" si="2"/>
        <v>15</v>
      </c>
      <c r="E46" s="109">
        <f ca="1">OFFSET('LR Results_2B_Composite'!$C$5,'Composite Resampling'!$D46,0)</f>
        <v>16</v>
      </c>
      <c r="F46" s="109" t="str">
        <f ca="1">OFFSET('LR Results_2B_Composite'!$C$5,'Composite Resampling'!$D46,1)</f>
        <v>CFNR</v>
      </c>
      <c r="G46" s="109">
        <f ca="1">OFFSET('LR Results_2B_Composite'!$C$5,'Composite Resampling'!$D46,2)</f>
        <v>0</v>
      </c>
      <c r="H46" s="97">
        <f ca="1">OFFSET('LR Results_2B_Composite'!$C$5,'Composite Resampling'!$D46,3)</f>
        <v>7</v>
      </c>
      <c r="I46" s="50">
        <f ca="1">OFFSET('LR Results_2B_Composite'!$C$5,'Composite Resampling'!$D46,4)</f>
        <v>0.22902377813435884</v>
      </c>
      <c r="J46" s="121">
        <f ca="1">OFFSET('LR Results_2B_Composite'!$C$5,'Composite Resampling'!$D46,5)</f>
        <v>1</v>
      </c>
      <c r="K46" s="121">
        <f ca="1">OFFSET('LR Results_2B_Composite'!$C$5,'Composite Resampling'!$D46,6)</f>
        <v>0</v>
      </c>
      <c r="L46" s="121">
        <f ca="1">OFFSET('LR Results_2B_Composite'!$C$5,'Composite Resampling'!$D46,7)</f>
        <v>0</v>
      </c>
      <c r="M46" s="121">
        <f ca="1">OFFSET('LR Results_2B_Composite'!$C$5,'Composite Resampling'!$D46,8)</f>
        <v>3</v>
      </c>
      <c r="N46" s="121">
        <f ca="1">OFFSET('LR Results_2B_Composite'!$C$5,'Composite Resampling'!$D46,9)</f>
        <v>1</v>
      </c>
      <c r="O46" s="121">
        <f ca="1">OFFSET('LR Results_2B_Composite'!$C$5,'Composite Resampling'!$D46,10)</f>
        <v>1</v>
      </c>
      <c r="P46" s="121">
        <f ca="1">OFFSET('LR Results_2B_Composite'!$C$5,'Composite Resampling'!$D46,11)</f>
        <v>0</v>
      </c>
      <c r="Q46" s="17">
        <f t="shared" si="6"/>
        <v>4.1000000000000029E-2</v>
      </c>
      <c r="R46" s="17">
        <f t="shared" ca="1" si="0"/>
        <v>1</v>
      </c>
      <c r="S46" s="17">
        <f t="shared" ca="1" si="1"/>
        <v>1</v>
      </c>
      <c r="T46" s="17">
        <f t="shared" ca="1" si="3"/>
        <v>1</v>
      </c>
      <c r="U46" s="17">
        <f t="shared" ca="1" si="4"/>
        <v>0</v>
      </c>
    </row>
    <row r="47" spans="1:21" ht="16" thickBot="1" x14ac:dyDescent="0.25">
      <c r="A47" s="4">
        <f t="shared" si="5"/>
        <v>42</v>
      </c>
      <c r="B47" s="106">
        <v>0.18112906799694772</v>
      </c>
      <c r="C47" s="106">
        <v>0.18112906799694772</v>
      </c>
      <c r="D47" s="93">
        <f t="shared" si="2"/>
        <v>16</v>
      </c>
      <c r="E47" s="109">
        <f ca="1">OFFSET('LR Results_2B_Composite'!$C$5,'Composite Resampling'!$D47,0)</f>
        <v>17</v>
      </c>
      <c r="F47" s="109" t="str">
        <f ca="1">OFFSET('LR Results_2B_Composite'!$C$5,'Composite Resampling'!$D47,1)</f>
        <v>CONT</v>
      </c>
      <c r="G47" s="109">
        <f ca="1">OFFSET('LR Results_2B_Composite'!$C$5,'Composite Resampling'!$D47,2)</f>
        <v>0</v>
      </c>
      <c r="H47" s="97">
        <f ca="1">OFFSET('LR Results_2B_Composite'!$C$5,'Composite Resampling'!$D47,3)</f>
        <v>16</v>
      </c>
      <c r="I47" s="50">
        <f ca="1">OFFSET('LR Results_2B_Composite'!$C$5,'Composite Resampling'!$D47,4)</f>
        <v>0.25928811862254347</v>
      </c>
      <c r="J47" s="121">
        <f ca="1">OFFSET('LR Results_2B_Composite'!$C$5,'Composite Resampling'!$D47,5)</f>
        <v>1</v>
      </c>
      <c r="K47" s="121">
        <f ca="1">OFFSET('LR Results_2B_Composite'!$C$5,'Composite Resampling'!$D47,6)</f>
        <v>0</v>
      </c>
      <c r="L47" s="121">
        <f ca="1">OFFSET('LR Results_2B_Composite'!$C$5,'Composite Resampling'!$D47,7)</f>
        <v>0</v>
      </c>
      <c r="M47" s="121">
        <f ca="1">OFFSET('LR Results_2B_Composite'!$C$5,'Composite Resampling'!$D47,8)</f>
        <v>2</v>
      </c>
      <c r="N47" s="121">
        <f ca="1">OFFSET('LR Results_2B_Composite'!$C$5,'Composite Resampling'!$D47,9)</f>
        <v>0</v>
      </c>
      <c r="O47" s="121">
        <f ca="1">OFFSET('LR Results_2B_Composite'!$C$5,'Composite Resampling'!$D47,10)</f>
        <v>0</v>
      </c>
      <c r="P47" s="121">
        <f ca="1">OFFSET('LR Results_2B_Composite'!$C$5,'Composite Resampling'!$D47,11)</f>
        <v>0</v>
      </c>
      <c r="Q47" s="17">
        <f t="shared" si="6"/>
        <v>4.200000000000003E-2</v>
      </c>
      <c r="R47" s="17">
        <f t="shared" ca="1" si="0"/>
        <v>1</v>
      </c>
      <c r="S47" s="17">
        <f t="shared" ca="1" si="1"/>
        <v>1</v>
      </c>
      <c r="T47" s="17">
        <f t="shared" ca="1" si="3"/>
        <v>1</v>
      </c>
      <c r="U47" s="17">
        <f t="shared" ca="1" si="4"/>
        <v>0</v>
      </c>
    </row>
    <row r="48" spans="1:21" ht="16" thickBot="1" x14ac:dyDescent="0.25">
      <c r="A48" s="4">
        <f t="shared" si="5"/>
        <v>43</v>
      </c>
      <c r="B48" s="106">
        <v>0.35567482848945875</v>
      </c>
      <c r="C48" s="106">
        <v>0.35567482848945875</v>
      </c>
      <c r="D48" s="93">
        <f t="shared" si="2"/>
        <v>31</v>
      </c>
      <c r="E48" s="109">
        <f ca="1">OFFSET('LR Results_2B_Composite'!$C$5,'Composite Resampling'!$D48,0)</f>
        <v>32</v>
      </c>
      <c r="F48" s="109" t="str">
        <f ca="1">OFFSET('LR Results_2B_Composite'!$C$5,'Composite Resampling'!$D48,1)</f>
        <v>CONT</v>
      </c>
      <c r="G48" s="109">
        <f ca="1">OFFSET('LR Results_2B_Composite'!$C$5,'Composite Resampling'!$D48,2)</f>
        <v>0</v>
      </c>
      <c r="H48" s="97">
        <f ca="1">OFFSET('LR Results_2B_Composite'!$C$5,'Composite Resampling'!$D48,3)</f>
        <v>17</v>
      </c>
      <c r="I48" s="50">
        <f ca="1">OFFSET('LR Results_2B_Composite'!$C$5,'Composite Resampling'!$D48,4)</f>
        <v>0.11596240580820531</v>
      </c>
      <c r="J48" s="121">
        <f ca="1">OFFSET('LR Results_2B_Composite'!$C$5,'Composite Resampling'!$D48,5)</f>
        <v>0</v>
      </c>
      <c r="K48" s="121">
        <f ca="1">OFFSET('LR Results_2B_Composite'!$C$5,'Composite Resampling'!$D48,6)</f>
        <v>0</v>
      </c>
      <c r="L48" s="121">
        <f ca="1">OFFSET('LR Results_2B_Composite'!$C$5,'Composite Resampling'!$D48,7)</f>
        <v>1</v>
      </c>
      <c r="M48" s="121">
        <f ca="1">OFFSET('LR Results_2B_Composite'!$C$5,'Composite Resampling'!$D48,8)</f>
        <v>1</v>
      </c>
      <c r="N48" s="121">
        <f ca="1">OFFSET('LR Results_2B_Composite'!$C$5,'Composite Resampling'!$D48,9)</f>
        <v>0</v>
      </c>
      <c r="O48" s="121">
        <f ca="1">OFFSET('LR Results_2B_Composite'!$C$5,'Composite Resampling'!$D48,10)</f>
        <v>0</v>
      </c>
      <c r="P48" s="121">
        <f ca="1">OFFSET('LR Results_2B_Composite'!$C$5,'Composite Resampling'!$D48,11)</f>
        <v>0</v>
      </c>
      <c r="Q48" s="17">
        <f t="shared" si="6"/>
        <v>4.3000000000000031E-2</v>
      </c>
      <c r="R48" s="17">
        <f t="shared" ca="1" si="0"/>
        <v>1</v>
      </c>
      <c r="S48" s="17">
        <f t="shared" ca="1" si="1"/>
        <v>1</v>
      </c>
      <c r="T48" s="17">
        <f t="shared" ca="1" si="3"/>
        <v>1</v>
      </c>
      <c r="U48" s="17">
        <f t="shared" ca="1" si="4"/>
        <v>0</v>
      </c>
    </row>
    <row r="49" spans="1:21" ht="16" thickBot="1" x14ac:dyDescent="0.25">
      <c r="A49" s="4">
        <f t="shared" si="5"/>
        <v>44</v>
      </c>
      <c r="B49" s="106">
        <v>0.28565369406118846</v>
      </c>
      <c r="C49" s="106">
        <v>0.28565369406118846</v>
      </c>
      <c r="D49" s="93">
        <f t="shared" si="2"/>
        <v>25</v>
      </c>
      <c r="E49" s="109">
        <f ca="1">OFFSET('LR Results_2B_Composite'!$C$5,'Composite Resampling'!$D49,0)</f>
        <v>26</v>
      </c>
      <c r="F49" s="109" t="str">
        <f ca="1">OFFSET('LR Results_2B_Composite'!$C$5,'Composite Resampling'!$D49,1)</f>
        <v>CONT</v>
      </c>
      <c r="G49" s="109">
        <f ca="1">OFFSET('LR Results_2B_Composite'!$C$5,'Composite Resampling'!$D49,2)</f>
        <v>0</v>
      </c>
      <c r="H49" s="97">
        <f ca="1">OFFSET('LR Results_2B_Composite'!$C$5,'Composite Resampling'!$D49,3)</f>
        <v>16</v>
      </c>
      <c r="I49" s="50">
        <f ca="1">OFFSET('LR Results_2B_Composite'!$C$5,'Composite Resampling'!$D49,4)</f>
        <v>0.48472136419943429</v>
      </c>
      <c r="J49" s="121">
        <f ca="1">OFFSET('LR Results_2B_Composite'!$C$5,'Composite Resampling'!$D49,5)</f>
        <v>1</v>
      </c>
      <c r="K49" s="121">
        <f ca="1">OFFSET('LR Results_2B_Composite'!$C$5,'Composite Resampling'!$D49,6)</f>
        <v>0</v>
      </c>
      <c r="L49" s="121">
        <f ca="1">OFFSET('LR Results_2B_Composite'!$C$5,'Composite Resampling'!$D49,7)</f>
        <v>0</v>
      </c>
      <c r="M49" s="121">
        <f ca="1">OFFSET('LR Results_2B_Composite'!$C$5,'Composite Resampling'!$D49,8)</f>
        <v>2</v>
      </c>
      <c r="N49" s="121">
        <f ca="1">OFFSET('LR Results_2B_Composite'!$C$5,'Composite Resampling'!$D49,9)</f>
        <v>0</v>
      </c>
      <c r="O49" s="121">
        <f ca="1">OFFSET('LR Results_2B_Composite'!$C$5,'Composite Resampling'!$D49,10)</f>
        <v>0</v>
      </c>
      <c r="P49" s="121">
        <f ca="1">OFFSET('LR Results_2B_Composite'!$C$5,'Composite Resampling'!$D49,11)</f>
        <v>0</v>
      </c>
      <c r="Q49" s="17">
        <f t="shared" si="6"/>
        <v>4.4000000000000032E-2</v>
      </c>
      <c r="R49" s="17">
        <f t="shared" ca="1" si="0"/>
        <v>1</v>
      </c>
      <c r="S49" s="17">
        <f t="shared" ca="1" si="1"/>
        <v>1</v>
      </c>
      <c r="T49" s="17">
        <f t="shared" ca="1" si="3"/>
        <v>1</v>
      </c>
      <c r="U49" s="17">
        <f t="shared" ca="1" si="4"/>
        <v>0</v>
      </c>
    </row>
    <row r="50" spans="1:21" ht="16" thickBot="1" x14ac:dyDescent="0.25">
      <c r="A50" s="4">
        <f t="shared" si="5"/>
        <v>45</v>
      </c>
      <c r="B50" s="106">
        <v>0.80376962421278331</v>
      </c>
      <c r="C50" s="106">
        <v>0.80376962421278331</v>
      </c>
      <c r="D50" s="93">
        <f t="shared" si="2"/>
        <v>70</v>
      </c>
      <c r="E50" s="109">
        <f ca="1">OFFSET('LR Results_2B_Composite'!$C$5,'Composite Resampling'!$D50,0)</f>
        <v>72</v>
      </c>
      <c r="F50" s="109" t="str">
        <f ca="1">OFFSET('LR Results_2B_Composite'!$C$5,'Composite Resampling'!$D50,1)</f>
        <v>CFNR</v>
      </c>
      <c r="G50" s="109">
        <f ca="1">OFFSET('LR Results_2B_Composite'!$C$5,'Composite Resampling'!$D50,2)</f>
        <v>0</v>
      </c>
      <c r="H50" s="97">
        <f ca="1">OFFSET('LR Results_2B_Composite'!$C$5,'Composite Resampling'!$D50,3)</f>
        <v>4</v>
      </c>
      <c r="I50" s="50">
        <f ca="1">OFFSET('LR Results_2B_Composite'!$C$5,'Composite Resampling'!$D50,4)</f>
        <v>0.34065180796268152</v>
      </c>
      <c r="J50" s="121">
        <f ca="1">OFFSET('LR Results_2B_Composite'!$C$5,'Composite Resampling'!$D50,5)</f>
        <v>1</v>
      </c>
      <c r="K50" s="121">
        <f ca="1">OFFSET('LR Results_2B_Composite'!$C$5,'Composite Resampling'!$D50,6)</f>
        <v>0</v>
      </c>
      <c r="L50" s="121">
        <f ca="1">OFFSET('LR Results_2B_Composite'!$C$5,'Composite Resampling'!$D50,7)</f>
        <v>0</v>
      </c>
      <c r="M50" s="121">
        <f ca="1">OFFSET('LR Results_2B_Composite'!$C$5,'Composite Resampling'!$D50,8)</f>
        <v>2</v>
      </c>
      <c r="N50" s="121">
        <f ca="1">OFFSET('LR Results_2B_Composite'!$C$5,'Composite Resampling'!$D50,9)</f>
        <v>0</v>
      </c>
      <c r="O50" s="121">
        <f ca="1">OFFSET('LR Results_2B_Composite'!$C$5,'Composite Resampling'!$D50,10)</f>
        <v>0</v>
      </c>
      <c r="P50" s="121">
        <f ca="1">OFFSET('LR Results_2B_Composite'!$C$5,'Composite Resampling'!$D50,11)</f>
        <v>1</v>
      </c>
      <c r="Q50" s="17">
        <f t="shared" si="6"/>
        <v>4.5000000000000033E-2</v>
      </c>
      <c r="R50" s="17">
        <f t="shared" ca="1" si="0"/>
        <v>1</v>
      </c>
      <c r="S50" s="17">
        <f t="shared" ca="1" si="1"/>
        <v>1</v>
      </c>
      <c r="T50" s="17">
        <f t="shared" ca="1" si="3"/>
        <v>1</v>
      </c>
      <c r="U50" s="17">
        <f t="shared" ca="1" si="4"/>
        <v>0</v>
      </c>
    </row>
    <row r="51" spans="1:21" ht="16" thickBot="1" x14ac:dyDescent="0.25">
      <c r="A51" s="4">
        <f t="shared" si="5"/>
        <v>46</v>
      </c>
      <c r="B51" s="106">
        <v>0.83646482646695275</v>
      </c>
      <c r="C51" s="106">
        <v>0.83646482646695275</v>
      </c>
      <c r="D51" s="93">
        <f t="shared" si="2"/>
        <v>73</v>
      </c>
      <c r="E51" s="109">
        <f ca="1">OFFSET('LR Results_2B_Composite'!$C$5,'Composite Resampling'!$D51,0)</f>
        <v>75</v>
      </c>
      <c r="F51" s="109" t="str">
        <f ca="1">OFFSET('LR Results_2B_Composite'!$C$5,'Composite Resampling'!$D51,1)</f>
        <v>CFNR</v>
      </c>
      <c r="G51" s="109">
        <f ca="1">OFFSET('LR Results_2B_Composite'!$C$5,'Composite Resampling'!$D51,2)</f>
        <v>0</v>
      </c>
      <c r="H51" s="97">
        <f ca="1">OFFSET('LR Results_2B_Composite'!$C$5,'Composite Resampling'!$D51,3)</f>
        <v>19</v>
      </c>
      <c r="I51" s="50">
        <f ca="1">OFFSET('LR Results_2B_Composite'!$C$5,'Composite Resampling'!$D51,4)</f>
        <v>0.1762710518339988</v>
      </c>
      <c r="J51" s="121">
        <f ca="1">OFFSET('LR Results_2B_Composite'!$C$5,'Composite Resampling'!$D51,5)</f>
        <v>1</v>
      </c>
      <c r="K51" s="121">
        <f ca="1">OFFSET('LR Results_2B_Composite'!$C$5,'Composite Resampling'!$D51,6)</f>
        <v>0</v>
      </c>
      <c r="L51" s="121">
        <f ca="1">OFFSET('LR Results_2B_Composite'!$C$5,'Composite Resampling'!$D51,7)</f>
        <v>0</v>
      </c>
      <c r="M51" s="121">
        <f ca="1">OFFSET('LR Results_2B_Composite'!$C$5,'Composite Resampling'!$D51,8)</f>
        <v>2</v>
      </c>
      <c r="N51" s="121">
        <f ca="1">OFFSET('LR Results_2B_Composite'!$C$5,'Composite Resampling'!$D51,9)</f>
        <v>0</v>
      </c>
      <c r="O51" s="121">
        <f ca="1">OFFSET('LR Results_2B_Composite'!$C$5,'Composite Resampling'!$D51,10)</f>
        <v>0</v>
      </c>
      <c r="P51" s="121">
        <f ca="1">OFFSET('LR Results_2B_Composite'!$C$5,'Composite Resampling'!$D51,11)</f>
        <v>1</v>
      </c>
      <c r="Q51" s="17">
        <f t="shared" si="6"/>
        <v>4.6000000000000034E-2</v>
      </c>
      <c r="R51" s="17">
        <f t="shared" ca="1" si="0"/>
        <v>1</v>
      </c>
      <c r="S51" s="17">
        <f t="shared" ca="1" si="1"/>
        <v>1</v>
      </c>
      <c r="T51" s="17">
        <f t="shared" ca="1" si="3"/>
        <v>1</v>
      </c>
      <c r="U51" s="17">
        <f t="shared" ca="1" si="4"/>
        <v>0</v>
      </c>
    </row>
    <row r="52" spans="1:21" ht="16" thickBot="1" x14ac:dyDescent="0.25">
      <c r="A52" s="4">
        <f t="shared" si="5"/>
        <v>47</v>
      </c>
      <c r="B52" s="106">
        <v>0.21406962603027702</v>
      </c>
      <c r="C52" s="106">
        <v>0.21406962603027702</v>
      </c>
      <c r="D52" s="93">
        <f t="shared" si="2"/>
        <v>19</v>
      </c>
      <c r="E52" s="109">
        <f ca="1">OFFSET('LR Results_2B_Composite'!$C$5,'Composite Resampling'!$D52,0)</f>
        <v>20</v>
      </c>
      <c r="F52" s="109" t="str">
        <f ca="1">OFFSET('LR Results_2B_Composite'!$C$5,'Composite Resampling'!$D52,1)</f>
        <v>CONT</v>
      </c>
      <c r="G52" s="109">
        <f ca="1">OFFSET('LR Results_2B_Composite'!$C$5,'Composite Resampling'!$D52,2)</f>
        <v>0</v>
      </c>
      <c r="H52" s="97">
        <f ca="1">OFFSET('LR Results_2B_Composite'!$C$5,'Composite Resampling'!$D52,3)</f>
        <v>17</v>
      </c>
      <c r="I52" s="50">
        <f ca="1">OFFSET('LR Results_2B_Composite'!$C$5,'Composite Resampling'!$D52,4)</f>
        <v>0.11596240580820531</v>
      </c>
      <c r="J52" s="121">
        <f ca="1">OFFSET('LR Results_2B_Composite'!$C$5,'Composite Resampling'!$D52,5)</f>
        <v>0</v>
      </c>
      <c r="K52" s="121">
        <f ca="1">OFFSET('LR Results_2B_Composite'!$C$5,'Composite Resampling'!$D52,6)</f>
        <v>0</v>
      </c>
      <c r="L52" s="121">
        <f ca="1">OFFSET('LR Results_2B_Composite'!$C$5,'Composite Resampling'!$D52,7)</f>
        <v>1</v>
      </c>
      <c r="M52" s="121">
        <f ca="1">OFFSET('LR Results_2B_Composite'!$C$5,'Composite Resampling'!$D52,8)</f>
        <v>1</v>
      </c>
      <c r="N52" s="121">
        <f ca="1">OFFSET('LR Results_2B_Composite'!$C$5,'Composite Resampling'!$D52,9)</f>
        <v>0</v>
      </c>
      <c r="O52" s="121">
        <f ca="1">OFFSET('LR Results_2B_Composite'!$C$5,'Composite Resampling'!$D52,10)</f>
        <v>0</v>
      </c>
      <c r="P52" s="121">
        <f ca="1">OFFSET('LR Results_2B_Composite'!$C$5,'Composite Resampling'!$D52,11)</f>
        <v>0</v>
      </c>
      <c r="Q52" s="17">
        <f t="shared" si="6"/>
        <v>4.7000000000000035E-2</v>
      </c>
      <c r="R52" s="17">
        <f t="shared" ca="1" si="0"/>
        <v>1</v>
      </c>
      <c r="S52" s="17">
        <f t="shared" ca="1" si="1"/>
        <v>1</v>
      </c>
      <c r="T52" s="17">
        <f t="shared" ca="1" si="3"/>
        <v>1</v>
      </c>
      <c r="U52" s="17">
        <f t="shared" ca="1" si="4"/>
        <v>0</v>
      </c>
    </row>
    <row r="53" spans="1:21" ht="16" thickBot="1" x14ac:dyDescent="0.25">
      <c r="A53" s="4">
        <f t="shared" si="5"/>
        <v>48</v>
      </c>
      <c r="B53" s="106">
        <v>0.32105556679550995</v>
      </c>
      <c r="C53" s="106">
        <v>0.32105556679550995</v>
      </c>
      <c r="D53" s="93">
        <f t="shared" si="2"/>
        <v>28</v>
      </c>
      <c r="E53" s="109">
        <f ca="1">OFFSET('LR Results_2B_Composite'!$C$5,'Composite Resampling'!$D53,0)</f>
        <v>29</v>
      </c>
      <c r="F53" s="109" t="str">
        <f ca="1">OFFSET('LR Results_2B_Composite'!$C$5,'Composite Resampling'!$D53,1)</f>
        <v>CONT</v>
      </c>
      <c r="G53" s="109">
        <f ca="1">OFFSET('LR Results_2B_Composite'!$C$5,'Composite Resampling'!$D53,2)</f>
        <v>0</v>
      </c>
      <c r="H53" s="97">
        <f ca="1">OFFSET('LR Results_2B_Composite'!$C$5,'Composite Resampling'!$D53,3)</f>
        <v>17</v>
      </c>
      <c r="I53" s="50">
        <f ca="1">OFFSET('LR Results_2B_Composite'!$C$5,'Composite Resampling'!$D53,4)</f>
        <v>0.11596240580820531</v>
      </c>
      <c r="J53" s="121">
        <f ca="1">OFFSET('LR Results_2B_Composite'!$C$5,'Composite Resampling'!$D53,5)</f>
        <v>0</v>
      </c>
      <c r="K53" s="121">
        <f ca="1">OFFSET('LR Results_2B_Composite'!$C$5,'Composite Resampling'!$D53,6)</f>
        <v>0</v>
      </c>
      <c r="L53" s="121">
        <f ca="1">OFFSET('LR Results_2B_Composite'!$C$5,'Composite Resampling'!$D53,7)</f>
        <v>1</v>
      </c>
      <c r="M53" s="121">
        <f ca="1">OFFSET('LR Results_2B_Composite'!$C$5,'Composite Resampling'!$D53,8)</f>
        <v>2</v>
      </c>
      <c r="N53" s="121">
        <f ca="1">OFFSET('LR Results_2B_Composite'!$C$5,'Composite Resampling'!$D53,9)</f>
        <v>0</v>
      </c>
      <c r="O53" s="121">
        <f ca="1">OFFSET('LR Results_2B_Composite'!$C$5,'Composite Resampling'!$D53,10)</f>
        <v>0</v>
      </c>
      <c r="P53" s="121">
        <f ca="1">OFFSET('LR Results_2B_Composite'!$C$5,'Composite Resampling'!$D53,11)</f>
        <v>0</v>
      </c>
      <c r="Q53" s="17">
        <f t="shared" si="6"/>
        <v>4.8000000000000036E-2</v>
      </c>
      <c r="R53" s="17">
        <f t="shared" ca="1" si="0"/>
        <v>1</v>
      </c>
      <c r="S53" s="17">
        <f t="shared" ca="1" si="1"/>
        <v>1</v>
      </c>
      <c r="T53" s="17">
        <f t="shared" ca="1" si="3"/>
        <v>1</v>
      </c>
      <c r="U53" s="17">
        <f t="shared" ca="1" si="4"/>
        <v>0</v>
      </c>
    </row>
    <row r="54" spans="1:21" ht="16" thickBot="1" x14ac:dyDescent="0.25">
      <c r="A54" s="4">
        <f t="shared" si="5"/>
        <v>49</v>
      </c>
      <c r="B54" s="106">
        <v>0.12200459958679422</v>
      </c>
      <c r="C54" s="106">
        <v>0.12200459958679422</v>
      </c>
      <c r="D54" s="93">
        <f t="shared" si="2"/>
        <v>11</v>
      </c>
      <c r="E54" s="109">
        <f ca="1">OFFSET('LR Results_2B_Composite'!$C$5,'Composite Resampling'!$D54,0)</f>
        <v>12</v>
      </c>
      <c r="F54" s="109" t="str">
        <f ca="1">OFFSET('LR Results_2B_Composite'!$C$5,'Composite Resampling'!$D54,1)</f>
        <v>CONT</v>
      </c>
      <c r="G54" s="109">
        <f ca="1">OFFSET('LR Results_2B_Composite'!$C$5,'Composite Resampling'!$D54,2)</f>
        <v>0</v>
      </c>
      <c r="H54" s="97">
        <f ca="1">OFFSET('LR Results_2B_Composite'!$C$5,'Composite Resampling'!$D54,3)</f>
        <v>1</v>
      </c>
      <c r="I54" s="50">
        <f ca="1">OFFSET('LR Results_2B_Composite'!$C$5,'Composite Resampling'!$D54,4)</f>
        <v>0.15204678362573099</v>
      </c>
      <c r="J54" s="121">
        <f ca="1">OFFSET('LR Results_2B_Composite'!$C$5,'Composite Resampling'!$D54,5)</f>
        <v>0</v>
      </c>
      <c r="K54" s="121">
        <f ca="1">OFFSET('LR Results_2B_Composite'!$C$5,'Composite Resampling'!$D54,6)</f>
        <v>0</v>
      </c>
      <c r="L54" s="121">
        <f ca="1">OFFSET('LR Results_2B_Composite'!$C$5,'Composite Resampling'!$D54,7)</f>
        <v>1</v>
      </c>
      <c r="M54" s="121">
        <f ca="1">OFFSET('LR Results_2B_Composite'!$C$5,'Composite Resampling'!$D54,8)</f>
        <v>0</v>
      </c>
      <c r="N54" s="121">
        <f ca="1">OFFSET('LR Results_2B_Composite'!$C$5,'Composite Resampling'!$D54,9)</f>
        <v>0</v>
      </c>
      <c r="O54" s="121">
        <f ca="1">OFFSET('LR Results_2B_Composite'!$C$5,'Composite Resampling'!$D54,10)</f>
        <v>0</v>
      </c>
      <c r="P54" s="121">
        <f ca="1">OFFSET('LR Results_2B_Composite'!$C$5,'Composite Resampling'!$D54,11)</f>
        <v>0</v>
      </c>
      <c r="Q54" s="17">
        <f t="shared" si="6"/>
        <v>4.9000000000000037E-2</v>
      </c>
      <c r="R54" s="17">
        <f t="shared" ca="1" si="0"/>
        <v>1</v>
      </c>
      <c r="S54" s="17">
        <f t="shared" ca="1" si="1"/>
        <v>1</v>
      </c>
      <c r="T54" s="17">
        <f t="shared" ca="1" si="3"/>
        <v>1</v>
      </c>
      <c r="U54" s="17">
        <f t="shared" ca="1" si="4"/>
        <v>0</v>
      </c>
    </row>
    <row r="55" spans="1:21" ht="16" thickBot="1" x14ac:dyDescent="0.25">
      <c r="A55" s="4">
        <f t="shared" si="5"/>
        <v>50</v>
      </c>
      <c r="B55" s="106">
        <v>0.20952283464251131</v>
      </c>
      <c r="C55" s="106">
        <v>0.20952283464251131</v>
      </c>
      <c r="D55" s="93">
        <f t="shared" si="2"/>
        <v>19</v>
      </c>
      <c r="E55" s="109">
        <f ca="1">OFFSET('LR Results_2B_Composite'!$C$5,'Composite Resampling'!$D55,0)</f>
        <v>20</v>
      </c>
      <c r="F55" s="109" t="str">
        <f ca="1">OFFSET('LR Results_2B_Composite'!$C$5,'Composite Resampling'!$D55,1)</f>
        <v>CONT</v>
      </c>
      <c r="G55" s="109">
        <f ca="1">OFFSET('LR Results_2B_Composite'!$C$5,'Composite Resampling'!$D55,2)</f>
        <v>0</v>
      </c>
      <c r="H55" s="97">
        <f ca="1">OFFSET('LR Results_2B_Composite'!$C$5,'Composite Resampling'!$D55,3)</f>
        <v>17</v>
      </c>
      <c r="I55" s="50">
        <f ca="1">OFFSET('LR Results_2B_Composite'!$C$5,'Composite Resampling'!$D55,4)</f>
        <v>0.11596240580820531</v>
      </c>
      <c r="J55" s="121">
        <f ca="1">OFFSET('LR Results_2B_Composite'!$C$5,'Composite Resampling'!$D55,5)</f>
        <v>0</v>
      </c>
      <c r="K55" s="121">
        <f ca="1">OFFSET('LR Results_2B_Composite'!$C$5,'Composite Resampling'!$D55,6)</f>
        <v>0</v>
      </c>
      <c r="L55" s="121">
        <f ca="1">OFFSET('LR Results_2B_Composite'!$C$5,'Composite Resampling'!$D55,7)</f>
        <v>1</v>
      </c>
      <c r="M55" s="121">
        <f ca="1">OFFSET('LR Results_2B_Composite'!$C$5,'Composite Resampling'!$D55,8)</f>
        <v>1</v>
      </c>
      <c r="N55" s="121">
        <f ca="1">OFFSET('LR Results_2B_Composite'!$C$5,'Composite Resampling'!$D55,9)</f>
        <v>0</v>
      </c>
      <c r="O55" s="121">
        <f ca="1">OFFSET('LR Results_2B_Composite'!$C$5,'Composite Resampling'!$D55,10)</f>
        <v>0</v>
      </c>
      <c r="P55" s="121">
        <f ca="1">OFFSET('LR Results_2B_Composite'!$C$5,'Composite Resampling'!$D55,11)</f>
        <v>0</v>
      </c>
      <c r="Q55" s="17">
        <f t="shared" si="6"/>
        <v>5.0000000000000037E-2</v>
      </c>
      <c r="R55" s="17">
        <f t="shared" ca="1" si="0"/>
        <v>1</v>
      </c>
      <c r="S55" s="17">
        <f t="shared" ca="1" si="1"/>
        <v>1</v>
      </c>
      <c r="T55" s="17">
        <f t="shared" ca="1" si="3"/>
        <v>1</v>
      </c>
      <c r="U55" s="17">
        <f t="shared" ca="1" si="4"/>
        <v>0</v>
      </c>
    </row>
    <row r="56" spans="1:21" ht="16" thickBot="1" x14ac:dyDescent="0.25">
      <c r="A56" s="4">
        <f t="shared" si="5"/>
        <v>51</v>
      </c>
      <c r="B56" s="106">
        <v>0.56983864003030305</v>
      </c>
      <c r="C56" s="106">
        <v>0.56983864003030305</v>
      </c>
      <c r="D56" s="93">
        <f t="shared" si="2"/>
        <v>50</v>
      </c>
      <c r="E56" s="109">
        <f ca="1">OFFSET('LR Results_2B_Composite'!$C$5,'Composite Resampling'!$D56,0)</f>
        <v>51</v>
      </c>
      <c r="F56" s="109" t="str">
        <f ca="1">OFFSET('LR Results_2B_Composite'!$C$5,'Composite Resampling'!$D56,1)</f>
        <v>CONT</v>
      </c>
      <c r="G56" s="109">
        <f ca="1">OFFSET('LR Results_2B_Composite'!$C$5,'Composite Resampling'!$D56,2)</f>
        <v>0</v>
      </c>
      <c r="H56" s="97">
        <f ca="1">OFFSET('LR Results_2B_Composite'!$C$5,'Composite Resampling'!$D56,3)</f>
        <v>21</v>
      </c>
      <c r="I56" s="50">
        <f ca="1">OFFSET('LR Results_2B_Composite'!$C$5,'Composite Resampling'!$D56,4)</f>
        <v>0.18299102319476493</v>
      </c>
      <c r="J56" s="121">
        <f ca="1">OFFSET('LR Results_2B_Composite'!$C$5,'Composite Resampling'!$D56,5)</f>
        <v>1</v>
      </c>
      <c r="K56" s="121">
        <f ca="1">OFFSET('LR Results_2B_Composite'!$C$5,'Composite Resampling'!$D56,6)</f>
        <v>0</v>
      </c>
      <c r="L56" s="121">
        <f ca="1">OFFSET('LR Results_2B_Composite'!$C$5,'Composite Resampling'!$D56,7)</f>
        <v>0</v>
      </c>
      <c r="M56" s="121">
        <f ca="1">OFFSET('LR Results_2B_Composite'!$C$5,'Composite Resampling'!$D56,8)</f>
        <v>3</v>
      </c>
      <c r="N56" s="121">
        <f ca="1">OFFSET('LR Results_2B_Composite'!$C$5,'Composite Resampling'!$D56,9)</f>
        <v>0</v>
      </c>
      <c r="O56" s="121">
        <f ca="1">OFFSET('LR Results_2B_Composite'!$C$5,'Composite Resampling'!$D56,10)</f>
        <v>0</v>
      </c>
      <c r="P56" s="121">
        <f ca="1">OFFSET('LR Results_2B_Composite'!$C$5,'Composite Resampling'!$D56,11)</f>
        <v>0</v>
      </c>
      <c r="Q56" s="17">
        <f t="shared" si="6"/>
        <v>5.1000000000000038E-2</v>
      </c>
      <c r="R56" s="17">
        <f t="shared" ca="1" si="0"/>
        <v>1</v>
      </c>
      <c r="S56" s="17">
        <f t="shared" ca="1" si="1"/>
        <v>1</v>
      </c>
      <c r="T56" s="17">
        <f t="shared" ca="1" si="3"/>
        <v>1</v>
      </c>
      <c r="U56" s="17">
        <f t="shared" ca="1" si="4"/>
        <v>0</v>
      </c>
    </row>
    <row r="57" spans="1:21" ht="16" thickBot="1" x14ac:dyDescent="0.25">
      <c r="A57" s="4">
        <f t="shared" si="5"/>
        <v>52</v>
      </c>
      <c r="B57" s="106">
        <v>8.1793565807674717E-2</v>
      </c>
      <c r="C57" s="106">
        <v>8.1793565807674717E-2</v>
      </c>
      <c r="D57" s="93">
        <f t="shared" si="2"/>
        <v>8</v>
      </c>
      <c r="E57" s="109">
        <f ca="1">OFFSET('LR Results_2B_Composite'!$C$5,'Composite Resampling'!$D57,0)</f>
        <v>8</v>
      </c>
      <c r="F57" s="109" t="str">
        <f ca="1">OFFSET('LR Results_2B_Composite'!$C$5,'Composite Resampling'!$D57,1)</f>
        <v>CONT</v>
      </c>
      <c r="G57" s="109">
        <f ca="1">OFFSET('LR Results_2B_Composite'!$C$5,'Composite Resampling'!$D57,2)</f>
        <v>0</v>
      </c>
      <c r="H57" s="97">
        <f ca="1">OFFSET('LR Results_2B_Composite'!$C$5,'Composite Resampling'!$D57,3)</f>
        <v>19</v>
      </c>
      <c r="I57" s="50">
        <f ca="1">OFFSET('LR Results_2B_Composite'!$C$5,'Composite Resampling'!$D57,4)</f>
        <v>0.1762710518339988</v>
      </c>
      <c r="J57" s="121">
        <f ca="1">OFFSET('LR Results_2B_Composite'!$C$5,'Composite Resampling'!$D57,5)</f>
        <v>1</v>
      </c>
      <c r="K57" s="121">
        <f ca="1">OFFSET('LR Results_2B_Composite'!$C$5,'Composite Resampling'!$D57,6)</f>
        <v>0</v>
      </c>
      <c r="L57" s="121">
        <f ca="1">OFFSET('LR Results_2B_Composite'!$C$5,'Composite Resampling'!$D57,7)</f>
        <v>0</v>
      </c>
      <c r="M57" s="121">
        <f ca="1">OFFSET('LR Results_2B_Composite'!$C$5,'Composite Resampling'!$D57,8)</f>
        <v>3</v>
      </c>
      <c r="N57" s="121">
        <f ca="1">OFFSET('LR Results_2B_Composite'!$C$5,'Composite Resampling'!$D57,9)</f>
        <v>0</v>
      </c>
      <c r="O57" s="121">
        <f ca="1">OFFSET('LR Results_2B_Composite'!$C$5,'Composite Resampling'!$D57,10)</f>
        <v>0</v>
      </c>
      <c r="P57" s="121">
        <f ca="1">OFFSET('LR Results_2B_Composite'!$C$5,'Composite Resampling'!$D57,11)</f>
        <v>0</v>
      </c>
      <c r="Q57" s="17">
        <f t="shared" si="6"/>
        <v>5.2000000000000039E-2</v>
      </c>
      <c r="R57" s="17">
        <f t="shared" ca="1" si="0"/>
        <v>1</v>
      </c>
      <c r="S57" s="17">
        <f t="shared" ca="1" si="1"/>
        <v>1</v>
      </c>
      <c r="T57" s="17">
        <f t="shared" ca="1" si="3"/>
        <v>1</v>
      </c>
      <c r="U57" s="17">
        <f t="shared" ca="1" si="4"/>
        <v>0</v>
      </c>
    </row>
    <row r="58" spans="1:21" ht="16" thickBot="1" x14ac:dyDescent="0.25">
      <c r="A58" s="4">
        <f t="shared" si="5"/>
        <v>53</v>
      </c>
      <c r="B58" s="106">
        <v>2.7417489159052399E-2</v>
      </c>
      <c r="C58" s="106">
        <v>2.7417489159052399E-2</v>
      </c>
      <c r="D58" s="93">
        <f t="shared" si="2"/>
        <v>3</v>
      </c>
      <c r="E58" s="109">
        <f ca="1">OFFSET('LR Results_2B_Composite'!$C$5,'Composite Resampling'!$D58,0)</f>
        <v>3</v>
      </c>
      <c r="F58" s="109" t="str">
        <f ca="1">OFFSET('LR Results_2B_Composite'!$C$5,'Composite Resampling'!$D58,1)</f>
        <v>CONT</v>
      </c>
      <c r="G58" s="109">
        <f ca="1">OFFSET('LR Results_2B_Composite'!$C$5,'Composite Resampling'!$D58,2)</f>
        <v>0</v>
      </c>
      <c r="H58" s="97">
        <f ca="1">OFFSET('LR Results_2B_Composite'!$C$5,'Composite Resampling'!$D58,3)</f>
        <v>19</v>
      </c>
      <c r="I58" s="50">
        <f ca="1">OFFSET('LR Results_2B_Composite'!$C$5,'Composite Resampling'!$D58,4)</f>
        <v>0.1762710518339988</v>
      </c>
      <c r="J58" s="121">
        <f ca="1">OFFSET('LR Results_2B_Composite'!$C$5,'Composite Resampling'!$D58,5)</f>
        <v>1</v>
      </c>
      <c r="K58" s="121">
        <f ca="1">OFFSET('LR Results_2B_Composite'!$C$5,'Composite Resampling'!$D58,6)</f>
        <v>0</v>
      </c>
      <c r="L58" s="121">
        <f ca="1">OFFSET('LR Results_2B_Composite'!$C$5,'Composite Resampling'!$D58,7)</f>
        <v>0</v>
      </c>
      <c r="M58" s="121">
        <f ca="1">OFFSET('LR Results_2B_Composite'!$C$5,'Composite Resampling'!$D58,8)</f>
        <v>2</v>
      </c>
      <c r="N58" s="121">
        <f ca="1">OFFSET('LR Results_2B_Composite'!$C$5,'Composite Resampling'!$D58,9)</f>
        <v>0</v>
      </c>
      <c r="O58" s="121">
        <f ca="1">OFFSET('LR Results_2B_Composite'!$C$5,'Composite Resampling'!$D58,10)</f>
        <v>0</v>
      </c>
      <c r="P58" s="121">
        <f ca="1">OFFSET('LR Results_2B_Composite'!$C$5,'Composite Resampling'!$D58,11)</f>
        <v>0</v>
      </c>
      <c r="Q58" s="17">
        <f t="shared" si="6"/>
        <v>5.300000000000004E-2</v>
      </c>
      <c r="R58" s="17">
        <f t="shared" ca="1" si="0"/>
        <v>1</v>
      </c>
      <c r="S58" s="17">
        <f t="shared" ca="1" si="1"/>
        <v>1</v>
      </c>
      <c r="T58" s="17">
        <f t="shared" ca="1" si="3"/>
        <v>1</v>
      </c>
      <c r="U58" s="17">
        <f t="shared" ca="1" si="4"/>
        <v>0</v>
      </c>
    </row>
    <row r="59" spans="1:21" ht="16" thickBot="1" x14ac:dyDescent="0.25">
      <c r="A59" s="4">
        <f t="shared" si="5"/>
        <v>54</v>
      </c>
      <c r="B59" s="106">
        <v>0.88066946238538446</v>
      </c>
      <c r="C59" s="106">
        <v>0.88066946238538446</v>
      </c>
      <c r="D59" s="93">
        <f t="shared" si="2"/>
        <v>77</v>
      </c>
      <c r="E59" s="109">
        <f ca="1">OFFSET('LR Results_2B_Composite'!$C$5,'Composite Resampling'!$D59,0)</f>
        <v>79</v>
      </c>
      <c r="F59" s="109" t="str">
        <f ca="1">OFFSET('LR Results_2B_Composite'!$C$5,'Composite Resampling'!$D59,1)</f>
        <v>CFNR</v>
      </c>
      <c r="G59" s="109">
        <f ca="1">OFFSET('LR Results_2B_Composite'!$C$5,'Composite Resampling'!$D59,2)</f>
        <v>0</v>
      </c>
      <c r="H59" s="97">
        <f ca="1">OFFSET('LR Results_2B_Composite'!$C$5,'Composite Resampling'!$D59,3)</f>
        <v>7</v>
      </c>
      <c r="I59" s="50">
        <f ca="1">OFFSET('LR Results_2B_Composite'!$C$5,'Composite Resampling'!$D59,4)</f>
        <v>0.22902377813435884</v>
      </c>
      <c r="J59" s="121">
        <f ca="1">OFFSET('LR Results_2B_Composite'!$C$5,'Composite Resampling'!$D59,5)</f>
        <v>1</v>
      </c>
      <c r="K59" s="121">
        <f ca="1">OFFSET('LR Results_2B_Composite'!$C$5,'Composite Resampling'!$D59,6)</f>
        <v>0</v>
      </c>
      <c r="L59" s="121">
        <f ca="1">OFFSET('LR Results_2B_Composite'!$C$5,'Composite Resampling'!$D59,7)</f>
        <v>0</v>
      </c>
      <c r="M59" s="121">
        <f ca="1">OFFSET('LR Results_2B_Composite'!$C$5,'Composite Resampling'!$D59,8)</f>
        <v>3</v>
      </c>
      <c r="N59" s="121">
        <f ca="1">OFFSET('LR Results_2B_Composite'!$C$5,'Composite Resampling'!$D59,9)</f>
        <v>1</v>
      </c>
      <c r="O59" s="121">
        <f ca="1">OFFSET('LR Results_2B_Composite'!$C$5,'Composite Resampling'!$D59,10)</f>
        <v>1</v>
      </c>
      <c r="P59" s="121">
        <f ca="1">OFFSET('LR Results_2B_Composite'!$C$5,'Composite Resampling'!$D59,11)</f>
        <v>0</v>
      </c>
      <c r="Q59" s="17">
        <f t="shared" si="6"/>
        <v>5.4000000000000041E-2</v>
      </c>
      <c r="R59" s="17">
        <f t="shared" ca="1" si="0"/>
        <v>1</v>
      </c>
      <c r="S59" s="17">
        <f t="shared" ca="1" si="1"/>
        <v>1</v>
      </c>
      <c r="T59" s="17">
        <f t="shared" ca="1" si="3"/>
        <v>1</v>
      </c>
      <c r="U59" s="17">
        <f t="shared" ca="1" si="4"/>
        <v>0</v>
      </c>
    </row>
    <row r="60" spans="1:21" ht="16" thickBot="1" x14ac:dyDescent="0.25">
      <c r="A60" s="4">
        <f t="shared" si="5"/>
        <v>55</v>
      </c>
      <c r="B60" s="106">
        <v>0.90292295307864401</v>
      </c>
      <c r="C60" s="106">
        <v>0.90292295307864401</v>
      </c>
      <c r="D60" s="93">
        <f t="shared" si="2"/>
        <v>79</v>
      </c>
      <c r="E60" s="109">
        <f ca="1">OFFSET('LR Results_2B_Composite'!$C$5,'Composite Resampling'!$D60,0)</f>
        <v>81</v>
      </c>
      <c r="F60" s="109" t="str">
        <f ca="1">OFFSET('LR Results_2B_Composite'!$C$5,'Composite Resampling'!$D60,1)</f>
        <v>CFNR</v>
      </c>
      <c r="G60" s="109">
        <f ca="1">OFFSET('LR Results_2B_Composite'!$C$5,'Composite Resampling'!$D60,2)</f>
        <v>0</v>
      </c>
      <c r="H60" s="97">
        <f ca="1">OFFSET('LR Results_2B_Composite'!$C$5,'Composite Resampling'!$D60,3)</f>
        <v>17</v>
      </c>
      <c r="I60" s="50">
        <f ca="1">OFFSET('LR Results_2B_Composite'!$C$5,'Composite Resampling'!$D60,4)</f>
        <v>0.11596240580820531</v>
      </c>
      <c r="J60" s="121">
        <f ca="1">OFFSET('LR Results_2B_Composite'!$C$5,'Composite Resampling'!$D60,5)</f>
        <v>0</v>
      </c>
      <c r="K60" s="121">
        <f ca="1">OFFSET('LR Results_2B_Composite'!$C$5,'Composite Resampling'!$D60,6)</f>
        <v>0</v>
      </c>
      <c r="L60" s="121">
        <f ca="1">OFFSET('LR Results_2B_Composite'!$C$5,'Composite Resampling'!$D60,7)</f>
        <v>0</v>
      </c>
      <c r="M60" s="121">
        <f ca="1">OFFSET('LR Results_2B_Composite'!$C$5,'Composite Resampling'!$D60,8)</f>
        <v>1</v>
      </c>
      <c r="N60" s="121">
        <f ca="1">OFFSET('LR Results_2B_Composite'!$C$5,'Composite Resampling'!$D60,9)</f>
        <v>0</v>
      </c>
      <c r="O60" s="121">
        <f ca="1">OFFSET('LR Results_2B_Composite'!$C$5,'Composite Resampling'!$D60,10)</f>
        <v>0</v>
      </c>
      <c r="P60" s="121">
        <f ca="1">OFFSET('LR Results_2B_Composite'!$C$5,'Composite Resampling'!$D60,11)</f>
        <v>1</v>
      </c>
      <c r="Q60" s="17">
        <f t="shared" si="6"/>
        <v>5.5000000000000042E-2</v>
      </c>
      <c r="R60" s="17">
        <f t="shared" ca="1" si="0"/>
        <v>1</v>
      </c>
      <c r="S60" s="17">
        <f t="shared" ca="1" si="1"/>
        <v>1</v>
      </c>
      <c r="T60" s="17">
        <f t="shared" ca="1" si="3"/>
        <v>1</v>
      </c>
      <c r="U60" s="17">
        <f t="shared" ca="1" si="4"/>
        <v>0</v>
      </c>
    </row>
    <row r="61" spans="1:21" ht="16" thickBot="1" x14ac:dyDescent="0.25">
      <c r="A61" s="4">
        <f t="shared" si="5"/>
        <v>56</v>
      </c>
      <c r="B61" s="106">
        <v>0.28187263848392574</v>
      </c>
      <c r="C61" s="106">
        <v>0.28187263848392574</v>
      </c>
      <c r="D61" s="93">
        <f t="shared" si="2"/>
        <v>25</v>
      </c>
      <c r="E61" s="109">
        <f ca="1">OFFSET('LR Results_2B_Composite'!$C$5,'Composite Resampling'!$D61,0)</f>
        <v>26</v>
      </c>
      <c r="F61" s="109" t="str">
        <f ca="1">OFFSET('LR Results_2B_Composite'!$C$5,'Composite Resampling'!$D61,1)</f>
        <v>CONT</v>
      </c>
      <c r="G61" s="109">
        <f ca="1">OFFSET('LR Results_2B_Composite'!$C$5,'Composite Resampling'!$D61,2)</f>
        <v>0</v>
      </c>
      <c r="H61" s="97">
        <f ca="1">OFFSET('LR Results_2B_Composite'!$C$5,'Composite Resampling'!$D61,3)</f>
        <v>16</v>
      </c>
      <c r="I61" s="50">
        <f ca="1">OFFSET('LR Results_2B_Composite'!$C$5,'Composite Resampling'!$D61,4)</f>
        <v>0.48472136419943429</v>
      </c>
      <c r="J61" s="121">
        <f ca="1">OFFSET('LR Results_2B_Composite'!$C$5,'Composite Resampling'!$D61,5)</f>
        <v>1</v>
      </c>
      <c r="K61" s="121">
        <f ca="1">OFFSET('LR Results_2B_Composite'!$C$5,'Composite Resampling'!$D61,6)</f>
        <v>0</v>
      </c>
      <c r="L61" s="121">
        <f ca="1">OFFSET('LR Results_2B_Composite'!$C$5,'Composite Resampling'!$D61,7)</f>
        <v>0</v>
      </c>
      <c r="M61" s="121">
        <f ca="1">OFFSET('LR Results_2B_Composite'!$C$5,'Composite Resampling'!$D61,8)</f>
        <v>2</v>
      </c>
      <c r="N61" s="121">
        <f ca="1">OFFSET('LR Results_2B_Composite'!$C$5,'Composite Resampling'!$D61,9)</f>
        <v>0</v>
      </c>
      <c r="O61" s="121">
        <f ca="1">OFFSET('LR Results_2B_Composite'!$C$5,'Composite Resampling'!$D61,10)</f>
        <v>0</v>
      </c>
      <c r="P61" s="121">
        <f ca="1">OFFSET('LR Results_2B_Composite'!$C$5,'Composite Resampling'!$D61,11)</f>
        <v>0</v>
      </c>
      <c r="Q61" s="17">
        <f t="shared" si="6"/>
        <v>5.6000000000000043E-2</v>
      </c>
      <c r="R61" s="17">
        <f t="shared" ca="1" si="0"/>
        <v>1</v>
      </c>
      <c r="S61" s="17">
        <f t="shared" ca="1" si="1"/>
        <v>1</v>
      </c>
      <c r="T61" s="17">
        <f t="shared" ca="1" si="3"/>
        <v>1</v>
      </c>
      <c r="U61" s="17">
        <f t="shared" ca="1" si="4"/>
        <v>0</v>
      </c>
    </row>
    <row r="62" spans="1:21" ht="16" thickBot="1" x14ac:dyDescent="0.25">
      <c r="A62" s="4">
        <f t="shared" si="5"/>
        <v>57</v>
      </c>
      <c r="B62" s="106">
        <v>0.5055402773390465</v>
      </c>
      <c r="C62" s="106">
        <v>0.5055402773390465</v>
      </c>
      <c r="D62" s="93">
        <f t="shared" si="2"/>
        <v>44</v>
      </c>
      <c r="E62" s="109">
        <f ca="1">OFFSET('LR Results_2B_Composite'!$C$5,'Composite Resampling'!$D62,0)</f>
        <v>45</v>
      </c>
      <c r="F62" s="109" t="str">
        <f ca="1">OFFSET('LR Results_2B_Composite'!$C$5,'Composite Resampling'!$D62,1)</f>
        <v>CONT</v>
      </c>
      <c r="G62" s="109">
        <f ca="1">OFFSET('LR Results_2B_Composite'!$C$5,'Composite Resampling'!$D62,2)</f>
        <v>0</v>
      </c>
      <c r="H62" s="97">
        <f ca="1">OFFSET('LR Results_2B_Composite'!$C$5,'Composite Resampling'!$D62,3)</f>
        <v>17</v>
      </c>
      <c r="I62" s="50">
        <f ca="1">OFFSET('LR Results_2B_Composite'!$C$5,'Composite Resampling'!$D62,4)</f>
        <v>0.11596240580820531</v>
      </c>
      <c r="J62" s="121">
        <f ca="1">OFFSET('LR Results_2B_Composite'!$C$5,'Composite Resampling'!$D62,5)</f>
        <v>0</v>
      </c>
      <c r="K62" s="121">
        <f ca="1">OFFSET('LR Results_2B_Composite'!$C$5,'Composite Resampling'!$D62,6)</f>
        <v>0</v>
      </c>
      <c r="L62" s="121">
        <f ca="1">OFFSET('LR Results_2B_Composite'!$C$5,'Composite Resampling'!$D62,7)</f>
        <v>1</v>
      </c>
      <c r="M62" s="121">
        <f ca="1">OFFSET('LR Results_2B_Composite'!$C$5,'Composite Resampling'!$D62,8)</f>
        <v>1</v>
      </c>
      <c r="N62" s="121">
        <f ca="1">OFFSET('LR Results_2B_Composite'!$C$5,'Composite Resampling'!$D62,9)</f>
        <v>0</v>
      </c>
      <c r="O62" s="121">
        <f ca="1">OFFSET('LR Results_2B_Composite'!$C$5,'Composite Resampling'!$D62,10)</f>
        <v>0</v>
      </c>
      <c r="P62" s="121">
        <f ca="1">OFFSET('LR Results_2B_Composite'!$C$5,'Composite Resampling'!$D62,11)</f>
        <v>0</v>
      </c>
      <c r="Q62" s="17">
        <f t="shared" si="6"/>
        <v>5.7000000000000044E-2</v>
      </c>
      <c r="R62" s="17">
        <f t="shared" ca="1" si="0"/>
        <v>1</v>
      </c>
      <c r="S62" s="17">
        <f t="shared" ca="1" si="1"/>
        <v>1</v>
      </c>
      <c r="T62" s="17">
        <f t="shared" ca="1" si="3"/>
        <v>1</v>
      </c>
      <c r="U62" s="17">
        <f t="shared" ca="1" si="4"/>
        <v>0</v>
      </c>
    </row>
    <row r="63" spans="1:21" ht="16" thickBot="1" x14ac:dyDescent="0.25">
      <c r="A63" s="4">
        <f t="shared" si="5"/>
        <v>58</v>
      </c>
      <c r="B63" s="106">
        <v>0.89745258051073373</v>
      </c>
      <c r="C63" s="106">
        <v>0.89745258051073373</v>
      </c>
      <c r="D63" s="93">
        <f t="shared" si="2"/>
        <v>79</v>
      </c>
      <c r="E63" s="109">
        <f ca="1">OFFSET('LR Results_2B_Composite'!$C$5,'Composite Resampling'!$D63,0)</f>
        <v>81</v>
      </c>
      <c r="F63" s="109" t="str">
        <f ca="1">OFFSET('LR Results_2B_Composite'!$C$5,'Composite Resampling'!$D63,1)</f>
        <v>CFNR</v>
      </c>
      <c r="G63" s="109">
        <f ca="1">OFFSET('LR Results_2B_Composite'!$C$5,'Composite Resampling'!$D63,2)</f>
        <v>0</v>
      </c>
      <c r="H63" s="97">
        <f ca="1">OFFSET('LR Results_2B_Composite'!$C$5,'Composite Resampling'!$D63,3)</f>
        <v>17</v>
      </c>
      <c r="I63" s="50">
        <f ca="1">OFFSET('LR Results_2B_Composite'!$C$5,'Composite Resampling'!$D63,4)</f>
        <v>0.11596240580820531</v>
      </c>
      <c r="J63" s="121">
        <f ca="1">OFFSET('LR Results_2B_Composite'!$C$5,'Composite Resampling'!$D63,5)</f>
        <v>0</v>
      </c>
      <c r="K63" s="121">
        <f ca="1">OFFSET('LR Results_2B_Composite'!$C$5,'Composite Resampling'!$D63,6)</f>
        <v>0</v>
      </c>
      <c r="L63" s="121">
        <f ca="1">OFFSET('LR Results_2B_Composite'!$C$5,'Composite Resampling'!$D63,7)</f>
        <v>0</v>
      </c>
      <c r="M63" s="121">
        <f ca="1">OFFSET('LR Results_2B_Composite'!$C$5,'Composite Resampling'!$D63,8)</f>
        <v>1</v>
      </c>
      <c r="N63" s="121">
        <f ca="1">OFFSET('LR Results_2B_Composite'!$C$5,'Composite Resampling'!$D63,9)</f>
        <v>0</v>
      </c>
      <c r="O63" s="121">
        <f ca="1">OFFSET('LR Results_2B_Composite'!$C$5,'Composite Resampling'!$D63,10)</f>
        <v>0</v>
      </c>
      <c r="P63" s="121">
        <f ca="1">OFFSET('LR Results_2B_Composite'!$C$5,'Composite Resampling'!$D63,11)</f>
        <v>1</v>
      </c>
      <c r="Q63" s="17">
        <f t="shared" si="6"/>
        <v>5.8000000000000045E-2</v>
      </c>
      <c r="R63" s="17">
        <f t="shared" ca="1" si="0"/>
        <v>1</v>
      </c>
      <c r="S63" s="17">
        <f t="shared" ca="1" si="1"/>
        <v>1</v>
      </c>
      <c r="T63" s="17">
        <f t="shared" ca="1" si="3"/>
        <v>1</v>
      </c>
      <c r="U63" s="17">
        <f t="shared" ca="1" si="4"/>
        <v>0</v>
      </c>
    </row>
    <row r="64" spans="1:21" ht="16" thickBot="1" x14ac:dyDescent="0.25">
      <c r="A64" s="4">
        <f t="shared" si="5"/>
        <v>59</v>
      </c>
      <c r="B64" s="106">
        <v>0.22633281241992742</v>
      </c>
      <c r="C64" s="106">
        <v>0.22633281241992742</v>
      </c>
      <c r="D64" s="93">
        <f t="shared" si="2"/>
        <v>20</v>
      </c>
      <c r="E64" s="109">
        <f ca="1">OFFSET('LR Results_2B_Composite'!$C$5,'Composite Resampling'!$D64,0)</f>
        <v>21</v>
      </c>
      <c r="F64" s="109" t="str">
        <f ca="1">OFFSET('LR Results_2B_Composite'!$C$5,'Composite Resampling'!$D64,1)</f>
        <v>CFNR</v>
      </c>
      <c r="G64" s="109">
        <f ca="1">OFFSET('LR Results_2B_Composite'!$C$5,'Composite Resampling'!$D64,2)</f>
        <v>0</v>
      </c>
      <c r="H64" s="97">
        <f ca="1">OFFSET('LR Results_2B_Composite'!$C$5,'Composite Resampling'!$D64,3)</f>
        <v>31</v>
      </c>
      <c r="I64" s="50">
        <f ca="1">OFFSET('LR Results_2B_Composite'!$C$5,'Composite Resampling'!$D64,4)</f>
        <v>0.66666693166624236</v>
      </c>
      <c r="J64" s="121">
        <f ca="1">OFFSET('LR Results_2B_Composite'!$C$5,'Composite Resampling'!$D64,5)</f>
        <v>1</v>
      </c>
      <c r="K64" s="121">
        <f ca="1">OFFSET('LR Results_2B_Composite'!$C$5,'Composite Resampling'!$D64,6)</f>
        <v>0</v>
      </c>
      <c r="L64" s="121">
        <f ca="1">OFFSET('LR Results_2B_Composite'!$C$5,'Composite Resampling'!$D64,7)</f>
        <v>0</v>
      </c>
      <c r="M64" s="121">
        <f ca="1">OFFSET('LR Results_2B_Composite'!$C$5,'Composite Resampling'!$D64,8)</f>
        <v>1</v>
      </c>
      <c r="N64" s="121">
        <f ca="1">OFFSET('LR Results_2B_Composite'!$C$5,'Composite Resampling'!$D64,9)</f>
        <v>0</v>
      </c>
      <c r="O64" s="121">
        <f ca="1">OFFSET('LR Results_2B_Composite'!$C$5,'Composite Resampling'!$D64,10)</f>
        <v>0</v>
      </c>
      <c r="P64" s="121">
        <f ca="1">OFFSET('LR Results_2B_Composite'!$C$5,'Composite Resampling'!$D64,11)</f>
        <v>1</v>
      </c>
      <c r="Q64" s="17">
        <f t="shared" si="6"/>
        <v>5.9000000000000045E-2</v>
      </c>
      <c r="R64" s="17">
        <f t="shared" ca="1" si="0"/>
        <v>1</v>
      </c>
      <c r="S64" s="17">
        <f t="shared" ca="1" si="1"/>
        <v>1</v>
      </c>
      <c r="T64" s="17">
        <f t="shared" ca="1" si="3"/>
        <v>1</v>
      </c>
      <c r="U64" s="17">
        <f t="shared" ca="1" si="4"/>
        <v>0</v>
      </c>
    </row>
    <row r="65" spans="1:21" ht="16" thickBot="1" x14ac:dyDescent="0.25">
      <c r="A65" s="4">
        <f t="shared" si="5"/>
        <v>60</v>
      </c>
      <c r="B65" s="106">
        <v>0.42583971325792835</v>
      </c>
      <c r="C65" s="106">
        <v>0.42583971325792835</v>
      </c>
      <c r="D65" s="93">
        <f t="shared" si="2"/>
        <v>38</v>
      </c>
      <c r="E65" s="109">
        <f ca="1">OFFSET('LR Results_2B_Composite'!$C$5,'Composite Resampling'!$D65,0)</f>
        <v>39</v>
      </c>
      <c r="F65" s="109" t="str">
        <f ca="1">OFFSET('LR Results_2B_Composite'!$C$5,'Composite Resampling'!$D65,1)</f>
        <v>CONT</v>
      </c>
      <c r="G65" s="109">
        <f ca="1">OFFSET('LR Results_2B_Composite'!$C$5,'Composite Resampling'!$D65,2)</f>
        <v>0</v>
      </c>
      <c r="H65" s="97">
        <f ca="1">OFFSET('LR Results_2B_Composite'!$C$5,'Composite Resampling'!$D65,3)</f>
        <v>1</v>
      </c>
      <c r="I65" s="50">
        <f ca="1">OFFSET('LR Results_2B_Composite'!$C$5,'Composite Resampling'!$D65,4)</f>
        <v>0.15204678362573099</v>
      </c>
      <c r="J65" s="121">
        <f ca="1">OFFSET('LR Results_2B_Composite'!$C$5,'Composite Resampling'!$D65,5)</f>
        <v>0</v>
      </c>
      <c r="K65" s="121">
        <f ca="1">OFFSET('LR Results_2B_Composite'!$C$5,'Composite Resampling'!$D65,6)</f>
        <v>0</v>
      </c>
      <c r="L65" s="121">
        <f ca="1">OFFSET('LR Results_2B_Composite'!$C$5,'Composite Resampling'!$D65,7)</f>
        <v>1</v>
      </c>
      <c r="M65" s="121">
        <f ca="1">OFFSET('LR Results_2B_Composite'!$C$5,'Composite Resampling'!$D65,8)</f>
        <v>1</v>
      </c>
      <c r="N65" s="121">
        <f ca="1">OFFSET('LR Results_2B_Composite'!$C$5,'Composite Resampling'!$D65,9)</f>
        <v>0</v>
      </c>
      <c r="O65" s="121">
        <f ca="1">OFFSET('LR Results_2B_Composite'!$C$5,'Composite Resampling'!$D65,10)</f>
        <v>0</v>
      </c>
      <c r="P65" s="121">
        <f ca="1">OFFSET('LR Results_2B_Composite'!$C$5,'Composite Resampling'!$D65,11)</f>
        <v>0</v>
      </c>
      <c r="Q65" s="17">
        <f t="shared" si="6"/>
        <v>6.0000000000000046E-2</v>
      </c>
      <c r="R65" s="17">
        <f t="shared" ca="1" si="0"/>
        <v>1</v>
      </c>
      <c r="S65" s="17">
        <f t="shared" ca="1" si="1"/>
        <v>1</v>
      </c>
      <c r="T65" s="17">
        <f t="shared" ca="1" si="3"/>
        <v>1</v>
      </c>
      <c r="U65" s="17">
        <f t="shared" ca="1" si="4"/>
        <v>0</v>
      </c>
    </row>
    <row r="66" spans="1:21" ht="16" thickBot="1" x14ac:dyDescent="0.25">
      <c r="A66" s="4">
        <f t="shared" si="5"/>
        <v>61</v>
      </c>
      <c r="B66" s="106">
        <v>3.5032922881677808E-2</v>
      </c>
      <c r="C66" s="106">
        <v>3.5032922881677808E-2</v>
      </c>
      <c r="D66" s="93">
        <f t="shared" si="2"/>
        <v>4</v>
      </c>
      <c r="E66" s="109">
        <f ca="1">OFFSET('LR Results_2B_Composite'!$C$5,'Composite Resampling'!$D66,0)</f>
        <v>4</v>
      </c>
      <c r="F66" s="109" t="str">
        <f ca="1">OFFSET('LR Results_2B_Composite'!$C$5,'Composite Resampling'!$D66,1)</f>
        <v>CONT</v>
      </c>
      <c r="G66" s="109">
        <f ca="1">OFFSET('LR Results_2B_Composite'!$C$5,'Composite Resampling'!$D66,2)</f>
        <v>0</v>
      </c>
      <c r="H66" s="97">
        <f ca="1">OFFSET('LR Results_2B_Composite'!$C$5,'Composite Resampling'!$D66,3)</f>
        <v>12</v>
      </c>
      <c r="I66" s="50">
        <f ca="1">OFFSET('LR Results_2B_Composite'!$C$5,'Composite Resampling'!$D66,4)</f>
        <v>0.11925969075801955</v>
      </c>
      <c r="J66" s="121">
        <f ca="1">OFFSET('LR Results_2B_Composite'!$C$5,'Composite Resampling'!$D66,5)</f>
        <v>0</v>
      </c>
      <c r="K66" s="121">
        <f ca="1">OFFSET('LR Results_2B_Composite'!$C$5,'Composite Resampling'!$D66,6)</f>
        <v>0</v>
      </c>
      <c r="L66" s="121">
        <f ca="1">OFFSET('LR Results_2B_Composite'!$C$5,'Composite Resampling'!$D66,7)</f>
        <v>1</v>
      </c>
      <c r="M66" s="121">
        <f ca="1">OFFSET('LR Results_2B_Composite'!$C$5,'Composite Resampling'!$D66,8)</f>
        <v>1</v>
      </c>
      <c r="N66" s="121">
        <f ca="1">OFFSET('LR Results_2B_Composite'!$C$5,'Composite Resampling'!$D66,9)</f>
        <v>1</v>
      </c>
      <c r="O66" s="121">
        <f ca="1">OFFSET('LR Results_2B_Composite'!$C$5,'Composite Resampling'!$D66,10)</f>
        <v>0</v>
      </c>
      <c r="P66" s="121">
        <f ca="1">OFFSET('LR Results_2B_Composite'!$C$5,'Composite Resampling'!$D66,11)</f>
        <v>0</v>
      </c>
      <c r="Q66" s="17">
        <f t="shared" si="6"/>
        <v>6.1000000000000047E-2</v>
      </c>
      <c r="R66" s="17">
        <f t="shared" ca="1" si="0"/>
        <v>1</v>
      </c>
      <c r="S66" s="17">
        <f t="shared" ca="1" si="1"/>
        <v>1</v>
      </c>
      <c r="T66" s="17">
        <f t="shared" ca="1" si="3"/>
        <v>1</v>
      </c>
      <c r="U66" s="17">
        <f t="shared" ca="1" si="4"/>
        <v>0</v>
      </c>
    </row>
    <row r="67" spans="1:21" ht="16" thickBot="1" x14ac:dyDescent="0.25">
      <c r="A67" s="4">
        <f t="shared" si="5"/>
        <v>62</v>
      </c>
      <c r="B67" s="106">
        <v>0.3327630875110531</v>
      </c>
      <c r="C67" s="106">
        <v>0.3327630875110531</v>
      </c>
      <c r="D67" s="93">
        <f t="shared" si="2"/>
        <v>29</v>
      </c>
      <c r="E67" s="109">
        <f ca="1">OFFSET('LR Results_2B_Composite'!$C$5,'Composite Resampling'!$D67,0)</f>
        <v>30</v>
      </c>
      <c r="F67" s="109" t="str">
        <f ca="1">OFFSET('LR Results_2B_Composite'!$C$5,'Composite Resampling'!$D67,1)</f>
        <v>CONT</v>
      </c>
      <c r="G67" s="109">
        <f ca="1">OFFSET('LR Results_2B_Composite'!$C$5,'Composite Resampling'!$D67,2)</f>
        <v>0</v>
      </c>
      <c r="H67" s="97">
        <f ca="1">OFFSET('LR Results_2B_Composite'!$C$5,'Composite Resampling'!$D67,3)</f>
        <v>1</v>
      </c>
      <c r="I67" s="50">
        <f ca="1">OFFSET('LR Results_2B_Composite'!$C$5,'Composite Resampling'!$D67,4)</f>
        <v>0.15204678362573099</v>
      </c>
      <c r="J67" s="121">
        <f ca="1">OFFSET('LR Results_2B_Composite'!$C$5,'Composite Resampling'!$D67,5)</f>
        <v>0</v>
      </c>
      <c r="K67" s="121">
        <f ca="1">OFFSET('LR Results_2B_Composite'!$C$5,'Composite Resampling'!$D67,6)</f>
        <v>0</v>
      </c>
      <c r="L67" s="121">
        <f ca="1">OFFSET('LR Results_2B_Composite'!$C$5,'Composite Resampling'!$D67,7)</f>
        <v>1</v>
      </c>
      <c r="M67" s="121">
        <f ca="1">OFFSET('LR Results_2B_Composite'!$C$5,'Composite Resampling'!$D67,8)</f>
        <v>0</v>
      </c>
      <c r="N67" s="121">
        <f ca="1">OFFSET('LR Results_2B_Composite'!$C$5,'Composite Resampling'!$D67,9)</f>
        <v>0</v>
      </c>
      <c r="O67" s="121">
        <f ca="1">OFFSET('LR Results_2B_Composite'!$C$5,'Composite Resampling'!$D67,10)</f>
        <v>0</v>
      </c>
      <c r="P67" s="121">
        <f ca="1">OFFSET('LR Results_2B_Composite'!$C$5,'Composite Resampling'!$D67,11)</f>
        <v>0</v>
      </c>
      <c r="Q67" s="17">
        <f t="shared" si="6"/>
        <v>6.2000000000000048E-2</v>
      </c>
      <c r="R67" s="17">
        <f t="shared" ca="1" si="0"/>
        <v>1</v>
      </c>
      <c r="S67" s="17">
        <f t="shared" ca="1" si="1"/>
        <v>1</v>
      </c>
      <c r="T67" s="17">
        <f t="shared" ca="1" si="3"/>
        <v>1</v>
      </c>
      <c r="U67" s="17">
        <f t="shared" ca="1" si="4"/>
        <v>0</v>
      </c>
    </row>
    <row r="68" spans="1:21" ht="16" thickBot="1" x14ac:dyDescent="0.25">
      <c r="A68" s="4">
        <f t="shared" si="5"/>
        <v>63</v>
      </c>
      <c r="B68" s="106">
        <v>1.4326067071583348E-2</v>
      </c>
      <c r="C68" s="106">
        <v>1.4326067071583348E-2</v>
      </c>
      <c r="D68" s="93">
        <f t="shared" si="2"/>
        <v>2</v>
      </c>
      <c r="E68" s="109">
        <f ca="1">OFFSET('LR Results_2B_Composite'!$C$5,'Composite Resampling'!$D68,0)</f>
        <v>2</v>
      </c>
      <c r="F68" s="109" t="str">
        <f ca="1">OFFSET('LR Results_2B_Composite'!$C$5,'Composite Resampling'!$D68,1)</f>
        <v>CONT</v>
      </c>
      <c r="G68" s="109">
        <f ca="1">OFFSET('LR Results_2B_Composite'!$C$5,'Composite Resampling'!$D68,2)</f>
        <v>0</v>
      </c>
      <c r="H68" s="97">
        <f ca="1">OFFSET('LR Results_2B_Composite'!$C$5,'Composite Resampling'!$D68,3)</f>
        <v>2</v>
      </c>
      <c r="I68" s="50">
        <f ca="1">OFFSET('LR Results_2B_Composite'!$C$5,'Composite Resampling'!$D68,4)</f>
        <v>0.19885407076155889</v>
      </c>
      <c r="J68" s="121">
        <f ca="1">OFFSET('LR Results_2B_Composite'!$C$5,'Composite Resampling'!$D68,5)</f>
        <v>1</v>
      </c>
      <c r="K68" s="121">
        <f ca="1">OFFSET('LR Results_2B_Composite'!$C$5,'Composite Resampling'!$D68,6)</f>
        <v>0</v>
      </c>
      <c r="L68" s="121">
        <f ca="1">OFFSET('LR Results_2B_Composite'!$C$5,'Composite Resampling'!$D68,7)</f>
        <v>0</v>
      </c>
      <c r="M68" s="121">
        <f ca="1">OFFSET('LR Results_2B_Composite'!$C$5,'Composite Resampling'!$D68,8)</f>
        <v>0</v>
      </c>
      <c r="N68" s="121">
        <f ca="1">OFFSET('LR Results_2B_Composite'!$C$5,'Composite Resampling'!$D68,9)</f>
        <v>0</v>
      </c>
      <c r="O68" s="121">
        <f ca="1">OFFSET('LR Results_2B_Composite'!$C$5,'Composite Resampling'!$D68,10)</f>
        <v>0</v>
      </c>
      <c r="P68" s="121">
        <f ca="1">OFFSET('LR Results_2B_Composite'!$C$5,'Composite Resampling'!$D68,11)</f>
        <v>0</v>
      </c>
      <c r="Q68" s="17">
        <f t="shared" si="6"/>
        <v>6.3000000000000042E-2</v>
      </c>
      <c r="R68" s="17">
        <f t="shared" ca="1" si="0"/>
        <v>1</v>
      </c>
      <c r="S68" s="17">
        <f t="shared" ca="1" si="1"/>
        <v>1</v>
      </c>
      <c r="T68" s="17">
        <f t="shared" ca="1" si="3"/>
        <v>1</v>
      </c>
      <c r="U68" s="17">
        <f t="shared" ca="1" si="4"/>
        <v>0</v>
      </c>
    </row>
    <row r="69" spans="1:21" ht="16" thickBot="1" x14ac:dyDescent="0.25">
      <c r="A69" s="4">
        <f t="shared" si="5"/>
        <v>64</v>
      </c>
      <c r="B69" s="106">
        <v>0.66202384354351629</v>
      </c>
      <c r="C69" s="106">
        <v>0.66202384354351629</v>
      </c>
      <c r="D69" s="93">
        <f t="shared" si="2"/>
        <v>58</v>
      </c>
      <c r="E69" s="109">
        <f ca="1">OFFSET('LR Results_2B_Composite'!$C$5,'Composite Resampling'!$D69,0)</f>
        <v>60</v>
      </c>
      <c r="F69" s="109" t="str">
        <f ca="1">OFFSET('LR Results_2B_Composite'!$C$5,'Composite Resampling'!$D69,1)</f>
        <v>CONT</v>
      </c>
      <c r="G69" s="109">
        <f ca="1">OFFSET('LR Results_2B_Composite'!$C$5,'Composite Resampling'!$D69,2)</f>
        <v>0</v>
      </c>
      <c r="H69" s="97">
        <f ca="1">OFFSET('LR Results_2B_Composite'!$C$5,'Composite Resampling'!$D69,3)</f>
        <v>20</v>
      </c>
      <c r="I69" s="50">
        <f ca="1">OFFSET('LR Results_2B_Composite'!$C$5,'Composite Resampling'!$D69,4)</f>
        <v>0.38056496677537921</v>
      </c>
      <c r="J69" s="121">
        <f ca="1">OFFSET('LR Results_2B_Composite'!$C$5,'Composite Resampling'!$D69,5)</f>
        <v>1</v>
      </c>
      <c r="K69" s="121">
        <f ca="1">OFFSET('LR Results_2B_Composite'!$C$5,'Composite Resampling'!$D69,6)</f>
        <v>0</v>
      </c>
      <c r="L69" s="121">
        <f ca="1">OFFSET('LR Results_2B_Composite'!$C$5,'Composite Resampling'!$D69,7)</f>
        <v>0</v>
      </c>
      <c r="M69" s="121">
        <f ca="1">OFFSET('LR Results_2B_Composite'!$C$5,'Composite Resampling'!$D69,8)</f>
        <v>4</v>
      </c>
      <c r="N69" s="121">
        <f ca="1">OFFSET('LR Results_2B_Composite'!$C$5,'Composite Resampling'!$D69,9)</f>
        <v>0</v>
      </c>
      <c r="O69" s="121">
        <f ca="1">OFFSET('LR Results_2B_Composite'!$C$5,'Composite Resampling'!$D69,10)</f>
        <v>0</v>
      </c>
      <c r="P69" s="121">
        <f ca="1">OFFSET('LR Results_2B_Composite'!$C$5,'Composite Resampling'!$D69,11)</f>
        <v>0</v>
      </c>
      <c r="Q69" s="17">
        <f t="shared" si="6"/>
        <v>6.4000000000000043E-2</v>
      </c>
      <c r="R69" s="17">
        <f t="shared" ca="1" si="0"/>
        <v>1</v>
      </c>
      <c r="S69" s="17">
        <f t="shared" ca="1" si="1"/>
        <v>1</v>
      </c>
      <c r="T69" s="17">
        <f t="shared" ca="1" si="3"/>
        <v>1</v>
      </c>
      <c r="U69" s="17">
        <f t="shared" ca="1" si="4"/>
        <v>0</v>
      </c>
    </row>
    <row r="70" spans="1:21" ht="16" thickBot="1" x14ac:dyDescent="0.25">
      <c r="A70" s="4">
        <f t="shared" si="5"/>
        <v>65</v>
      </c>
      <c r="B70" s="106">
        <v>0.74063112200461767</v>
      </c>
      <c r="C70" s="106">
        <v>0.74063112200461767</v>
      </c>
      <c r="D70" s="93">
        <f t="shared" si="2"/>
        <v>65</v>
      </c>
      <c r="E70" s="109">
        <f ca="1">OFFSET('LR Results_2B_Composite'!$C$5,'Composite Resampling'!$D70,0)</f>
        <v>67</v>
      </c>
      <c r="F70" s="109" t="str">
        <f ca="1">OFFSET('LR Results_2B_Composite'!$C$5,'Composite Resampling'!$D70,1)</f>
        <v>CFNR</v>
      </c>
      <c r="G70" s="109">
        <f ca="1">OFFSET('LR Results_2B_Composite'!$C$5,'Composite Resampling'!$D70,2)</f>
        <v>0</v>
      </c>
      <c r="H70" s="97">
        <f ca="1">OFFSET('LR Results_2B_Composite'!$C$5,'Composite Resampling'!$D70,3)</f>
        <v>5</v>
      </c>
      <c r="I70" s="50">
        <f ca="1">OFFSET('LR Results_2B_Composite'!$C$5,'Composite Resampling'!$D70,4)</f>
        <v>0.35925400257572609</v>
      </c>
      <c r="J70" s="121">
        <f ca="1">OFFSET('LR Results_2B_Composite'!$C$5,'Composite Resampling'!$D70,5)</f>
        <v>1</v>
      </c>
      <c r="K70" s="121">
        <f ca="1">OFFSET('LR Results_2B_Composite'!$C$5,'Composite Resampling'!$D70,6)</f>
        <v>0</v>
      </c>
      <c r="L70" s="121">
        <f ca="1">OFFSET('LR Results_2B_Composite'!$C$5,'Composite Resampling'!$D70,7)</f>
        <v>0</v>
      </c>
      <c r="M70" s="121">
        <f ca="1">OFFSET('LR Results_2B_Composite'!$C$5,'Composite Resampling'!$D70,8)</f>
        <v>2</v>
      </c>
      <c r="N70" s="121">
        <f ca="1">OFFSET('LR Results_2B_Composite'!$C$5,'Composite Resampling'!$D70,9)</f>
        <v>1</v>
      </c>
      <c r="O70" s="121">
        <f ca="1">OFFSET('LR Results_2B_Composite'!$C$5,'Composite Resampling'!$D70,10)</f>
        <v>1</v>
      </c>
      <c r="P70" s="121">
        <f ca="1">OFFSET('LR Results_2B_Composite'!$C$5,'Composite Resampling'!$D70,11)</f>
        <v>0</v>
      </c>
      <c r="Q70" s="17">
        <f t="shared" si="6"/>
        <v>6.5000000000000044E-2</v>
      </c>
      <c r="R70" s="17">
        <f t="shared" ref="R70:R133" ca="1" si="7">COUNTIFS($F$6:$F$92,"CF",$I$6:$I$92,"&gt;="&amp;$Q70)/CF_D</f>
        <v>1</v>
      </c>
      <c r="S70" s="17">
        <f t="shared" ref="S70:S133" ca="1" si="8">COUNTIFS($F$6:$F$92,"CONT",$I$6:$I$92,"&gt;="&amp;$Q70)/CFNT_D</f>
        <v>1</v>
      </c>
      <c r="T70" s="17">
        <f t="shared" ca="1" si="3"/>
        <v>1</v>
      </c>
      <c r="U70" s="17">
        <f t="shared" ca="1" si="4"/>
        <v>0</v>
      </c>
    </row>
    <row r="71" spans="1:21" ht="16" thickBot="1" x14ac:dyDescent="0.25">
      <c r="A71" s="4">
        <f t="shared" si="5"/>
        <v>66</v>
      </c>
      <c r="B71" s="106">
        <v>0.50366366569777599</v>
      </c>
      <c r="C71" s="106">
        <v>0.50366366569777599</v>
      </c>
      <c r="D71" s="93">
        <f t="shared" ref="D71:D92" si="9">INT(87*C71)+1</f>
        <v>44</v>
      </c>
      <c r="E71" s="109">
        <f ca="1">OFFSET('LR Results_2B_Composite'!$C$5,'Composite Resampling'!$D71,0)</f>
        <v>45</v>
      </c>
      <c r="F71" s="109" t="str">
        <f ca="1">OFFSET('LR Results_2B_Composite'!$C$5,'Composite Resampling'!$D71,1)</f>
        <v>CONT</v>
      </c>
      <c r="G71" s="109">
        <f ca="1">OFFSET('LR Results_2B_Composite'!$C$5,'Composite Resampling'!$D71,2)</f>
        <v>0</v>
      </c>
      <c r="H71" s="97">
        <f ca="1">OFFSET('LR Results_2B_Composite'!$C$5,'Composite Resampling'!$D71,3)</f>
        <v>17</v>
      </c>
      <c r="I71" s="50">
        <f ca="1">OFFSET('LR Results_2B_Composite'!$C$5,'Composite Resampling'!$D71,4)</f>
        <v>0.11596240580820531</v>
      </c>
      <c r="J71" s="121">
        <f ca="1">OFFSET('LR Results_2B_Composite'!$C$5,'Composite Resampling'!$D71,5)</f>
        <v>0</v>
      </c>
      <c r="K71" s="121">
        <f ca="1">OFFSET('LR Results_2B_Composite'!$C$5,'Composite Resampling'!$D71,6)</f>
        <v>0</v>
      </c>
      <c r="L71" s="121">
        <f ca="1">OFFSET('LR Results_2B_Composite'!$C$5,'Composite Resampling'!$D71,7)</f>
        <v>1</v>
      </c>
      <c r="M71" s="121">
        <f ca="1">OFFSET('LR Results_2B_Composite'!$C$5,'Composite Resampling'!$D71,8)</f>
        <v>1</v>
      </c>
      <c r="N71" s="121">
        <f ca="1">OFFSET('LR Results_2B_Composite'!$C$5,'Composite Resampling'!$D71,9)</f>
        <v>0</v>
      </c>
      <c r="O71" s="121">
        <f ca="1">OFFSET('LR Results_2B_Composite'!$C$5,'Composite Resampling'!$D71,10)</f>
        <v>0</v>
      </c>
      <c r="P71" s="121">
        <f ca="1">OFFSET('LR Results_2B_Composite'!$C$5,'Composite Resampling'!$D71,11)</f>
        <v>0</v>
      </c>
      <c r="Q71" s="17">
        <f t="shared" si="6"/>
        <v>6.6000000000000045E-2</v>
      </c>
      <c r="R71" s="17">
        <f t="shared" ca="1" si="7"/>
        <v>1</v>
      </c>
      <c r="S71" s="17">
        <f t="shared" ca="1" si="8"/>
        <v>1</v>
      </c>
      <c r="T71" s="17">
        <f t="shared" ref="T71:T134" ca="1" si="10">(R71+R72)/2</f>
        <v>1</v>
      </c>
      <c r="U71" s="17">
        <f t="shared" ref="U71:U134" ca="1" si="11">-(S72-S71)</f>
        <v>0</v>
      </c>
    </row>
    <row r="72" spans="1:21" ht="16" thickBot="1" x14ac:dyDescent="0.25">
      <c r="A72" s="4">
        <f t="shared" ref="A72:A92" si="12">A71+1</f>
        <v>67</v>
      </c>
      <c r="B72" s="106">
        <v>0.73549451675475297</v>
      </c>
      <c r="C72" s="106">
        <v>0.73549451675475297</v>
      </c>
      <c r="D72" s="93">
        <f t="shared" si="9"/>
        <v>64</v>
      </c>
      <c r="E72" s="109">
        <f ca="1">OFFSET('LR Results_2B_Composite'!$C$5,'Composite Resampling'!$D72,0)</f>
        <v>66</v>
      </c>
      <c r="F72" s="109" t="str">
        <f ca="1">OFFSET('LR Results_2B_Composite'!$C$5,'Composite Resampling'!$D72,1)</f>
        <v>CONT</v>
      </c>
      <c r="G72" s="109">
        <f ca="1">OFFSET('LR Results_2B_Composite'!$C$5,'Composite Resampling'!$D72,2)</f>
        <v>0</v>
      </c>
      <c r="H72" s="97">
        <f ca="1">OFFSET('LR Results_2B_Composite'!$C$5,'Composite Resampling'!$D72,3)</f>
        <v>2</v>
      </c>
      <c r="I72" s="50">
        <f ca="1">OFFSET('LR Results_2B_Composite'!$C$5,'Composite Resampling'!$D72,4)</f>
        <v>0.33359640502799603</v>
      </c>
      <c r="J72" s="121">
        <f ca="1">OFFSET('LR Results_2B_Composite'!$C$5,'Composite Resampling'!$D72,5)</f>
        <v>1</v>
      </c>
      <c r="K72" s="121">
        <f ca="1">OFFSET('LR Results_2B_Composite'!$C$5,'Composite Resampling'!$D72,6)</f>
        <v>0</v>
      </c>
      <c r="L72" s="121">
        <f ca="1">OFFSET('LR Results_2B_Composite'!$C$5,'Composite Resampling'!$D72,7)</f>
        <v>0</v>
      </c>
      <c r="M72" s="121">
        <f ca="1">OFFSET('LR Results_2B_Composite'!$C$5,'Composite Resampling'!$D72,8)</f>
        <v>1</v>
      </c>
      <c r="N72" s="121">
        <f ca="1">OFFSET('LR Results_2B_Composite'!$C$5,'Composite Resampling'!$D72,9)</f>
        <v>0</v>
      </c>
      <c r="O72" s="121">
        <f ca="1">OFFSET('LR Results_2B_Composite'!$C$5,'Composite Resampling'!$D72,10)</f>
        <v>0</v>
      </c>
      <c r="P72" s="121">
        <f ca="1">OFFSET('LR Results_2B_Composite'!$C$5,'Composite Resampling'!$D72,11)</f>
        <v>0</v>
      </c>
      <c r="Q72" s="17">
        <f t="shared" ref="Q72:Q135" si="13">Q71+0.001</f>
        <v>6.7000000000000046E-2</v>
      </c>
      <c r="R72" s="17">
        <f t="shared" ca="1" si="7"/>
        <v>1</v>
      </c>
      <c r="S72" s="17">
        <f t="shared" ca="1" si="8"/>
        <v>1</v>
      </c>
      <c r="T72" s="17">
        <f t="shared" ca="1" si="10"/>
        <v>1</v>
      </c>
      <c r="U72" s="17">
        <f t="shared" ca="1" si="11"/>
        <v>0</v>
      </c>
    </row>
    <row r="73" spans="1:21" ht="16" thickBot="1" x14ac:dyDescent="0.25">
      <c r="A73" s="4">
        <f t="shared" si="12"/>
        <v>68</v>
      </c>
      <c r="B73" s="106">
        <v>0.88191588393310683</v>
      </c>
      <c r="C73" s="106">
        <v>0.88191588393310683</v>
      </c>
      <c r="D73" s="93">
        <f t="shared" si="9"/>
        <v>77</v>
      </c>
      <c r="E73" s="109">
        <f ca="1">OFFSET('LR Results_2B_Composite'!$C$5,'Composite Resampling'!$D73,0)</f>
        <v>79</v>
      </c>
      <c r="F73" s="109" t="str">
        <f ca="1">OFFSET('LR Results_2B_Composite'!$C$5,'Composite Resampling'!$D73,1)</f>
        <v>CFNR</v>
      </c>
      <c r="G73" s="109">
        <f ca="1">OFFSET('LR Results_2B_Composite'!$C$5,'Composite Resampling'!$D73,2)</f>
        <v>0</v>
      </c>
      <c r="H73" s="97">
        <f ca="1">OFFSET('LR Results_2B_Composite'!$C$5,'Composite Resampling'!$D73,3)</f>
        <v>7</v>
      </c>
      <c r="I73" s="50">
        <f ca="1">OFFSET('LR Results_2B_Composite'!$C$5,'Composite Resampling'!$D73,4)</f>
        <v>0.22902377813435884</v>
      </c>
      <c r="J73" s="121">
        <f ca="1">OFFSET('LR Results_2B_Composite'!$C$5,'Composite Resampling'!$D73,5)</f>
        <v>1</v>
      </c>
      <c r="K73" s="121">
        <f ca="1">OFFSET('LR Results_2B_Composite'!$C$5,'Composite Resampling'!$D73,6)</f>
        <v>0</v>
      </c>
      <c r="L73" s="121">
        <f ca="1">OFFSET('LR Results_2B_Composite'!$C$5,'Composite Resampling'!$D73,7)</f>
        <v>0</v>
      </c>
      <c r="M73" s="121">
        <f ca="1">OFFSET('LR Results_2B_Composite'!$C$5,'Composite Resampling'!$D73,8)</f>
        <v>3</v>
      </c>
      <c r="N73" s="121">
        <f ca="1">OFFSET('LR Results_2B_Composite'!$C$5,'Composite Resampling'!$D73,9)</f>
        <v>1</v>
      </c>
      <c r="O73" s="121">
        <f ca="1">OFFSET('LR Results_2B_Composite'!$C$5,'Composite Resampling'!$D73,10)</f>
        <v>1</v>
      </c>
      <c r="P73" s="121">
        <f ca="1">OFFSET('LR Results_2B_Composite'!$C$5,'Composite Resampling'!$D73,11)</f>
        <v>0</v>
      </c>
      <c r="Q73" s="17">
        <f t="shared" si="13"/>
        <v>6.8000000000000047E-2</v>
      </c>
      <c r="R73" s="17">
        <f t="shared" ca="1" si="7"/>
        <v>1</v>
      </c>
      <c r="S73" s="17">
        <f t="shared" ca="1" si="8"/>
        <v>1</v>
      </c>
      <c r="T73" s="17">
        <f t="shared" ca="1" si="10"/>
        <v>1</v>
      </c>
      <c r="U73" s="17">
        <f t="shared" ca="1" si="11"/>
        <v>0</v>
      </c>
    </row>
    <row r="74" spans="1:21" ht="16" thickBot="1" x14ac:dyDescent="0.25">
      <c r="A74" s="4">
        <f t="shared" si="12"/>
        <v>69</v>
      </c>
      <c r="B74" s="106">
        <v>7.5295565480723137E-2</v>
      </c>
      <c r="C74" s="106">
        <v>7.5295565480723137E-2</v>
      </c>
      <c r="D74" s="93">
        <f t="shared" si="9"/>
        <v>7</v>
      </c>
      <c r="E74" s="109">
        <f ca="1">OFFSET('LR Results_2B_Composite'!$C$5,'Composite Resampling'!$D74,0)</f>
        <v>7</v>
      </c>
      <c r="F74" s="109" t="str">
        <f ca="1">OFFSET('LR Results_2B_Composite'!$C$5,'Composite Resampling'!$D74,1)</f>
        <v>CFNR</v>
      </c>
      <c r="G74" s="109">
        <f ca="1">OFFSET('LR Results_2B_Composite'!$C$5,'Composite Resampling'!$D74,2)</f>
        <v>0</v>
      </c>
      <c r="H74" s="97">
        <f ca="1">OFFSET('LR Results_2B_Composite'!$C$5,'Composite Resampling'!$D74,3)</f>
        <v>17</v>
      </c>
      <c r="I74" s="50">
        <f ca="1">OFFSET('LR Results_2B_Composite'!$C$5,'Composite Resampling'!$D74,4)</f>
        <v>0.11596240580820531</v>
      </c>
      <c r="J74" s="121">
        <f ca="1">OFFSET('LR Results_2B_Composite'!$C$5,'Composite Resampling'!$D74,5)</f>
        <v>0</v>
      </c>
      <c r="K74" s="121">
        <f ca="1">OFFSET('LR Results_2B_Composite'!$C$5,'Composite Resampling'!$D74,6)</f>
        <v>0</v>
      </c>
      <c r="L74" s="121">
        <f ca="1">OFFSET('LR Results_2B_Composite'!$C$5,'Composite Resampling'!$D74,7)</f>
        <v>0</v>
      </c>
      <c r="M74" s="121">
        <f ca="1">OFFSET('LR Results_2B_Composite'!$C$5,'Composite Resampling'!$D74,8)</f>
        <v>1</v>
      </c>
      <c r="N74" s="121">
        <f ca="1">OFFSET('LR Results_2B_Composite'!$C$5,'Composite Resampling'!$D74,9)</f>
        <v>1</v>
      </c>
      <c r="O74" s="121">
        <f ca="1">OFFSET('LR Results_2B_Composite'!$C$5,'Composite Resampling'!$D74,10)</f>
        <v>0</v>
      </c>
      <c r="P74" s="121">
        <f ca="1">OFFSET('LR Results_2B_Composite'!$C$5,'Composite Resampling'!$D74,11)</f>
        <v>0</v>
      </c>
      <c r="Q74" s="17">
        <f t="shared" si="13"/>
        <v>6.9000000000000047E-2</v>
      </c>
      <c r="R74" s="17">
        <f t="shared" ca="1" si="7"/>
        <v>1</v>
      </c>
      <c r="S74" s="17">
        <f t="shared" ca="1" si="8"/>
        <v>1</v>
      </c>
      <c r="T74" s="17">
        <f t="shared" ca="1" si="10"/>
        <v>1</v>
      </c>
      <c r="U74" s="17">
        <f t="shared" ca="1" si="11"/>
        <v>0</v>
      </c>
    </row>
    <row r="75" spans="1:21" ht="16" thickBot="1" x14ac:dyDescent="0.25">
      <c r="A75" s="4">
        <f t="shared" si="12"/>
        <v>70</v>
      </c>
      <c r="B75" s="106">
        <v>0.91892434089441033</v>
      </c>
      <c r="C75" s="106">
        <v>0.91892434089441033</v>
      </c>
      <c r="D75" s="93">
        <f t="shared" si="9"/>
        <v>80</v>
      </c>
      <c r="E75" s="109">
        <f ca="1">OFFSET('LR Results_2B_Composite'!$C$5,'Composite Resampling'!$D75,0)</f>
        <v>82</v>
      </c>
      <c r="F75" s="109" t="str">
        <f ca="1">OFFSET('LR Results_2B_Composite'!$C$5,'Composite Resampling'!$D75,1)</f>
        <v>CFNR</v>
      </c>
      <c r="G75" s="109">
        <f ca="1">OFFSET('LR Results_2B_Composite'!$C$5,'Composite Resampling'!$D75,2)</f>
        <v>0</v>
      </c>
      <c r="H75" s="97">
        <f ca="1">OFFSET('LR Results_2B_Composite'!$C$5,'Composite Resampling'!$D75,3)</f>
        <v>32</v>
      </c>
      <c r="I75" s="50">
        <f ca="1">OFFSET('LR Results_2B_Composite'!$C$5,'Composite Resampling'!$D75,4)</f>
        <v>0.90595614801252677</v>
      </c>
      <c r="J75" s="121">
        <f ca="1">OFFSET('LR Results_2B_Composite'!$C$5,'Composite Resampling'!$D75,5)</f>
        <v>1</v>
      </c>
      <c r="K75" s="121">
        <f ca="1">OFFSET('LR Results_2B_Composite'!$C$5,'Composite Resampling'!$D75,6)</f>
        <v>0</v>
      </c>
      <c r="L75" s="121">
        <f ca="1">OFFSET('LR Results_2B_Composite'!$C$5,'Composite Resampling'!$D75,7)</f>
        <v>0</v>
      </c>
      <c r="M75" s="121">
        <f ca="1">OFFSET('LR Results_2B_Composite'!$C$5,'Composite Resampling'!$D75,8)</f>
        <v>5</v>
      </c>
      <c r="N75" s="121">
        <f ca="1">OFFSET('LR Results_2B_Composite'!$C$5,'Composite Resampling'!$D75,9)</f>
        <v>0</v>
      </c>
      <c r="O75" s="121">
        <f ca="1">OFFSET('LR Results_2B_Composite'!$C$5,'Composite Resampling'!$D75,10)</f>
        <v>0</v>
      </c>
      <c r="P75" s="121">
        <f ca="1">OFFSET('LR Results_2B_Composite'!$C$5,'Composite Resampling'!$D75,11)</f>
        <v>1</v>
      </c>
      <c r="Q75" s="17">
        <f t="shared" si="13"/>
        <v>7.0000000000000048E-2</v>
      </c>
      <c r="R75" s="17">
        <f t="shared" ca="1" si="7"/>
        <v>1</v>
      </c>
      <c r="S75" s="17">
        <f t="shared" ca="1" si="8"/>
        <v>1</v>
      </c>
      <c r="T75" s="17">
        <f t="shared" ca="1" si="10"/>
        <v>1</v>
      </c>
      <c r="U75" s="17">
        <f t="shared" ca="1" si="11"/>
        <v>0</v>
      </c>
    </row>
    <row r="76" spans="1:21" ht="16" thickBot="1" x14ac:dyDescent="0.25">
      <c r="A76" s="4">
        <f t="shared" si="12"/>
        <v>71</v>
      </c>
      <c r="B76" s="106">
        <v>0.51533164307319024</v>
      </c>
      <c r="C76" s="106">
        <v>0.51533164307319024</v>
      </c>
      <c r="D76" s="93">
        <f t="shared" si="9"/>
        <v>45</v>
      </c>
      <c r="E76" s="109">
        <f ca="1">OFFSET('LR Results_2B_Composite'!$C$5,'Composite Resampling'!$D76,0)</f>
        <v>46</v>
      </c>
      <c r="F76" s="109" t="str">
        <f ca="1">OFFSET('LR Results_2B_Composite'!$C$5,'Composite Resampling'!$D76,1)</f>
        <v>CONT</v>
      </c>
      <c r="G76" s="109">
        <f ca="1">OFFSET('LR Results_2B_Composite'!$C$5,'Composite Resampling'!$D76,2)</f>
        <v>0</v>
      </c>
      <c r="H76" s="97">
        <f ca="1">OFFSET('LR Results_2B_Composite'!$C$5,'Composite Resampling'!$D76,3)</f>
        <v>21</v>
      </c>
      <c r="I76" s="50">
        <f ca="1">OFFSET('LR Results_2B_Composite'!$C$5,'Composite Resampling'!$D76,4)</f>
        <v>0.38056496677537921</v>
      </c>
      <c r="J76" s="121">
        <f ca="1">OFFSET('LR Results_2B_Composite'!$C$5,'Composite Resampling'!$D76,5)</f>
        <v>1</v>
      </c>
      <c r="K76" s="121">
        <f ca="1">OFFSET('LR Results_2B_Composite'!$C$5,'Composite Resampling'!$D76,6)</f>
        <v>0</v>
      </c>
      <c r="L76" s="121">
        <f ca="1">OFFSET('LR Results_2B_Composite'!$C$5,'Composite Resampling'!$D76,7)</f>
        <v>0</v>
      </c>
      <c r="M76" s="121">
        <f ca="1">OFFSET('LR Results_2B_Composite'!$C$5,'Composite Resampling'!$D76,8)</f>
        <v>3</v>
      </c>
      <c r="N76" s="121">
        <f ca="1">OFFSET('LR Results_2B_Composite'!$C$5,'Composite Resampling'!$D76,9)</f>
        <v>0</v>
      </c>
      <c r="O76" s="121">
        <f ca="1">OFFSET('LR Results_2B_Composite'!$C$5,'Composite Resampling'!$D76,10)</f>
        <v>0</v>
      </c>
      <c r="P76" s="121">
        <f ca="1">OFFSET('LR Results_2B_Composite'!$C$5,'Composite Resampling'!$D76,11)</f>
        <v>0</v>
      </c>
      <c r="Q76" s="17">
        <f t="shared" si="13"/>
        <v>7.1000000000000049E-2</v>
      </c>
      <c r="R76" s="17">
        <f t="shared" ca="1" si="7"/>
        <v>1</v>
      </c>
      <c r="S76" s="17">
        <f t="shared" ca="1" si="8"/>
        <v>1</v>
      </c>
      <c r="T76" s="17">
        <f t="shared" ca="1" si="10"/>
        <v>1</v>
      </c>
      <c r="U76" s="17">
        <f t="shared" ca="1" si="11"/>
        <v>0</v>
      </c>
    </row>
    <row r="77" spans="1:21" ht="16" thickBot="1" x14ac:dyDescent="0.25">
      <c r="A77" s="4">
        <f t="shared" si="12"/>
        <v>72</v>
      </c>
      <c r="B77" s="106">
        <v>0.57560662997318812</v>
      </c>
      <c r="C77" s="106">
        <v>0.57560662997318812</v>
      </c>
      <c r="D77" s="93">
        <f t="shared" si="9"/>
        <v>51</v>
      </c>
      <c r="E77" s="109">
        <f ca="1">OFFSET('LR Results_2B_Composite'!$C$5,'Composite Resampling'!$D77,0)</f>
        <v>52</v>
      </c>
      <c r="F77" s="109" t="str">
        <f ca="1">OFFSET('LR Results_2B_Composite'!$C$5,'Composite Resampling'!$D77,1)</f>
        <v>CONT</v>
      </c>
      <c r="G77" s="109">
        <f ca="1">OFFSET('LR Results_2B_Composite'!$C$5,'Composite Resampling'!$D77,2)</f>
        <v>0</v>
      </c>
      <c r="H77" s="97">
        <f ca="1">OFFSET('LR Results_2B_Composite'!$C$5,'Composite Resampling'!$D77,3)</f>
        <v>21</v>
      </c>
      <c r="I77" s="50">
        <f ca="1">OFFSET('LR Results_2B_Composite'!$C$5,'Composite Resampling'!$D77,4)</f>
        <v>0.38056496677537921</v>
      </c>
      <c r="J77" s="121">
        <f ca="1">OFFSET('LR Results_2B_Composite'!$C$5,'Composite Resampling'!$D77,5)</f>
        <v>1</v>
      </c>
      <c r="K77" s="121">
        <f ca="1">OFFSET('LR Results_2B_Composite'!$C$5,'Composite Resampling'!$D77,6)</f>
        <v>0</v>
      </c>
      <c r="L77" s="121">
        <f ca="1">OFFSET('LR Results_2B_Composite'!$C$5,'Composite Resampling'!$D77,7)</f>
        <v>0</v>
      </c>
      <c r="M77" s="121">
        <f ca="1">OFFSET('LR Results_2B_Composite'!$C$5,'Composite Resampling'!$D77,8)</f>
        <v>3</v>
      </c>
      <c r="N77" s="121">
        <f ca="1">OFFSET('LR Results_2B_Composite'!$C$5,'Composite Resampling'!$D77,9)</f>
        <v>0</v>
      </c>
      <c r="O77" s="121">
        <f ca="1">OFFSET('LR Results_2B_Composite'!$C$5,'Composite Resampling'!$D77,10)</f>
        <v>0</v>
      </c>
      <c r="P77" s="121">
        <f ca="1">OFFSET('LR Results_2B_Composite'!$C$5,'Composite Resampling'!$D77,11)</f>
        <v>0</v>
      </c>
      <c r="Q77" s="17">
        <f t="shared" si="13"/>
        <v>7.200000000000005E-2</v>
      </c>
      <c r="R77" s="17">
        <f t="shared" ca="1" si="7"/>
        <v>1</v>
      </c>
      <c r="S77" s="17">
        <f t="shared" ca="1" si="8"/>
        <v>1</v>
      </c>
      <c r="T77" s="17">
        <f t="shared" ca="1" si="10"/>
        <v>1</v>
      </c>
      <c r="U77" s="17">
        <f t="shared" ca="1" si="11"/>
        <v>0</v>
      </c>
    </row>
    <row r="78" spans="1:21" ht="16" thickBot="1" x14ac:dyDescent="0.25">
      <c r="A78" s="4">
        <f t="shared" si="12"/>
        <v>73</v>
      </c>
      <c r="B78" s="106">
        <v>0.63266956102872818</v>
      </c>
      <c r="C78" s="106">
        <v>0.63266956102872818</v>
      </c>
      <c r="D78" s="93">
        <f t="shared" si="9"/>
        <v>56</v>
      </c>
      <c r="E78" s="109">
        <f ca="1">OFFSET('LR Results_2B_Composite'!$C$5,'Composite Resampling'!$D78,0)</f>
        <v>58</v>
      </c>
      <c r="F78" s="109" t="str">
        <f ca="1">OFFSET('LR Results_2B_Composite'!$C$5,'Composite Resampling'!$D78,1)</f>
        <v>CONT</v>
      </c>
      <c r="G78" s="109">
        <f ca="1">OFFSET('LR Results_2B_Composite'!$C$5,'Composite Resampling'!$D78,2)</f>
        <v>0</v>
      </c>
      <c r="H78" s="97">
        <f ca="1">OFFSET('LR Results_2B_Composite'!$C$5,'Composite Resampling'!$D78,3)</f>
        <v>3</v>
      </c>
      <c r="I78" s="50">
        <f ca="1">OFFSET('LR Results_2B_Composite'!$C$5,'Composite Resampling'!$D78,4)</f>
        <v>0.19885407076155889</v>
      </c>
      <c r="J78" s="121">
        <f ca="1">OFFSET('LR Results_2B_Composite'!$C$5,'Composite Resampling'!$D78,5)</f>
        <v>1</v>
      </c>
      <c r="K78" s="121">
        <f ca="1">OFFSET('LR Results_2B_Composite'!$C$5,'Composite Resampling'!$D78,6)</f>
        <v>0</v>
      </c>
      <c r="L78" s="121">
        <f ca="1">OFFSET('LR Results_2B_Composite'!$C$5,'Composite Resampling'!$D78,7)</f>
        <v>0</v>
      </c>
      <c r="M78" s="121">
        <f ca="1">OFFSET('LR Results_2B_Composite'!$C$5,'Composite Resampling'!$D78,8)</f>
        <v>0</v>
      </c>
      <c r="N78" s="121">
        <f ca="1">OFFSET('LR Results_2B_Composite'!$C$5,'Composite Resampling'!$D78,9)</f>
        <v>0</v>
      </c>
      <c r="O78" s="121">
        <f ca="1">OFFSET('LR Results_2B_Composite'!$C$5,'Composite Resampling'!$D78,10)</f>
        <v>0</v>
      </c>
      <c r="P78" s="121">
        <f ca="1">OFFSET('LR Results_2B_Composite'!$C$5,'Composite Resampling'!$D78,11)</f>
        <v>0</v>
      </c>
      <c r="Q78" s="17">
        <f t="shared" si="13"/>
        <v>7.3000000000000051E-2</v>
      </c>
      <c r="R78" s="17">
        <f t="shared" ca="1" si="7"/>
        <v>1</v>
      </c>
      <c r="S78" s="17">
        <f t="shared" ca="1" si="8"/>
        <v>1</v>
      </c>
      <c r="T78" s="17">
        <f t="shared" ca="1" si="10"/>
        <v>1</v>
      </c>
      <c r="U78" s="17">
        <f t="shared" ca="1" si="11"/>
        <v>0</v>
      </c>
    </row>
    <row r="79" spans="1:21" ht="16" thickBot="1" x14ac:dyDescent="0.25">
      <c r="A79" s="4">
        <f t="shared" si="12"/>
        <v>74</v>
      </c>
      <c r="B79" s="106">
        <v>0.97448127180544541</v>
      </c>
      <c r="C79" s="106">
        <v>0.97448127180544541</v>
      </c>
      <c r="D79" s="93">
        <f t="shared" si="9"/>
        <v>85</v>
      </c>
      <c r="E79" s="109">
        <f ca="1">OFFSET('LR Results_2B_Composite'!$C$5,'Composite Resampling'!$D79,0)</f>
        <v>87</v>
      </c>
      <c r="F79" s="109" t="str">
        <f ca="1">OFFSET('LR Results_2B_Composite'!$C$5,'Composite Resampling'!$D79,1)</f>
        <v>CF</v>
      </c>
      <c r="G79" s="109">
        <f ca="1">OFFSET('LR Results_2B_Composite'!$C$5,'Composite Resampling'!$D79,2)</f>
        <v>1</v>
      </c>
      <c r="H79" s="97">
        <f ca="1">OFFSET('LR Results_2B_Composite'!$C$5,'Composite Resampling'!$D79,3)</f>
        <v>23</v>
      </c>
      <c r="I79" s="50">
        <f ca="1">OFFSET('LR Results_2B_Composite'!$C$5,'Composite Resampling'!$D79,4)</f>
        <v>0.82451421292098892</v>
      </c>
      <c r="J79" s="121">
        <f ca="1">OFFSET('LR Results_2B_Composite'!$C$5,'Composite Resampling'!$D79,5)</f>
        <v>1</v>
      </c>
      <c r="K79" s="121">
        <f ca="1">OFFSET('LR Results_2B_Composite'!$C$5,'Composite Resampling'!$D79,6)</f>
        <v>1</v>
      </c>
      <c r="L79" s="121">
        <f ca="1">OFFSET('LR Results_2B_Composite'!$C$5,'Composite Resampling'!$D79,7)</f>
        <v>0</v>
      </c>
      <c r="M79" s="121">
        <f ca="1">OFFSET('LR Results_2B_Composite'!$C$5,'Composite Resampling'!$D79,8)</f>
        <v>5</v>
      </c>
      <c r="N79" s="121">
        <f ca="1">OFFSET('LR Results_2B_Composite'!$C$5,'Composite Resampling'!$D79,9)</f>
        <v>0</v>
      </c>
      <c r="O79" s="121">
        <f ca="1">OFFSET('LR Results_2B_Composite'!$C$5,'Composite Resampling'!$D79,10)</f>
        <v>0</v>
      </c>
      <c r="P79" s="121">
        <f ca="1">OFFSET('LR Results_2B_Composite'!$C$5,'Composite Resampling'!$D79,11)</f>
        <v>0</v>
      </c>
      <c r="Q79" s="17">
        <f t="shared" si="13"/>
        <v>7.4000000000000052E-2</v>
      </c>
      <c r="R79" s="17">
        <f t="shared" ca="1" si="7"/>
        <v>1</v>
      </c>
      <c r="S79" s="17">
        <f t="shared" ca="1" si="8"/>
        <v>1</v>
      </c>
      <c r="T79" s="17">
        <f t="shared" ca="1" si="10"/>
        <v>1</v>
      </c>
      <c r="U79" s="17">
        <f t="shared" ca="1" si="11"/>
        <v>0</v>
      </c>
    </row>
    <row r="80" spans="1:21" ht="16" thickBot="1" x14ac:dyDescent="0.25">
      <c r="A80" s="4">
        <f t="shared" si="12"/>
        <v>75</v>
      </c>
      <c r="B80" s="106">
        <v>0.93267470197173452</v>
      </c>
      <c r="C80" s="106">
        <v>0.93267470197173452</v>
      </c>
      <c r="D80" s="93">
        <f t="shared" si="9"/>
        <v>82</v>
      </c>
      <c r="E80" s="109">
        <f ca="1">OFFSET('LR Results_2B_Composite'!$C$5,'Composite Resampling'!$D80,0)</f>
        <v>84</v>
      </c>
      <c r="F80" s="109" t="str">
        <f ca="1">OFFSET('LR Results_2B_Composite'!$C$5,'Composite Resampling'!$D80,1)</f>
        <v>CFNR</v>
      </c>
      <c r="G80" s="109">
        <f ca="1">OFFSET('LR Results_2B_Composite'!$C$5,'Composite Resampling'!$D80,2)</f>
        <v>0</v>
      </c>
      <c r="H80" s="97">
        <f ca="1">OFFSET('LR Results_2B_Composite'!$C$5,'Composite Resampling'!$D80,3)</f>
        <v>7</v>
      </c>
      <c r="I80" s="50">
        <f ca="1">OFFSET('LR Results_2B_Composite'!$C$5,'Composite Resampling'!$D80,4)</f>
        <v>0.53525939135692224</v>
      </c>
      <c r="J80" s="121">
        <f ca="1">OFFSET('LR Results_2B_Composite'!$C$5,'Composite Resampling'!$D80,5)</f>
        <v>1</v>
      </c>
      <c r="K80" s="121">
        <f ca="1">OFFSET('LR Results_2B_Composite'!$C$5,'Composite Resampling'!$D80,6)</f>
        <v>0</v>
      </c>
      <c r="L80" s="121">
        <f ca="1">OFFSET('LR Results_2B_Composite'!$C$5,'Composite Resampling'!$D80,7)</f>
        <v>0</v>
      </c>
      <c r="M80" s="121">
        <f ca="1">OFFSET('LR Results_2B_Composite'!$C$5,'Composite Resampling'!$D80,8)</f>
        <v>5</v>
      </c>
      <c r="N80" s="121">
        <f ca="1">OFFSET('LR Results_2B_Composite'!$C$5,'Composite Resampling'!$D80,9)</f>
        <v>0</v>
      </c>
      <c r="O80" s="121">
        <f ca="1">OFFSET('LR Results_2B_Composite'!$C$5,'Composite Resampling'!$D80,10)</f>
        <v>0</v>
      </c>
      <c r="P80" s="121">
        <f ca="1">OFFSET('LR Results_2B_Composite'!$C$5,'Composite Resampling'!$D80,11)</f>
        <v>1</v>
      </c>
      <c r="Q80" s="17">
        <f t="shared" si="13"/>
        <v>7.5000000000000053E-2</v>
      </c>
      <c r="R80" s="17">
        <f t="shared" ca="1" si="7"/>
        <v>1</v>
      </c>
      <c r="S80" s="17">
        <f t="shared" ca="1" si="8"/>
        <v>1</v>
      </c>
      <c r="T80" s="17">
        <f t="shared" ca="1" si="10"/>
        <v>1</v>
      </c>
      <c r="U80" s="17">
        <f t="shared" ca="1" si="11"/>
        <v>0</v>
      </c>
    </row>
    <row r="81" spans="1:21" ht="16" thickBot="1" x14ac:dyDescent="0.25">
      <c r="A81" s="4">
        <f t="shared" si="12"/>
        <v>76</v>
      </c>
      <c r="B81" s="106">
        <v>6.3034551741762979E-3</v>
      </c>
      <c r="C81" s="106">
        <v>6.3034551741762979E-3</v>
      </c>
      <c r="D81" s="93">
        <f t="shared" si="9"/>
        <v>1</v>
      </c>
      <c r="E81" s="109">
        <f ca="1">OFFSET('LR Results_2B_Composite'!$C$5,'Composite Resampling'!$D81,0)</f>
        <v>1</v>
      </c>
      <c r="F81" s="109" t="str">
        <f ca="1">OFFSET('LR Results_2B_Composite'!$C$5,'Composite Resampling'!$D81,1)</f>
        <v>CONT</v>
      </c>
      <c r="G81" s="109">
        <f ca="1">OFFSET('LR Results_2B_Composite'!$C$5,'Composite Resampling'!$D81,2)</f>
        <v>0</v>
      </c>
      <c r="H81" s="97">
        <f ca="1">OFFSET('LR Results_2B_Composite'!$C$5,'Composite Resampling'!$D81,3)</f>
        <v>2</v>
      </c>
      <c r="I81" s="50">
        <f ca="1">OFFSET('LR Results_2B_Composite'!$C$5,'Composite Resampling'!$D81,4)</f>
        <v>0.19885407076155889</v>
      </c>
      <c r="J81" s="121">
        <f ca="1">OFFSET('LR Results_2B_Composite'!$C$5,'Composite Resampling'!$D81,5)</f>
        <v>1</v>
      </c>
      <c r="K81" s="121">
        <f ca="1">OFFSET('LR Results_2B_Composite'!$C$5,'Composite Resampling'!$D81,6)</f>
        <v>0</v>
      </c>
      <c r="L81" s="121">
        <f ca="1">OFFSET('LR Results_2B_Composite'!$C$5,'Composite Resampling'!$D81,7)</f>
        <v>0</v>
      </c>
      <c r="M81" s="121">
        <f ca="1">OFFSET('LR Results_2B_Composite'!$C$5,'Composite Resampling'!$D81,8)</f>
        <v>0</v>
      </c>
      <c r="N81" s="121">
        <f ca="1">OFFSET('LR Results_2B_Composite'!$C$5,'Composite Resampling'!$D81,9)</f>
        <v>0</v>
      </c>
      <c r="O81" s="121">
        <f ca="1">OFFSET('LR Results_2B_Composite'!$C$5,'Composite Resampling'!$D81,10)</f>
        <v>0</v>
      </c>
      <c r="P81" s="121">
        <f ca="1">OFFSET('LR Results_2B_Composite'!$C$5,'Composite Resampling'!$D81,11)</f>
        <v>0</v>
      </c>
      <c r="Q81" s="17">
        <f t="shared" si="13"/>
        <v>7.6000000000000054E-2</v>
      </c>
      <c r="R81" s="17">
        <f t="shared" ca="1" si="7"/>
        <v>1</v>
      </c>
      <c r="S81" s="17">
        <f t="shared" ca="1" si="8"/>
        <v>1</v>
      </c>
      <c r="T81" s="17">
        <f t="shared" ca="1" si="10"/>
        <v>1</v>
      </c>
      <c r="U81" s="17">
        <f t="shared" ca="1" si="11"/>
        <v>0</v>
      </c>
    </row>
    <row r="82" spans="1:21" ht="16" thickBot="1" x14ac:dyDescent="0.25">
      <c r="A82" s="4">
        <f t="shared" si="12"/>
        <v>77</v>
      </c>
      <c r="B82" s="106">
        <v>0.29457759675206074</v>
      </c>
      <c r="C82" s="106">
        <v>0.29457759675206074</v>
      </c>
      <c r="D82" s="93">
        <f t="shared" si="9"/>
        <v>26</v>
      </c>
      <c r="E82" s="109">
        <f ca="1">OFFSET('LR Results_2B_Composite'!$C$5,'Composite Resampling'!$D82,0)</f>
        <v>27</v>
      </c>
      <c r="F82" s="109" t="str">
        <f ca="1">OFFSET('LR Results_2B_Composite'!$C$5,'Composite Resampling'!$D82,1)</f>
        <v>CFNR</v>
      </c>
      <c r="G82" s="109">
        <f ca="1">OFFSET('LR Results_2B_Composite'!$C$5,'Composite Resampling'!$D82,2)</f>
        <v>0</v>
      </c>
      <c r="H82" s="97">
        <f ca="1">OFFSET('LR Results_2B_Composite'!$C$5,'Composite Resampling'!$D82,3)</f>
        <v>14</v>
      </c>
      <c r="I82" s="50">
        <f ca="1">OFFSET('LR Results_2B_Composite'!$C$5,'Composite Resampling'!$D82,4)</f>
        <v>0.18934718186576524</v>
      </c>
      <c r="J82" s="121">
        <f ca="1">OFFSET('LR Results_2B_Composite'!$C$5,'Composite Resampling'!$D82,5)</f>
        <v>1</v>
      </c>
      <c r="K82" s="121">
        <f ca="1">OFFSET('LR Results_2B_Composite'!$C$5,'Composite Resampling'!$D82,6)</f>
        <v>0</v>
      </c>
      <c r="L82" s="121">
        <f ca="1">OFFSET('LR Results_2B_Composite'!$C$5,'Composite Resampling'!$D82,7)</f>
        <v>0</v>
      </c>
      <c r="M82" s="121">
        <f ca="1">OFFSET('LR Results_2B_Composite'!$C$5,'Composite Resampling'!$D82,8)</f>
        <v>1</v>
      </c>
      <c r="N82" s="121">
        <f ca="1">OFFSET('LR Results_2B_Composite'!$C$5,'Composite Resampling'!$D82,9)</f>
        <v>0</v>
      </c>
      <c r="O82" s="121">
        <f ca="1">OFFSET('LR Results_2B_Composite'!$C$5,'Composite Resampling'!$D82,10)</f>
        <v>0</v>
      </c>
      <c r="P82" s="121">
        <f ca="1">OFFSET('LR Results_2B_Composite'!$C$5,'Composite Resampling'!$D82,11)</f>
        <v>1</v>
      </c>
      <c r="Q82" s="17">
        <f t="shared" si="13"/>
        <v>7.7000000000000055E-2</v>
      </c>
      <c r="R82" s="17">
        <f t="shared" ca="1" si="7"/>
        <v>1</v>
      </c>
      <c r="S82" s="17">
        <f t="shared" ca="1" si="8"/>
        <v>1</v>
      </c>
      <c r="T82" s="17">
        <f t="shared" ca="1" si="10"/>
        <v>1</v>
      </c>
      <c r="U82" s="17">
        <f t="shared" ca="1" si="11"/>
        <v>0</v>
      </c>
    </row>
    <row r="83" spans="1:21" ht="16" thickBot="1" x14ac:dyDescent="0.25">
      <c r="A83" s="4">
        <f t="shared" si="12"/>
        <v>78</v>
      </c>
      <c r="B83" s="106">
        <v>0.69786596142640223</v>
      </c>
      <c r="C83" s="106">
        <v>0.69786596142640223</v>
      </c>
      <c r="D83" s="93">
        <f t="shared" si="9"/>
        <v>61</v>
      </c>
      <c r="E83" s="109">
        <f ca="1">OFFSET('LR Results_2B_Composite'!$C$5,'Composite Resampling'!$D83,0)</f>
        <v>63</v>
      </c>
      <c r="F83" s="109" t="str">
        <f ca="1">OFFSET('LR Results_2B_Composite'!$C$5,'Composite Resampling'!$D83,1)</f>
        <v>CFNR</v>
      </c>
      <c r="G83" s="109">
        <f ca="1">OFFSET('LR Results_2B_Composite'!$C$5,'Composite Resampling'!$D83,2)</f>
        <v>0</v>
      </c>
      <c r="H83" s="97">
        <f ca="1">OFFSET('LR Results_2B_Composite'!$C$5,'Composite Resampling'!$D83,3)</f>
        <v>20</v>
      </c>
      <c r="I83" s="50">
        <f ca="1">OFFSET('LR Results_2B_Composite'!$C$5,'Composite Resampling'!$D83,4)</f>
        <v>0.40710176575659002</v>
      </c>
      <c r="J83" s="121">
        <f ca="1">OFFSET('LR Results_2B_Composite'!$C$5,'Composite Resampling'!$D83,5)</f>
        <v>1</v>
      </c>
      <c r="K83" s="121">
        <f ca="1">OFFSET('LR Results_2B_Composite'!$C$5,'Composite Resampling'!$D83,6)</f>
        <v>0</v>
      </c>
      <c r="L83" s="121">
        <f ca="1">OFFSET('LR Results_2B_Composite'!$C$5,'Composite Resampling'!$D83,7)</f>
        <v>0</v>
      </c>
      <c r="M83" s="121">
        <f ca="1">OFFSET('LR Results_2B_Composite'!$C$5,'Composite Resampling'!$D83,8)</f>
        <v>1</v>
      </c>
      <c r="N83" s="121">
        <f ca="1">OFFSET('LR Results_2B_Composite'!$C$5,'Composite Resampling'!$D83,9)</f>
        <v>0</v>
      </c>
      <c r="O83" s="121">
        <f ca="1">OFFSET('LR Results_2B_Composite'!$C$5,'Composite Resampling'!$D83,10)</f>
        <v>0</v>
      </c>
      <c r="P83" s="121">
        <f ca="1">OFFSET('LR Results_2B_Composite'!$C$5,'Composite Resampling'!$D83,11)</f>
        <v>1</v>
      </c>
      <c r="Q83" s="17">
        <f t="shared" si="13"/>
        <v>7.8000000000000055E-2</v>
      </c>
      <c r="R83" s="17">
        <f t="shared" ca="1" si="7"/>
        <v>1</v>
      </c>
      <c r="S83" s="17">
        <f t="shared" ca="1" si="8"/>
        <v>1</v>
      </c>
      <c r="T83" s="17">
        <f t="shared" ca="1" si="10"/>
        <v>1</v>
      </c>
      <c r="U83" s="17">
        <f t="shared" ca="1" si="11"/>
        <v>0</v>
      </c>
    </row>
    <row r="84" spans="1:21" ht="16" thickBot="1" x14ac:dyDescent="0.25">
      <c r="A84" s="4">
        <f t="shared" si="12"/>
        <v>79</v>
      </c>
      <c r="B84" s="106">
        <v>0.88647341002289715</v>
      </c>
      <c r="C84" s="106">
        <v>0.88647341002289715</v>
      </c>
      <c r="D84" s="93">
        <f t="shared" si="9"/>
        <v>78</v>
      </c>
      <c r="E84" s="109">
        <f ca="1">OFFSET('LR Results_2B_Composite'!$C$5,'Composite Resampling'!$D84,0)</f>
        <v>80</v>
      </c>
      <c r="F84" s="109" t="str">
        <f ca="1">OFFSET('LR Results_2B_Composite'!$C$5,'Composite Resampling'!$D84,1)</f>
        <v>CFNR</v>
      </c>
      <c r="G84" s="109">
        <f ca="1">OFFSET('LR Results_2B_Composite'!$C$5,'Composite Resampling'!$D84,2)</f>
        <v>0</v>
      </c>
      <c r="H84" s="97">
        <f ca="1">OFFSET('LR Results_2B_Composite'!$C$5,'Composite Resampling'!$D84,3)</f>
        <v>34</v>
      </c>
      <c r="I84" s="50">
        <f ca="1">OFFSET('LR Results_2B_Composite'!$C$5,'Composite Resampling'!$D84,4)</f>
        <v>0.4871432186147352</v>
      </c>
      <c r="J84" s="121">
        <f ca="1">OFFSET('LR Results_2B_Composite'!$C$5,'Composite Resampling'!$D84,5)</f>
        <v>1</v>
      </c>
      <c r="K84" s="121">
        <f ca="1">OFFSET('LR Results_2B_Composite'!$C$5,'Composite Resampling'!$D84,6)</f>
        <v>0</v>
      </c>
      <c r="L84" s="121">
        <f ca="1">OFFSET('LR Results_2B_Composite'!$C$5,'Composite Resampling'!$D84,7)</f>
        <v>0</v>
      </c>
      <c r="M84" s="121">
        <f ca="1">OFFSET('LR Results_2B_Composite'!$C$5,'Composite Resampling'!$D84,8)</f>
        <v>1</v>
      </c>
      <c r="N84" s="121">
        <f ca="1">OFFSET('LR Results_2B_Composite'!$C$5,'Composite Resampling'!$D84,9)</f>
        <v>1</v>
      </c>
      <c r="O84" s="121">
        <f ca="1">OFFSET('LR Results_2B_Composite'!$C$5,'Composite Resampling'!$D84,10)</f>
        <v>1</v>
      </c>
      <c r="P84" s="121">
        <f ca="1">OFFSET('LR Results_2B_Composite'!$C$5,'Composite Resampling'!$D84,11)</f>
        <v>0</v>
      </c>
      <c r="Q84" s="17">
        <f t="shared" si="13"/>
        <v>7.9000000000000056E-2</v>
      </c>
      <c r="R84" s="17">
        <f t="shared" ca="1" si="7"/>
        <v>1</v>
      </c>
      <c r="S84" s="17">
        <f t="shared" ca="1" si="8"/>
        <v>1</v>
      </c>
      <c r="T84" s="17">
        <f t="shared" ca="1" si="10"/>
        <v>1</v>
      </c>
      <c r="U84" s="17">
        <f t="shared" ca="1" si="11"/>
        <v>0</v>
      </c>
    </row>
    <row r="85" spans="1:21" ht="16" thickBot="1" x14ac:dyDescent="0.25">
      <c r="A85" s="4">
        <f t="shared" si="12"/>
        <v>80</v>
      </c>
      <c r="B85" s="106">
        <v>3.8272444872268885E-2</v>
      </c>
      <c r="C85" s="106">
        <v>3.8272444872268885E-2</v>
      </c>
      <c r="D85" s="93">
        <f t="shared" si="9"/>
        <v>4</v>
      </c>
      <c r="E85" s="109">
        <f ca="1">OFFSET('LR Results_2B_Composite'!$C$5,'Composite Resampling'!$D85,0)</f>
        <v>4</v>
      </c>
      <c r="F85" s="109" t="str">
        <f ca="1">OFFSET('LR Results_2B_Composite'!$C$5,'Composite Resampling'!$D85,1)</f>
        <v>CONT</v>
      </c>
      <c r="G85" s="109">
        <f ca="1">OFFSET('LR Results_2B_Composite'!$C$5,'Composite Resampling'!$D85,2)</f>
        <v>0</v>
      </c>
      <c r="H85" s="97">
        <f ca="1">OFFSET('LR Results_2B_Composite'!$C$5,'Composite Resampling'!$D85,3)</f>
        <v>12</v>
      </c>
      <c r="I85" s="50">
        <f ca="1">OFFSET('LR Results_2B_Composite'!$C$5,'Composite Resampling'!$D85,4)</f>
        <v>0.11925969075801955</v>
      </c>
      <c r="J85" s="121">
        <f ca="1">OFFSET('LR Results_2B_Composite'!$C$5,'Composite Resampling'!$D85,5)</f>
        <v>0</v>
      </c>
      <c r="K85" s="121">
        <f ca="1">OFFSET('LR Results_2B_Composite'!$C$5,'Composite Resampling'!$D85,6)</f>
        <v>0</v>
      </c>
      <c r="L85" s="121">
        <f ca="1">OFFSET('LR Results_2B_Composite'!$C$5,'Composite Resampling'!$D85,7)</f>
        <v>1</v>
      </c>
      <c r="M85" s="121">
        <f ca="1">OFFSET('LR Results_2B_Composite'!$C$5,'Composite Resampling'!$D85,8)</f>
        <v>1</v>
      </c>
      <c r="N85" s="121">
        <f ca="1">OFFSET('LR Results_2B_Composite'!$C$5,'Composite Resampling'!$D85,9)</f>
        <v>1</v>
      </c>
      <c r="O85" s="121">
        <f ca="1">OFFSET('LR Results_2B_Composite'!$C$5,'Composite Resampling'!$D85,10)</f>
        <v>0</v>
      </c>
      <c r="P85" s="121">
        <f ca="1">OFFSET('LR Results_2B_Composite'!$C$5,'Composite Resampling'!$D85,11)</f>
        <v>0</v>
      </c>
      <c r="Q85" s="17">
        <f t="shared" si="13"/>
        <v>8.0000000000000057E-2</v>
      </c>
      <c r="R85" s="17">
        <f t="shared" ca="1" si="7"/>
        <v>1</v>
      </c>
      <c r="S85" s="17">
        <f t="shared" ca="1" si="8"/>
        <v>1</v>
      </c>
      <c r="T85" s="17">
        <f t="shared" ca="1" si="10"/>
        <v>1</v>
      </c>
      <c r="U85" s="17">
        <f t="shared" ca="1" si="11"/>
        <v>0</v>
      </c>
    </row>
    <row r="86" spans="1:21" ht="16" thickBot="1" x14ac:dyDescent="0.25">
      <c r="A86" s="4">
        <f t="shared" si="12"/>
        <v>81</v>
      </c>
      <c r="B86" s="106">
        <v>0.32477423740815625</v>
      </c>
      <c r="C86" s="106">
        <v>0.32477423740815625</v>
      </c>
      <c r="D86" s="93">
        <f t="shared" si="9"/>
        <v>29</v>
      </c>
      <c r="E86" s="109">
        <f ca="1">OFFSET('LR Results_2B_Composite'!$C$5,'Composite Resampling'!$D86,0)</f>
        <v>30</v>
      </c>
      <c r="F86" s="109" t="str">
        <f ca="1">OFFSET('LR Results_2B_Composite'!$C$5,'Composite Resampling'!$D86,1)</f>
        <v>CONT</v>
      </c>
      <c r="G86" s="109">
        <f ca="1">OFFSET('LR Results_2B_Composite'!$C$5,'Composite Resampling'!$D86,2)</f>
        <v>0</v>
      </c>
      <c r="H86" s="97">
        <f ca="1">OFFSET('LR Results_2B_Composite'!$C$5,'Composite Resampling'!$D86,3)</f>
        <v>1</v>
      </c>
      <c r="I86" s="50">
        <f ca="1">OFFSET('LR Results_2B_Composite'!$C$5,'Composite Resampling'!$D86,4)</f>
        <v>0.15204678362573099</v>
      </c>
      <c r="J86" s="121">
        <f ca="1">OFFSET('LR Results_2B_Composite'!$C$5,'Composite Resampling'!$D86,5)</f>
        <v>0</v>
      </c>
      <c r="K86" s="121">
        <f ca="1">OFFSET('LR Results_2B_Composite'!$C$5,'Composite Resampling'!$D86,6)</f>
        <v>0</v>
      </c>
      <c r="L86" s="121">
        <f ca="1">OFFSET('LR Results_2B_Composite'!$C$5,'Composite Resampling'!$D86,7)</f>
        <v>1</v>
      </c>
      <c r="M86" s="121">
        <f ca="1">OFFSET('LR Results_2B_Composite'!$C$5,'Composite Resampling'!$D86,8)</f>
        <v>0</v>
      </c>
      <c r="N86" s="121">
        <f ca="1">OFFSET('LR Results_2B_Composite'!$C$5,'Composite Resampling'!$D86,9)</f>
        <v>0</v>
      </c>
      <c r="O86" s="121">
        <f ca="1">OFFSET('LR Results_2B_Composite'!$C$5,'Composite Resampling'!$D86,10)</f>
        <v>0</v>
      </c>
      <c r="P86" s="121">
        <f ca="1">OFFSET('LR Results_2B_Composite'!$C$5,'Composite Resampling'!$D86,11)</f>
        <v>0</v>
      </c>
      <c r="Q86" s="17">
        <f t="shared" si="13"/>
        <v>8.1000000000000058E-2</v>
      </c>
      <c r="R86" s="17">
        <f t="shared" ca="1" si="7"/>
        <v>1</v>
      </c>
      <c r="S86" s="17">
        <f t="shared" ca="1" si="8"/>
        <v>1</v>
      </c>
      <c r="T86" s="17">
        <f t="shared" ca="1" si="10"/>
        <v>1</v>
      </c>
      <c r="U86" s="17">
        <f t="shared" ca="1" si="11"/>
        <v>0</v>
      </c>
    </row>
    <row r="87" spans="1:21" ht="16" thickBot="1" x14ac:dyDescent="0.25">
      <c r="A87" s="4">
        <f t="shared" si="12"/>
        <v>82</v>
      </c>
      <c r="B87" s="106">
        <v>1.6454425884437907E-2</v>
      </c>
      <c r="C87" s="106">
        <v>1.6454425884437907E-2</v>
      </c>
      <c r="D87" s="93">
        <f t="shared" si="9"/>
        <v>2</v>
      </c>
      <c r="E87" s="109">
        <f ca="1">OFFSET('LR Results_2B_Composite'!$C$5,'Composite Resampling'!$D87,0)</f>
        <v>2</v>
      </c>
      <c r="F87" s="109" t="str">
        <f ca="1">OFFSET('LR Results_2B_Composite'!$C$5,'Composite Resampling'!$D87,1)</f>
        <v>CONT</v>
      </c>
      <c r="G87" s="109">
        <f ca="1">OFFSET('LR Results_2B_Composite'!$C$5,'Composite Resampling'!$D87,2)</f>
        <v>0</v>
      </c>
      <c r="H87" s="97">
        <f ca="1">OFFSET('LR Results_2B_Composite'!$C$5,'Composite Resampling'!$D87,3)</f>
        <v>2</v>
      </c>
      <c r="I87" s="50">
        <f ca="1">OFFSET('LR Results_2B_Composite'!$C$5,'Composite Resampling'!$D87,4)</f>
        <v>0.19885407076155889</v>
      </c>
      <c r="J87" s="121">
        <f ca="1">OFFSET('LR Results_2B_Composite'!$C$5,'Composite Resampling'!$D87,5)</f>
        <v>1</v>
      </c>
      <c r="K87" s="121">
        <f ca="1">OFFSET('LR Results_2B_Composite'!$C$5,'Composite Resampling'!$D87,6)</f>
        <v>0</v>
      </c>
      <c r="L87" s="121">
        <f ca="1">OFFSET('LR Results_2B_Composite'!$C$5,'Composite Resampling'!$D87,7)</f>
        <v>0</v>
      </c>
      <c r="M87" s="121">
        <f ca="1">OFFSET('LR Results_2B_Composite'!$C$5,'Composite Resampling'!$D87,8)</f>
        <v>0</v>
      </c>
      <c r="N87" s="121">
        <f ca="1">OFFSET('LR Results_2B_Composite'!$C$5,'Composite Resampling'!$D87,9)</f>
        <v>0</v>
      </c>
      <c r="O87" s="121">
        <f ca="1">OFFSET('LR Results_2B_Composite'!$C$5,'Composite Resampling'!$D87,10)</f>
        <v>0</v>
      </c>
      <c r="P87" s="121">
        <f ca="1">OFFSET('LR Results_2B_Composite'!$C$5,'Composite Resampling'!$D87,11)</f>
        <v>0</v>
      </c>
      <c r="Q87" s="17">
        <f t="shared" si="13"/>
        <v>8.2000000000000059E-2</v>
      </c>
      <c r="R87" s="17">
        <f t="shared" ca="1" si="7"/>
        <v>1</v>
      </c>
      <c r="S87" s="17">
        <f t="shared" ca="1" si="8"/>
        <v>1</v>
      </c>
      <c r="T87" s="17">
        <f t="shared" ca="1" si="10"/>
        <v>1</v>
      </c>
      <c r="U87" s="17">
        <f t="shared" ca="1" si="11"/>
        <v>0</v>
      </c>
    </row>
    <row r="88" spans="1:21" ht="16" thickBot="1" x14ac:dyDescent="0.25">
      <c r="A88" s="4">
        <f t="shared" si="12"/>
        <v>83</v>
      </c>
      <c r="B88" s="106">
        <v>0.81294758745782802</v>
      </c>
      <c r="C88" s="106">
        <v>0.81294758745782802</v>
      </c>
      <c r="D88" s="93">
        <f t="shared" si="9"/>
        <v>71</v>
      </c>
      <c r="E88" s="109">
        <f ca="1">OFFSET('LR Results_2B_Composite'!$C$5,'Composite Resampling'!$D88,0)</f>
        <v>73</v>
      </c>
      <c r="F88" s="109" t="str">
        <f ca="1">OFFSET('LR Results_2B_Composite'!$C$5,'Composite Resampling'!$D88,1)</f>
        <v>CFNR</v>
      </c>
      <c r="G88" s="109">
        <f ca="1">OFFSET('LR Results_2B_Composite'!$C$5,'Composite Resampling'!$D88,2)</f>
        <v>0</v>
      </c>
      <c r="H88" s="97">
        <f ca="1">OFFSET('LR Results_2B_Composite'!$C$5,'Composite Resampling'!$D88,3)</f>
        <v>20</v>
      </c>
      <c r="I88" s="50">
        <f ca="1">OFFSET('LR Results_2B_Composite'!$C$5,'Composite Resampling'!$D88,4)</f>
        <v>0.1762710518339988</v>
      </c>
      <c r="J88" s="121">
        <f ca="1">OFFSET('LR Results_2B_Composite'!$C$5,'Composite Resampling'!$D88,5)</f>
        <v>1</v>
      </c>
      <c r="K88" s="121">
        <f ca="1">OFFSET('LR Results_2B_Composite'!$C$5,'Composite Resampling'!$D88,6)</f>
        <v>0</v>
      </c>
      <c r="L88" s="121">
        <f ca="1">OFFSET('LR Results_2B_Composite'!$C$5,'Composite Resampling'!$D88,7)</f>
        <v>0</v>
      </c>
      <c r="M88" s="121">
        <f ca="1">OFFSET('LR Results_2B_Composite'!$C$5,'Composite Resampling'!$D88,8)</f>
        <v>2</v>
      </c>
      <c r="N88" s="121">
        <f ca="1">OFFSET('LR Results_2B_Composite'!$C$5,'Composite Resampling'!$D88,9)</f>
        <v>0</v>
      </c>
      <c r="O88" s="121">
        <f ca="1">OFFSET('LR Results_2B_Composite'!$C$5,'Composite Resampling'!$D88,10)</f>
        <v>0</v>
      </c>
      <c r="P88" s="121">
        <f ca="1">OFFSET('LR Results_2B_Composite'!$C$5,'Composite Resampling'!$D88,11)</f>
        <v>1</v>
      </c>
      <c r="Q88" s="17">
        <f t="shared" si="13"/>
        <v>8.300000000000006E-2</v>
      </c>
      <c r="R88" s="17">
        <f t="shared" ca="1" si="7"/>
        <v>1</v>
      </c>
      <c r="S88" s="17">
        <f t="shared" ca="1" si="8"/>
        <v>1</v>
      </c>
      <c r="T88" s="17">
        <f t="shared" ca="1" si="10"/>
        <v>1</v>
      </c>
      <c r="U88" s="17">
        <f t="shared" ca="1" si="11"/>
        <v>0</v>
      </c>
    </row>
    <row r="89" spans="1:21" ht="16" thickBot="1" x14ac:dyDescent="0.25">
      <c r="A89" s="4">
        <f t="shared" si="12"/>
        <v>84</v>
      </c>
      <c r="B89" s="106">
        <v>0.78259345098045741</v>
      </c>
      <c r="C89" s="106">
        <v>0.78259345098045741</v>
      </c>
      <c r="D89" s="93">
        <f t="shared" si="9"/>
        <v>69</v>
      </c>
      <c r="E89" s="109">
        <f ca="1">OFFSET('LR Results_2B_Composite'!$C$5,'Composite Resampling'!$D89,0)</f>
        <v>71</v>
      </c>
      <c r="F89" s="109" t="str">
        <f ca="1">OFFSET('LR Results_2B_Composite'!$C$5,'Composite Resampling'!$D89,1)</f>
        <v>CFNR</v>
      </c>
      <c r="G89" s="109">
        <f ca="1">OFFSET('LR Results_2B_Composite'!$C$5,'Composite Resampling'!$D89,2)</f>
        <v>0</v>
      </c>
      <c r="H89" s="97">
        <f ca="1">OFFSET('LR Results_2B_Composite'!$C$5,'Composite Resampling'!$D89,3)</f>
        <v>2</v>
      </c>
      <c r="I89" s="50">
        <f ca="1">OFFSET('LR Results_2B_Composite'!$C$5,'Composite Resampling'!$D89,4)</f>
        <v>0.33359640502799603</v>
      </c>
      <c r="J89" s="121">
        <f ca="1">OFFSET('LR Results_2B_Composite'!$C$5,'Composite Resampling'!$D89,5)</f>
        <v>1</v>
      </c>
      <c r="K89" s="121">
        <f ca="1">OFFSET('LR Results_2B_Composite'!$C$5,'Composite Resampling'!$D89,6)</f>
        <v>0</v>
      </c>
      <c r="L89" s="121">
        <f ca="1">OFFSET('LR Results_2B_Composite'!$C$5,'Composite Resampling'!$D89,7)</f>
        <v>0</v>
      </c>
      <c r="M89" s="121">
        <f ca="1">OFFSET('LR Results_2B_Composite'!$C$5,'Composite Resampling'!$D89,8)</f>
        <v>1</v>
      </c>
      <c r="N89" s="121">
        <f ca="1">OFFSET('LR Results_2B_Composite'!$C$5,'Composite Resampling'!$D89,9)</f>
        <v>1</v>
      </c>
      <c r="O89" s="121">
        <f ca="1">OFFSET('LR Results_2B_Composite'!$C$5,'Composite Resampling'!$D89,10)</f>
        <v>1</v>
      </c>
      <c r="P89" s="121">
        <f ca="1">OFFSET('LR Results_2B_Composite'!$C$5,'Composite Resampling'!$D89,11)</f>
        <v>0</v>
      </c>
      <c r="Q89" s="17">
        <f t="shared" si="13"/>
        <v>8.4000000000000061E-2</v>
      </c>
      <c r="R89" s="17">
        <f t="shared" ca="1" si="7"/>
        <v>1</v>
      </c>
      <c r="S89" s="17">
        <f t="shared" ca="1" si="8"/>
        <v>1</v>
      </c>
      <c r="T89" s="17">
        <f t="shared" ca="1" si="10"/>
        <v>1</v>
      </c>
      <c r="U89" s="17">
        <f t="shared" ca="1" si="11"/>
        <v>0</v>
      </c>
    </row>
    <row r="90" spans="1:21" ht="16" thickBot="1" x14ac:dyDescent="0.25">
      <c r="A90" s="4">
        <f t="shared" si="12"/>
        <v>85</v>
      </c>
      <c r="B90" s="106">
        <v>0.67477040864837823</v>
      </c>
      <c r="C90" s="106">
        <v>0.67477040864837823</v>
      </c>
      <c r="D90" s="93">
        <f t="shared" si="9"/>
        <v>59</v>
      </c>
      <c r="E90" s="109">
        <f ca="1">OFFSET('LR Results_2B_Composite'!$C$5,'Composite Resampling'!$D90,0)</f>
        <v>61</v>
      </c>
      <c r="F90" s="109" t="str">
        <f ca="1">OFFSET('LR Results_2B_Composite'!$C$5,'Composite Resampling'!$D90,1)</f>
        <v>CF</v>
      </c>
      <c r="G90" s="109">
        <f ca="1">OFFSET('LR Results_2B_Composite'!$C$5,'Composite Resampling'!$D90,2)</f>
        <v>1</v>
      </c>
      <c r="H90" s="97">
        <f ca="1">OFFSET('LR Results_2B_Composite'!$C$5,'Composite Resampling'!$D90,3)</f>
        <v>24</v>
      </c>
      <c r="I90" s="50">
        <f ca="1">OFFSET('LR Results_2B_Composite'!$C$5,'Composite Resampling'!$D90,4)</f>
        <v>0.66666693166624236</v>
      </c>
      <c r="J90" s="121">
        <f ca="1">OFFSET('LR Results_2B_Composite'!$C$5,'Composite Resampling'!$D90,5)</f>
        <v>1</v>
      </c>
      <c r="K90" s="121">
        <f ca="1">OFFSET('LR Results_2B_Composite'!$C$5,'Composite Resampling'!$D90,6)</f>
        <v>1</v>
      </c>
      <c r="L90" s="121">
        <f ca="1">OFFSET('LR Results_2B_Composite'!$C$5,'Composite Resampling'!$D90,7)</f>
        <v>0</v>
      </c>
      <c r="M90" s="121">
        <f ca="1">OFFSET('LR Results_2B_Composite'!$C$5,'Composite Resampling'!$D90,8)</f>
        <v>1</v>
      </c>
      <c r="N90" s="121">
        <f ca="1">OFFSET('LR Results_2B_Composite'!$C$5,'Composite Resampling'!$D90,9)</f>
        <v>0</v>
      </c>
      <c r="O90" s="121">
        <f ca="1">OFFSET('LR Results_2B_Composite'!$C$5,'Composite Resampling'!$D90,10)</f>
        <v>0</v>
      </c>
      <c r="P90" s="121">
        <f ca="1">OFFSET('LR Results_2B_Composite'!$C$5,'Composite Resampling'!$D90,11)</f>
        <v>0</v>
      </c>
      <c r="Q90" s="17">
        <f t="shared" si="13"/>
        <v>8.5000000000000062E-2</v>
      </c>
      <c r="R90" s="17">
        <f t="shared" ca="1" si="7"/>
        <v>1</v>
      </c>
      <c r="S90" s="17">
        <f t="shared" ca="1" si="8"/>
        <v>1</v>
      </c>
      <c r="T90" s="17">
        <f t="shared" ca="1" si="10"/>
        <v>1</v>
      </c>
      <c r="U90" s="17">
        <f t="shared" ca="1" si="11"/>
        <v>0</v>
      </c>
    </row>
    <row r="91" spans="1:21" ht="16" thickBot="1" x14ac:dyDescent="0.25">
      <c r="A91" s="4">
        <f t="shared" si="12"/>
        <v>86</v>
      </c>
      <c r="B91" s="106">
        <v>0.47799026027369829</v>
      </c>
      <c r="C91" s="106">
        <v>0.47799026027369829</v>
      </c>
      <c r="D91" s="93">
        <f t="shared" si="9"/>
        <v>42</v>
      </c>
      <c r="E91" s="109">
        <f ca="1">OFFSET('LR Results_2B_Composite'!$C$5,'Composite Resampling'!$D91,0)</f>
        <v>43</v>
      </c>
      <c r="F91" s="109" t="str">
        <f ca="1">OFFSET('LR Results_2B_Composite'!$C$5,'Composite Resampling'!$D91,1)</f>
        <v>CONT</v>
      </c>
      <c r="G91" s="109">
        <f ca="1">OFFSET('LR Results_2B_Composite'!$C$5,'Composite Resampling'!$D91,2)</f>
        <v>0</v>
      </c>
      <c r="H91" s="97">
        <f ca="1">OFFSET('LR Results_2B_Composite'!$C$5,'Composite Resampling'!$D91,3)</f>
        <v>33</v>
      </c>
      <c r="I91" s="50">
        <f ca="1">OFFSET('LR Results_2B_Composite'!$C$5,'Composite Resampling'!$D91,4)</f>
        <v>0.40437397321279883</v>
      </c>
      <c r="J91" s="121">
        <f ca="1">OFFSET('LR Results_2B_Composite'!$C$5,'Composite Resampling'!$D91,5)</f>
        <v>1</v>
      </c>
      <c r="K91" s="121">
        <f ca="1">OFFSET('LR Results_2B_Composite'!$C$5,'Composite Resampling'!$D91,6)</f>
        <v>0</v>
      </c>
      <c r="L91" s="121">
        <f ca="1">OFFSET('LR Results_2B_Composite'!$C$5,'Composite Resampling'!$D91,7)</f>
        <v>0</v>
      </c>
      <c r="M91" s="121">
        <f ca="1">OFFSET('LR Results_2B_Composite'!$C$5,'Composite Resampling'!$D91,8)</f>
        <v>4</v>
      </c>
      <c r="N91" s="121">
        <f ca="1">OFFSET('LR Results_2B_Composite'!$C$5,'Composite Resampling'!$D91,9)</f>
        <v>0</v>
      </c>
      <c r="O91" s="121">
        <f ca="1">OFFSET('LR Results_2B_Composite'!$C$5,'Composite Resampling'!$D91,10)</f>
        <v>0</v>
      </c>
      <c r="P91" s="121">
        <f ca="1">OFFSET('LR Results_2B_Composite'!$C$5,'Composite Resampling'!$D91,11)</f>
        <v>0</v>
      </c>
      <c r="Q91" s="17">
        <f t="shared" si="13"/>
        <v>8.6000000000000063E-2</v>
      </c>
      <c r="R91" s="17">
        <f t="shared" ca="1" si="7"/>
        <v>1</v>
      </c>
      <c r="S91" s="17">
        <f t="shared" ca="1" si="8"/>
        <v>1</v>
      </c>
      <c r="T91" s="17">
        <f t="shared" ca="1" si="10"/>
        <v>1</v>
      </c>
      <c r="U91" s="17">
        <f t="shared" ca="1" si="11"/>
        <v>0</v>
      </c>
    </row>
    <row r="92" spans="1:21" ht="16" thickBot="1" x14ac:dyDescent="0.25">
      <c r="A92" s="4">
        <f t="shared" si="12"/>
        <v>87</v>
      </c>
      <c r="B92" s="106">
        <v>0.33284346142162002</v>
      </c>
      <c r="C92" s="106">
        <v>0.33284346142162002</v>
      </c>
      <c r="D92" s="93">
        <f t="shared" si="9"/>
        <v>29</v>
      </c>
      <c r="E92" s="109">
        <f ca="1">OFFSET('LR Results_2B_Composite'!$C$5,'Composite Resampling'!$D92,0)</f>
        <v>30</v>
      </c>
      <c r="F92" s="109" t="str">
        <f ca="1">OFFSET('LR Results_2B_Composite'!$C$5,'Composite Resampling'!$D92,1)</f>
        <v>CONT</v>
      </c>
      <c r="G92" s="109">
        <f ca="1">OFFSET('LR Results_2B_Composite'!$C$5,'Composite Resampling'!$D92,2)</f>
        <v>0</v>
      </c>
      <c r="H92" s="97">
        <f ca="1">OFFSET('LR Results_2B_Composite'!$C$5,'Composite Resampling'!$D92,3)</f>
        <v>1</v>
      </c>
      <c r="I92" s="50">
        <f ca="1">OFFSET('LR Results_2B_Composite'!$C$5,'Composite Resampling'!$D92,4)</f>
        <v>0.15204678362573099</v>
      </c>
      <c r="J92" s="121">
        <f ca="1">OFFSET('LR Results_2B_Composite'!$C$5,'Composite Resampling'!$D92,5)</f>
        <v>0</v>
      </c>
      <c r="K92" s="121">
        <f ca="1">OFFSET('LR Results_2B_Composite'!$C$5,'Composite Resampling'!$D92,6)</f>
        <v>0</v>
      </c>
      <c r="L92" s="121">
        <f ca="1">OFFSET('LR Results_2B_Composite'!$C$5,'Composite Resampling'!$D92,7)</f>
        <v>1</v>
      </c>
      <c r="M92" s="121">
        <f ca="1">OFFSET('LR Results_2B_Composite'!$C$5,'Composite Resampling'!$D92,8)</f>
        <v>0</v>
      </c>
      <c r="N92" s="121">
        <f ca="1">OFFSET('LR Results_2B_Composite'!$C$5,'Composite Resampling'!$D92,9)</f>
        <v>0</v>
      </c>
      <c r="O92" s="121">
        <f ca="1">OFFSET('LR Results_2B_Composite'!$C$5,'Composite Resampling'!$D92,10)</f>
        <v>0</v>
      </c>
      <c r="P92" s="121">
        <f ca="1">OFFSET('LR Results_2B_Composite'!$C$5,'Composite Resampling'!$D92,11)</f>
        <v>0</v>
      </c>
      <c r="Q92" s="17">
        <f t="shared" si="13"/>
        <v>8.7000000000000063E-2</v>
      </c>
      <c r="R92" s="17">
        <f t="shared" ca="1" si="7"/>
        <v>1</v>
      </c>
      <c r="S92" s="17">
        <f t="shared" ca="1" si="8"/>
        <v>1</v>
      </c>
      <c r="T92" s="17">
        <f t="shared" ca="1" si="10"/>
        <v>1</v>
      </c>
      <c r="U92" s="17">
        <f t="shared" ca="1" si="11"/>
        <v>0</v>
      </c>
    </row>
    <row r="93" spans="1:21" x14ac:dyDescent="0.2">
      <c r="F93" s="103">
        <f ca="1">COUNTIF(F$6:F$92,"CF")</f>
        <v>4</v>
      </c>
      <c r="K93" s="103">
        <f ca="1">CF_D</f>
        <v>4</v>
      </c>
      <c r="L93" s="103">
        <f ca="1">SUM(L6:L92)</f>
        <v>29</v>
      </c>
      <c r="M93" s="105">
        <f ca="1">SUMIF($F$6:$F$92,"CF",$M$6:$M$92)/CF_D</f>
        <v>4</v>
      </c>
      <c r="N93" s="103">
        <f ca="1">COUNTIFS($F$6:$F$92,"CFNR",$N$6:$N$92,"1")</f>
        <v>10</v>
      </c>
      <c r="O93" s="114">
        <f ca="1">SUM(O6:O92)</f>
        <v>18</v>
      </c>
      <c r="P93" s="114">
        <f ca="1">SUM(P6:P92)</f>
        <v>34</v>
      </c>
      <c r="Q93" s="17">
        <f t="shared" si="13"/>
        <v>8.8000000000000064E-2</v>
      </c>
      <c r="R93" s="17">
        <f t="shared" ca="1" si="7"/>
        <v>1</v>
      </c>
      <c r="S93" s="17">
        <f t="shared" ca="1" si="8"/>
        <v>1</v>
      </c>
      <c r="T93" s="17">
        <f t="shared" ca="1" si="10"/>
        <v>1</v>
      </c>
      <c r="U93" s="17">
        <f t="shared" ca="1" si="11"/>
        <v>0</v>
      </c>
    </row>
    <row r="94" spans="1:21" x14ac:dyDescent="0.2">
      <c r="F94" s="112">
        <f ca="1">COUNTIF(F$6:F$92,"CFNR")</f>
        <v>29</v>
      </c>
      <c r="K94" s="99">
        <f ca="1">K93/(CF_D)</f>
        <v>1</v>
      </c>
      <c r="L94" s="99">
        <f ca="1">L93/CFNT_D</f>
        <v>0.54716981132075471</v>
      </c>
      <c r="M94" s="119">
        <f ca="1">SUMIF($F$6:$F$92,"CFNR",$M6:M$92)/CFNR_D</f>
        <v>2.1724137931034484</v>
      </c>
      <c r="N94" s="103">
        <f ca="1">COUNTIFS($F$6:$F$92,"CFNR",$J$6:$J92,"1",$N$6:$N$92,"1")</f>
        <v>9</v>
      </c>
      <c r="O94" s="4"/>
      <c r="P94" s="4"/>
      <c r="Q94" s="17">
        <f t="shared" si="13"/>
        <v>8.9000000000000065E-2</v>
      </c>
      <c r="R94" s="17">
        <f t="shared" ca="1" si="7"/>
        <v>1</v>
      </c>
      <c r="S94" s="17">
        <f t="shared" ca="1" si="8"/>
        <v>1</v>
      </c>
      <c r="T94" s="17">
        <f t="shared" ca="1" si="10"/>
        <v>1</v>
      </c>
      <c r="U94" s="17">
        <f t="shared" ca="1" si="11"/>
        <v>0</v>
      </c>
    </row>
    <row r="95" spans="1:21" x14ac:dyDescent="0.2">
      <c r="F95" s="103">
        <f ca="1">COUNTIF(F$6:F$92,"CONT")</f>
        <v>53</v>
      </c>
      <c r="M95" s="120">
        <f ca="1">SUMIF($F$6:$F$92,"CONT",$M$6:$M$92)/CFNT_D</f>
        <v>1.5849056603773586</v>
      </c>
      <c r="N95" s="115">
        <f ca="1">N94/N93</f>
        <v>0.9</v>
      </c>
      <c r="O95" s="10"/>
      <c r="P95" s="10"/>
      <c r="Q95" s="17">
        <f t="shared" si="13"/>
        <v>9.0000000000000066E-2</v>
      </c>
      <c r="R95" s="17">
        <f t="shared" ca="1" si="7"/>
        <v>1</v>
      </c>
      <c r="S95" s="17">
        <f t="shared" ca="1" si="8"/>
        <v>1</v>
      </c>
      <c r="T95" s="17">
        <f t="shared" ca="1" si="10"/>
        <v>1</v>
      </c>
      <c r="U95" s="17">
        <f t="shared" ca="1" si="11"/>
        <v>0</v>
      </c>
    </row>
    <row r="96" spans="1:21" x14ac:dyDescent="0.2">
      <c r="F96" s="4">
        <f ca="1">SUM(F93:F95)</f>
        <v>86</v>
      </c>
      <c r="N96" s="103">
        <f ca="1">COUNTIFS($F$6:$F$92,"CFNR",$N$6:$N$92,"0")</f>
        <v>19</v>
      </c>
      <c r="O96" s="4"/>
      <c r="P96" s="4"/>
      <c r="Q96" s="17">
        <f t="shared" si="13"/>
        <v>9.1000000000000067E-2</v>
      </c>
      <c r="R96" s="17">
        <f t="shared" ca="1" si="7"/>
        <v>1</v>
      </c>
      <c r="S96" s="17">
        <f t="shared" ca="1" si="8"/>
        <v>1</v>
      </c>
      <c r="T96" s="17">
        <f t="shared" ca="1" si="10"/>
        <v>1</v>
      </c>
      <c r="U96" s="17">
        <f t="shared" ca="1" si="11"/>
        <v>0</v>
      </c>
    </row>
    <row r="97" spans="14:21" x14ac:dyDescent="0.2">
      <c r="N97" s="103">
        <f ca="1">COUNTIFS($F$6:$F$92,"CFNR",$J$6:$J$92,"1",$N$6:$N$92,"0")</f>
        <v>15</v>
      </c>
      <c r="O97" s="4"/>
      <c r="P97" s="4"/>
      <c r="Q97" s="17">
        <f t="shared" si="13"/>
        <v>9.2000000000000068E-2</v>
      </c>
      <c r="R97" s="17">
        <f t="shared" ca="1" si="7"/>
        <v>1</v>
      </c>
      <c r="S97" s="17">
        <f t="shared" ca="1" si="8"/>
        <v>1</v>
      </c>
      <c r="T97" s="17">
        <f t="shared" ca="1" si="10"/>
        <v>1</v>
      </c>
      <c r="U97" s="17">
        <f ca="1">-(S98-S97)</f>
        <v>0</v>
      </c>
    </row>
    <row r="98" spans="14:21" x14ac:dyDescent="0.2">
      <c r="N98" s="99">
        <f ca="1">N97/N96</f>
        <v>0.78947368421052633</v>
      </c>
      <c r="O98" s="10"/>
      <c r="P98" s="10"/>
      <c r="Q98" s="17">
        <f t="shared" si="13"/>
        <v>9.3000000000000069E-2</v>
      </c>
      <c r="R98" s="17">
        <f t="shared" ca="1" si="7"/>
        <v>1</v>
      </c>
      <c r="S98" s="17">
        <f t="shared" ca="1" si="8"/>
        <v>1</v>
      </c>
      <c r="T98" s="17">
        <f t="shared" ca="1" si="10"/>
        <v>1</v>
      </c>
      <c r="U98" s="17">
        <f t="shared" ca="1" si="11"/>
        <v>0</v>
      </c>
    </row>
    <row r="99" spans="14:21" x14ac:dyDescent="0.2">
      <c r="Q99" s="17">
        <f t="shared" si="13"/>
        <v>9.400000000000007E-2</v>
      </c>
      <c r="R99" s="17">
        <f t="shared" ca="1" si="7"/>
        <v>1</v>
      </c>
      <c r="S99" s="17">
        <f t="shared" ca="1" si="8"/>
        <v>1</v>
      </c>
      <c r="T99" s="17">
        <f t="shared" ca="1" si="10"/>
        <v>1</v>
      </c>
      <c r="U99" s="17">
        <f t="shared" ca="1" si="11"/>
        <v>0</v>
      </c>
    </row>
    <row r="100" spans="14:21" x14ac:dyDescent="0.2">
      <c r="Q100" s="17">
        <f t="shared" si="13"/>
        <v>9.500000000000007E-2</v>
      </c>
      <c r="R100" s="17">
        <f t="shared" ca="1" si="7"/>
        <v>1</v>
      </c>
      <c r="S100" s="17">
        <f t="shared" ca="1" si="8"/>
        <v>1</v>
      </c>
      <c r="T100" s="17">
        <f t="shared" ca="1" si="10"/>
        <v>1</v>
      </c>
      <c r="U100" s="17">
        <f t="shared" ca="1" si="11"/>
        <v>0</v>
      </c>
    </row>
    <row r="101" spans="14:21" x14ac:dyDescent="0.2">
      <c r="Q101" s="17">
        <f t="shared" si="13"/>
        <v>9.6000000000000071E-2</v>
      </c>
      <c r="R101" s="17">
        <f t="shared" ca="1" si="7"/>
        <v>1</v>
      </c>
      <c r="S101" s="17">
        <f t="shared" ca="1" si="8"/>
        <v>1</v>
      </c>
      <c r="T101" s="17">
        <f t="shared" ca="1" si="10"/>
        <v>1</v>
      </c>
      <c r="U101" s="17">
        <f t="shared" ca="1" si="11"/>
        <v>0</v>
      </c>
    </row>
    <row r="102" spans="14:21" x14ac:dyDescent="0.2">
      <c r="Q102" s="17">
        <f t="shared" si="13"/>
        <v>9.7000000000000072E-2</v>
      </c>
      <c r="R102" s="17">
        <f t="shared" ca="1" si="7"/>
        <v>1</v>
      </c>
      <c r="S102" s="17">
        <f t="shared" ca="1" si="8"/>
        <v>1</v>
      </c>
      <c r="T102" s="17">
        <f t="shared" ca="1" si="10"/>
        <v>1</v>
      </c>
      <c r="U102" s="17">
        <f t="shared" ca="1" si="11"/>
        <v>0</v>
      </c>
    </row>
    <row r="103" spans="14:21" x14ac:dyDescent="0.2">
      <c r="Q103" s="17">
        <f t="shared" si="13"/>
        <v>9.8000000000000073E-2</v>
      </c>
      <c r="R103" s="17">
        <f t="shared" ca="1" si="7"/>
        <v>1</v>
      </c>
      <c r="S103" s="17">
        <f t="shared" ca="1" si="8"/>
        <v>1</v>
      </c>
      <c r="T103" s="17">
        <f t="shared" ca="1" si="10"/>
        <v>1</v>
      </c>
      <c r="U103" s="17">
        <f t="shared" ca="1" si="11"/>
        <v>0</v>
      </c>
    </row>
    <row r="104" spans="14:21" x14ac:dyDescent="0.2">
      <c r="Q104" s="17">
        <f t="shared" si="13"/>
        <v>9.9000000000000074E-2</v>
      </c>
      <c r="R104" s="17">
        <f t="shared" ca="1" si="7"/>
        <v>1</v>
      </c>
      <c r="S104" s="17">
        <f t="shared" ca="1" si="8"/>
        <v>1</v>
      </c>
      <c r="T104" s="17">
        <f t="shared" ca="1" si="10"/>
        <v>1</v>
      </c>
      <c r="U104" s="17">
        <f t="shared" ca="1" si="11"/>
        <v>0</v>
      </c>
    </row>
    <row r="105" spans="14:21" x14ac:dyDescent="0.2">
      <c r="Q105" s="17">
        <f t="shared" si="13"/>
        <v>0.10000000000000007</v>
      </c>
      <c r="R105" s="17">
        <f t="shared" ca="1" si="7"/>
        <v>1</v>
      </c>
      <c r="S105" s="17">
        <f t="shared" ca="1" si="8"/>
        <v>1</v>
      </c>
      <c r="T105" s="17">
        <f t="shared" ca="1" si="10"/>
        <v>1</v>
      </c>
      <c r="U105" s="17">
        <f t="shared" ca="1" si="11"/>
        <v>0</v>
      </c>
    </row>
    <row r="106" spans="14:21" x14ac:dyDescent="0.2">
      <c r="Q106" s="17">
        <f t="shared" si="13"/>
        <v>0.10100000000000008</v>
      </c>
      <c r="R106" s="17">
        <f t="shared" ca="1" si="7"/>
        <v>1</v>
      </c>
      <c r="S106" s="17">
        <f t="shared" ca="1" si="8"/>
        <v>1</v>
      </c>
      <c r="T106" s="17">
        <f t="shared" ca="1" si="10"/>
        <v>1</v>
      </c>
      <c r="U106" s="17">
        <f t="shared" ca="1" si="11"/>
        <v>0</v>
      </c>
    </row>
    <row r="107" spans="14:21" x14ac:dyDescent="0.2">
      <c r="Q107" s="17">
        <f t="shared" si="13"/>
        <v>0.10200000000000008</v>
      </c>
      <c r="R107" s="17">
        <f t="shared" ca="1" si="7"/>
        <v>1</v>
      </c>
      <c r="S107" s="17">
        <f t="shared" ca="1" si="8"/>
        <v>1</v>
      </c>
      <c r="T107" s="17">
        <f t="shared" ca="1" si="10"/>
        <v>1</v>
      </c>
      <c r="U107" s="17">
        <f t="shared" ca="1" si="11"/>
        <v>0</v>
      </c>
    </row>
    <row r="108" spans="14:21" x14ac:dyDescent="0.2">
      <c r="Q108" s="17">
        <f t="shared" si="13"/>
        <v>0.10300000000000008</v>
      </c>
      <c r="R108" s="17">
        <f t="shared" ca="1" si="7"/>
        <v>1</v>
      </c>
      <c r="S108" s="17">
        <f t="shared" ca="1" si="8"/>
        <v>1</v>
      </c>
      <c r="T108" s="17">
        <f t="shared" ca="1" si="10"/>
        <v>1</v>
      </c>
      <c r="U108" s="17">
        <f t="shared" ca="1" si="11"/>
        <v>0</v>
      </c>
    </row>
    <row r="109" spans="14:21" x14ac:dyDescent="0.2">
      <c r="Q109" s="17">
        <f t="shared" si="13"/>
        <v>0.10400000000000008</v>
      </c>
      <c r="R109" s="17">
        <f t="shared" ca="1" si="7"/>
        <v>1</v>
      </c>
      <c r="S109" s="17">
        <f t="shared" ca="1" si="8"/>
        <v>1</v>
      </c>
      <c r="T109" s="17">
        <f t="shared" ca="1" si="10"/>
        <v>1</v>
      </c>
      <c r="U109" s="17">
        <f t="shared" ca="1" si="11"/>
        <v>0</v>
      </c>
    </row>
    <row r="110" spans="14:21" x14ac:dyDescent="0.2">
      <c r="Q110" s="17">
        <f t="shared" si="13"/>
        <v>0.10500000000000008</v>
      </c>
      <c r="R110" s="17">
        <f t="shared" ca="1" si="7"/>
        <v>1</v>
      </c>
      <c r="S110" s="17">
        <f t="shared" ca="1" si="8"/>
        <v>1</v>
      </c>
      <c r="T110" s="17">
        <f t="shared" ca="1" si="10"/>
        <v>1</v>
      </c>
      <c r="U110" s="17">
        <f t="shared" ca="1" si="11"/>
        <v>0</v>
      </c>
    </row>
    <row r="111" spans="14:21" x14ac:dyDescent="0.2">
      <c r="Q111" s="17">
        <f t="shared" si="13"/>
        <v>0.10600000000000008</v>
      </c>
      <c r="R111" s="17">
        <f t="shared" ca="1" si="7"/>
        <v>1</v>
      </c>
      <c r="S111" s="17">
        <f t="shared" ca="1" si="8"/>
        <v>1</v>
      </c>
      <c r="T111" s="17">
        <f t="shared" ca="1" si="10"/>
        <v>1</v>
      </c>
      <c r="U111" s="17">
        <f t="shared" ca="1" si="11"/>
        <v>0</v>
      </c>
    </row>
    <row r="112" spans="14:21" x14ac:dyDescent="0.2">
      <c r="Q112" s="17">
        <f t="shared" si="13"/>
        <v>0.10700000000000008</v>
      </c>
      <c r="R112" s="17">
        <f t="shared" ca="1" si="7"/>
        <v>1</v>
      </c>
      <c r="S112" s="17">
        <f t="shared" ca="1" si="8"/>
        <v>1</v>
      </c>
      <c r="T112" s="17">
        <f t="shared" ca="1" si="10"/>
        <v>1</v>
      </c>
      <c r="U112" s="17">
        <f t="shared" ca="1" si="11"/>
        <v>0</v>
      </c>
    </row>
    <row r="113" spans="17:21" x14ac:dyDescent="0.2">
      <c r="Q113" s="17">
        <f t="shared" si="13"/>
        <v>0.10800000000000008</v>
      </c>
      <c r="R113" s="17">
        <f t="shared" ca="1" si="7"/>
        <v>1</v>
      </c>
      <c r="S113" s="17">
        <f t="shared" ca="1" si="8"/>
        <v>1</v>
      </c>
      <c r="T113" s="17">
        <f t="shared" ca="1" si="10"/>
        <v>1</v>
      </c>
      <c r="U113" s="17">
        <f t="shared" ca="1" si="11"/>
        <v>0</v>
      </c>
    </row>
    <row r="114" spans="17:21" x14ac:dyDescent="0.2">
      <c r="Q114" s="17">
        <f t="shared" si="13"/>
        <v>0.10900000000000008</v>
      </c>
      <c r="R114" s="17">
        <f t="shared" ca="1" si="7"/>
        <v>1</v>
      </c>
      <c r="S114" s="17">
        <f t="shared" ca="1" si="8"/>
        <v>1</v>
      </c>
      <c r="T114" s="17">
        <f t="shared" ca="1" si="10"/>
        <v>1</v>
      </c>
      <c r="U114" s="17">
        <f t="shared" ca="1" si="11"/>
        <v>0</v>
      </c>
    </row>
    <row r="115" spans="17:21" x14ac:dyDescent="0.2">
      <c r="Q115" s="17">
        <f t="shared" si="13"/>
        <v>0.11000000000000008</v>
      </c>
      <c r="R115" s="17">
        <f t="shared" ca="1" si="7"/>
        <v>1</v>
      </c>
      <c r="S115" s="17">
        <f t="shared" ca="1" si="8"/>
        <v>1</v>
      </c>
      <c r="T115" s="17">
        <f t="shared" ca="1" si="10"/>
        <v>1</v>
      </c>
      <c r="U115" s="17">
        <f t="shared" ca="1" si="11"/>
        <v>0</v>
      </c>
    </row>
    <row r="116" spans="17:21" x14ac:dyDescent="0.2">
      <c r="Q116" s="17">
        <f t="shared" si="13"/>
        <v>0.11100000000000008</v>
      </c>
      <c r="R116" s="17">
        <f t="shared" ca="1" si="7"/>
        <v>1</v>
      </c>
      <c r="S116" s="17">
        <f t="shared" ca="1" si="8"/>
        <v>1</v>
      </c>
      <c r="T116" s="17">
        <f t="shared" ca="1" si="10"/>
        <v>1</v>
      </c>
      <c r="U116" s="17">
        <f t="shared" ca="1" si="11"/>
        <v>0</v>
      </c>
    </row>
    <row r="117" spans="17:21" x14ac:dyDescent="0.2">
      <c r="Q117" s="17">
        <f t="shared" si="13"/>
        <v>0.11200000000000009</v>
      </c>
      <c r="R117" s="17">
        <f t="shared" ca="1" si="7"/>
        <v>1</v>
      </c>
      <c r="S117" s="17">
        <f t="shared" ca="1" si="8"/>
        <v>1</v>
      </c>
      <c r="T117" s="17">
        <f t="shared" ca="1" si="10"/>
        <v>1</v>
      </c>
      <c r="U117" s="17">
        <f t="shared" ca="1" si="11"/>
        <v>0</v>
      </c>
    </row>
    <row r="118" spans="17:21" x14ac:dyDescent="0.2">
      <c r="Q118" s="17">
        <f t="shared" si="13"/>
        <v>0.11300000000000009</v>
      </c>
      <c r="R118" s="17">
        <f t="shared" ca="1" si="7"/>
        <v>1</v>
      </c>
      <c r="S118" s="17">
        <f t="shared" ca="1" si="8"/>
        <v>1</v>
      </c>
      <c r="T118" s="17">
        <f t="shared" ca="1" si="10"/>
        <v>1</v>
      </c>
      <c r="U118" s="17">
        <f t="shared" ca="1" si="11"/>
        <v>0</v>
      </c>
    </row>
    <row r="119" spans="17:21" x14ac:dyDescent="0.2">
      <c r="Q119" s="17">
        <f t="shared" si="13"/>
        <v>0.11400000000000009</v>
      </c>
      <c r="R119" s="17">
        <f t="shared" ca="1" si="7"/>
        <v>1</v>
      </c>
      <c r="S119" s="17">
        <f t="shared" ca="1" si="8"/>
        <v>1</v>
      </c>
      <c r="T119" s="17">
        <f t="shared" ca="1" si="10"/>
        <v>1</v>
      </c>
      <c r="U119" s="17">
        <f t="shared" ca="1" si="11"/>
        <v>0</v>
      </c>
    </row>
    <row r="120" spans="17:21" x14ac:dyDescent="0.2">
      <c r="Q120" s="17">
        <f t="shared" si="13"/>
        <v>0.11500000000000009</v>
      </c>
      <c r="R120" s="17">
        <f t="shared" ca="1" si="7"/>
        <v>1</v>
      </c>
      <c r="S120" s="17">
        <f t="shared" ca="1" si="8"/>
        <v>1</v>
      </c>
      <c r="T120" s="17">
        <f t="shared" ca="1" si="10"/>
        <v>1</v>
      </c>
      <c r="U120" s="17">
        <f t="shared" ca="1" si="11"/>
        <v>0.20754716981132071</v>
      </c>
    </row>
    <row r="121" spans="17:21" x14ac:dyDescent="0.2">
      <c r="Q121" s="17">
        <f t="shared" si="13"/>
        <v>0.11600000000000009</v>
      </c>
      <c r="R121" s="17">
        <f t="shared" ca="1" si="7"/>
        <v>1</v>
      </c>
      <c r="S121" s="17">
        <f t="shared" ca="1" si="8"/>
        <v>0.79245283018867929</v>
      </c>
      <c r="T121" s="17">
        <f t="shared" ca="1" si="10"/>
        <v>1</v>
      </c>
      <c r="U121" s="17">
        <f t="shared" ca="1" si="11"/>
        <v>0</v>
      </c>
    </row>
    <row r="122" spans="17:21" x14ac:dyDescent="0.2">
      <c r="Q122" s="17">
        <f t="shared" si="13"/>
        <v>0.11700000000000009</v>
      </c>
      <c r="R122" s="17">
        <f t="shared" ca="1" si="7"/>
        <v>1</v>
      </c>
      <c r="S122" s="17">
        <f t="shared" ca="1" si="8"/>
        <v>0.79245283018867929</v>
      </c>
      <c r="T122" s="17">
        <f t="shared" ca="1" si="10"/>
        <v>1</v>
      </c>
      <c r="U122" s="17">
        <f t="shared" ca="1" si="11"/>
        <v>0</v>
      </c>
    </row>
    <row r="123" spans="17:21" x14ac:dyDescent="0.2">
      <c r="Q123" s="17">
        <f t="shared" si="13"/>
        <v>0.11800000000000009</v>
      </c>
      <c r="R123" s="17">
        <f t="shared" ca="1" si="7"/>
        <v>1</v>
      </c>
      <c r="S123" s="17">
        <f t="shared" ca="1" si="8"/>
        <v>0.79245283018867929</v>
      </c>
      <c r="T123" s="17">
        <f t="shared" ca="1" si="10"/>
        <v>1</v>
      </c>
      <c r="U123" s="17">
        <f t="shared" ca="1" si="11"/>
        <v>0</v>
      </c>
    </row>
    <row r="124" spans="17:21" x14ac:dyDescent="0.2">
      <c r="Q124" s="17">
        <f t="shared" si="13"/>
        <v>0.11900000000000009</v>
      </c>
      <c r="R124" s="17">
        <f t="shared" ca="1" si="7"/>
        <v>1</v>
      </c>
      <c r="S124" s="17">
        <f t="shared" ca="1" si="8"/>
        <v>0.79245283018867929</v>
      </c>
      <c r="T124" s="17">
        <f t="shared" ca="1" si="10"/>
        <v>1</v>
      </c>
      <c r="U124" s="17">
        <f t="shared" ca="1" si="11"/>
        <v>3.7735849056603765E-2</v>
      </c>
    </row>
    <row r="125" spans="17:21" x14ac:dyDescent="0.2">
      <c r="Q125" s="17">
        <f t="shared" si="13"/>
        <v>0.12000000000000009</v>
      </c>
      <c r="R125" s="17">
        <f t="shared" ca="1" si="7"/>
        <v>1</v>
      </c>
      <c r="S125" s="17">
        <f t="shared" ca="1" si="8"/>
        <v>0.75471698113207553</v>
      </c>
      <c r="T125" s="17">
        <f t="shared" ca="1" si="10"/>
        <v>1</v>
      </c>
      <c r="U125" s="17">
        <f t="shared" ca="1" si="11"/>
        <v>0</v>
      </c>
    </row>
    <row r="126" spans="17:21" x14ac:dyDescent="0.2">
      <c r="Q126" s="17">
        <f t="shared" si="13"/>
        <v>0.12100000000000009</v>
      </c>
      <c r="R126" s="17">
        <f t="shared" ca="1" si="7"/>
        <v>1</v>
      </c>
      <c r="S126" s="17">
        <f t="shared" ca="1" si="8"/>
        <v>0.75471698113207553</v>
      </c>
      <c r="T126" s="17">
        <f t="shared" ca="1" si="10"/>
        <v>1</v>
      </c>
      <c r="U126" s="17">
        <f t="shared" ca="1" si="11"/>
        <v>0</v>
      </c>
    </row>
    <row r="127" spans="17:21" x14ac:dyDescent="0.2">
      <c r="Q127" s="17">
        <f t="shared" si="13"/>
        <v>0.12200000000000009</v>
      </c>
      <c r="R127" s="17">
        <f t="shared" ca="1" si="7"/>
        <v>1</v>
      </c>
      <c r="S127" s="17">
        <f t="shared" ca="1" si="8"/>
        <v>0.75471698113207553</v>
      </c>
      <c r="T127" s="17">
        <f t="shared" ca="1" si="10"/>
        <v>1</v>
      </c>
      <c r="U127" s="17">
        <f t="shared" ca="1" si="11"/>
        <v>0</v>
      </c>
    </row>
    <row r="128" spans="17:21" x14ac:dyDescent="0.2">
      <c r="Q128" s="17">
        <f t="shared" si="13"/>
        <v>0.1230000000000001</v>
      </c>
      <c r="R128" s="17">
        <f t="shared" ca="1" si="7"/>
        <v>1</v>
      </c>
      <c r="S128" s="17">
        <f t="shared" ca="1" si="8"/>
        <v>0.75471698113207553</v>
      </c>
      <c r="T128" s="17">
        <f t="shared" ca="1" si="10"/>
        <v>1</v>
      </c>
      <c r="U128" s="17">
        <f t="shared" ca="1" si="11"/>
        <v>0</v>
      </c>
    </row>
    <row r="129" spans="17:22" x14ac:dyDescent="0.2">
      <c r="Q129" s="80">
        <f t="shared" si="13"/>
        <v>0.1240000000000001</v>
      </c>
      <c r="R129" s="17">
        <f t="shared" ca="1" si="7"/>
        <v>1</v>
      </c>
      <c r="S129" s="17">
        <f t="shared" ca="1" si="8"/>
        <v>0.75471698113207553</v>
      </c>
      <c r="T129" s="17">
        <f t="shared" ca="1" si="10"/>
        <v>1</v>
      </c>
      <c r="U129" s="17">
        <f t="shared" ca="1" si="11"/>
        <v>0</v>
      </c>
      <c r="V129" s="81"/>
    </row>
    <row r="130" spans="17:22" x14ac:dyDescent="0.2">
      <c r="Q130" s="17">
        <f t="shared" si="13"/>
        <v>0.12500000000000008</v>
      </c>
      <c r="R130" s="17">
        <f t="shared" ca="1" si="7"/>
        <v>1</v>
      </c>
      <c r="S130" s="17">
        <f t="shared" ca="1" si="8"/>
        <v>0.75471698113207553</v>
      </c>
      <c r="T130" s="17">
        <f t="shared" ca="1" si="10"/>
        <v>1</v>
      </c>
      <c r="U130" s="17">
        <f t="shared" ca="1" si="11"/>
        <v>0</v>
      </c>
    </row>
    <row r="131" spans="17:22" x14ac:dyDescent="0.2">
      <c r="Q131" s="17">
        <f t="shared" si="13"/>
        <v>0.12600000000000008</v>
      </c>
      <c r="R131" s="17">
        <f t="shared" ca="1" si="7"/>
        <v>1</v>
      </c>
      <c r="S131" s="17">
        <f t="shared" ca="1" si="8"/>
        <v>0.75471698113207553</v>
      </c>
      <c r="T131" s="17">
        <f t="shared" ca="1" si="10"/>
        <v>1</v>
      </c>
      <c r="U131" s="17">
        <f t="shared" ca="1" si="11"/>
        <v>0</v>
      </c>
    </row>
    <row r="132" spans="17:22" x14ac:dyDescent="0.2">
      <c r="Q132" s="17">
        <f t="shared" si="13"/>
        <v>0.12700000000000009</v>
      </c>
      <c r="R132" s="17">
        <f t="shared" ca="1" si="7"/>
        <v>1</v>
      </c>
      <c r="S132" s="17">
        <f t="shared" ca="1" si="8"/>
        <v>0.75471698113207553</v>
      </c>
      <c r="T132" s="17">
        <f t="shared" ca="1" si="10"/>
        <v>1</v>
      </c>
      <c r="U132" s="17">
        <f t="shared" ca="1" si="11"/>
        <v>0</v>
      </c>
    </row>
    <row r="133" spans="17:22" x14ac:dyDescent="0.2">
      <c r="Q133" s="17">
        <f t="shared" si="13"/>
        <v>0.12800000000000009</v>
      </c>
      <c r="R133" s="17">
        <f t="shared" ca="1" si="7"/>
        <v>1</v>
      </c>
      <c r="S133" s="17">
        <f t="shared" ca="1" si="8"/>
        <v>0.75471698113207553</v>
      </c>
      <c r="T133" s="17">
        <f t="shared" ca="1" si="10"/>
        <v>1</v>
      </c>
      <c r="U133" s="17">
        <f t="shared" ca="1" si="11"/>
        <v>0</v>
      </c>
    </row>
    <row r="134" spans="17:22" x14ac:dyDescent="0.2">
      <c r="Q134" s="17">
        <f t="shared" si="13"/>
        <v>0.12900000000000009</v>
      </c>
      <c r="R134" s="17">
        <f t="shared" ref="R134:R197" ca="1" si="14">COUNTIFS($F$6:$F$92,"CF",$I$6:$I$92,"&gt;="&amp;$Q134)/CF_D</f>
        <v>1</v>
      </c>
      <c r="S134" s="17">
        <f t="shared" ref="S134:S197" ca="1" si="15">COUNTIFS($F$6:$F$92,"CONT",$I$6:$I$92,"&gt;="&amp;$Q134)/CFNT_D</f>
        <v>0.75471698113207553</v>
      </c>
      <c r="T134" s="17">
        <f t="shared" ca="1" si="10"/>
        <v>1</v>
      </c>
      <c r="U134" s="17">
        <f t="shared" ca="1" si="11"/>
        <v>0</v>
      </c>
    </row>
    <row r="135" spans="17:22" x14ac:dyDescent="0.2">
      <c r="Q135" s="17">
        <f t="shared" si="13"/>
        <v>0.13000000000000009</v>
      </c>
      <c r="R135" s="17">
        <f t="shared" ca="1" si="14"/>
        <v>1</v>
      </c>
      <c r="S135" s="17">
        <f t="shared" ca="1" si="15"/>
        <v>0.75471698113207553</v>
      </c>
      <c r="T135" s="17">
        <f t="shared" ref="T135:T198" ca="1" si="16">(R135+R136)/2</f>
        <v>1</v>
      </c>
      <c r="U135" s="17">
        <f t="shared" ref="U135:U198" ca="1" si="17">-(S136-S135)</f>
        <v>0</v>
      </c>
    </row>
    <row r="136" spans="17:22" x14ac:dyDescent="0.2">
      <c r="Q136" s="17">
        <f t="shared" ref="Q136:Q199" si="18">Q135+0.001</f>
        <v>0.13100000000000009</v>
      </c>
      <c r="R136" s="17">
        <f t="shared" ca="1" si="14"/>
        <v>1</v>
      </c>
      <c r="S136" s="17">
        <f t="shared" ca="1" si="15"/>
        <v>0.75471698113207553</v>
      </c>
      <c r="T136" s="17">
        <f t="shared" ca="1" si="16"/>
        <v>1</v>
      </c>
      <c r="U136" s="17">
        <f t="shared" ca="1" si="17"/>
        <v>0</v>
      </c>
    </row>
    <row r="137" spans="17:22" x14ac:dyDescent="0.2">
      <c r="Q137" s="17">
        <f t="shared" si="18"/>
        <v>0.13200000000000009</v>
      </c>
      <c r="R137" s="17">
        <f t="shared" ca="1" si="14"/>
        <v>1</v>
      </c>
      <c r="S137" s="17">
        <f t="shared" ca="1" si="15"/>
        <v>0.75471698113207553</v>
      </c>
      <c r="T137" s="17">
        <f t="shared" ca="1" si="16"/>
        <v>1</v>
      </c>
      <c r="U137" s="17">
        <f t="shared" ca="1" si="17"/>
        <v>0</v>
      </c>
    </row>
    <row r="138" spans="17:22" x14ac:dyDescent="0.2">
      <c r="Q138" s="17">
        <f t="shared" si="18"/>
        <v>0.13300000000000009</v>
      </c>
      <c r="R138" s="17">
        <f t="shared" ca="1" si="14"/>
        <v>1</v>
      </c>
      <c r="S138" s="17">
        <f t="shared" ca="1" si="15"/>
        <v>0.75471698113207553</v>
      </c>
      <c r="T138" s="17">
        <f t="shared" ca="1" si="16"/>
        <v>1</v>
      </c>
      <c r="U138" s="17">
        <f t="shared" ca="1" si="17"/>
        <v>0</v>
      </c>
    </row>
    <row r="139" spans="17:22" x14ac:dyDescent="0.2">
      <c r="Q139" s="17">
        <f t="shared" si="18"/>
        <v>0.13400000000000009</v>
      </c>
      <c r="R139" s="17">
        <f t="shared" ca="1" si="14"/>
        <v>1</v>
      </c>
      <c r="S139" s="17">
        <f t="shared" ca="1" si="15"/>
        <v>0.75471698113207553</v>
      </c>
      <c r="T139" s="17">
        <f t="shared" ca="1" si="16"/>
        <v>1</v>
      </c>
      <c r="U139" s="17">
        <f t="shared" ca="1" si="17"/>
        <v>0</v>
      </c>
    </row>
    <row r="140" spans="17:22" x14ac:dyDescent="0.2">
      <c r="Q140" s="17">
        <f t="shared" si="18"/>
        <v>0.13500000000000009</v>
      </c>
      <c r="R140" s="17">
        <f t="shared" ca="1" si="14"/>
        <v>1</v>
      </c>
      <c r="S140" s="17">
        <f t="shared" ca="1" si="15"/>
        <v>0.75471698113207553</v>
      </c>
      <c r="T140" s="17">
        <f t="shared" ca="1" si="16"/>
        <v>1</v>
      </c>
      <c r="U140" s="17">
        <f t="shared" ca="1" si="17"/>
        <v>0</v>
      </c>
    </row>
    <row r="141" spans="17:22" x14ac:dyDescent="0.2">
      <c r="Q141" s="17">
        <f t="shared" si="18"/>
        <v>0.13600000000000009</v>
      </c>
      <c r="R141" s="17">
        <f t="shared" ca="1" si="14"/>
        <v>1</v>
      </c>
      <c r="S141" s="17">
        <f t="shared" ca="1" si="15"/>
        <v>0.75471698113207553</v>
      </c>
      <c r="T141" s="17">
        <f t="shared" ca="1" si="16"/>
        <v>1</v>
      </c>
      <c r="U141" s="17">
        <f t="shared" ca="1" si="17"/>
        <v>0</v>
      </c>
    </row>
    <row r="142" spans="17:22" x14ac:dyDescent="0.2">
      <c r="Q142" s="17">
        <f t="shared" si="18"/>
        <v>0.13700000000000009</v>
      </c>
      <c r="R142" s="17">
        <f t="shared" ca="1" si="14"/>
        <v>1</v>
      </c>
      <c r="S142" s="17">
        <f t="shared" ca="1" si="15"/>
        <v>0.75471698113207553</v>
      </c>
      <c r="T142" s="17">
        <f t="shared" ca="1" si="16"/>
        <v>1</v>
      </c>
      <c r="U142" s="17">
        <f t="shared" ca="1" si="17"/>
        <v>0</v>
      </c>
    </row>
    <row r="143" spans="17:22" x14ac:dyDescent="0.2">
      <c r="Q143" s="17">
        <f t="shared" si="18"/>
        <v>0.13800000000000009</v>
      </c>
      <c r="R143" s="17">
        <f t="shared" ca="1" si="14"/>
        <v>1</v>
      </c>
      <c r="S143" s="17">
        <f t="shared" ca="1" si="15"/>
        <v>0.75471698113207553</v>
      </c>
      <c r="T143" s="17">
        <f t="shared" ca="1" si="16"/>
        <v>1</v>
      </c>
      <c r="U143" s="17">
        <f t="shared" ca="1" si="17"/>
        <v>0</v>
      </c>
    </row>
    <row r="144" spans="17:22" x14ac:dyDescent="0.2">
      <c r="Q144" s="17">
        <f t="shared" si="18"/>
        <v>0.1390000000000001</v>
      </c>
      <c r="R144" s="17">
        <f t="shared" ca="1" si="14"/>
        <v>1</v>
      </c>
      <c r="S144" s="17">
        <f t="shared" ca="1" si="15"/>
        <v>0.75471698113207553</v>
      </c>
      <c r="T144" s="17">
        <f t="shared" ca="1" si="16"/>
        <v>1</v>
      </c>
      <c r="U144" s="17">
        <f t="shared" ca="1" si="17"/>
        <v>0</v>
      </c>
    </row>
    <row r="145" spans="17:21" x14ac:dyDescent="0.2">
      <c r="Q145" s="17">
        <f t="shared" si="18"/>
        <v>0.1400000000000001</v>
      </c>
      <c r="R145" s="17">
        <f t="shared" ca="1" si="14"/>
        <v>1</v>
      </c>
      <c r="S145" s="17">
        <f t="shared" ca="1" si="15"/>
        <v>0.75471698113207553</v>
      </c>
      <c r="T145" s="17">
        <f t="shared" ca="1" si="16"/>
        <v>1</v>
      </c>
      <c r="U145" s="17">
        <f t="shared" ca="1" si="17"/>
        <v>0</v>
      </c>
    </row>
    <row r="146" spans="17:21" x14ac:dyDescent="0.2">
      <c r="Q146" s="17">
        <f t="shared" si="18"/>
        <v>0.1410000000000001</v>
      </c>
      <c r="R146" s="17">
        <f t="shared" ca="1" si="14"/>
        <v>1</v>
      </c>
      <c r="S146" s="17">
        <f t="shared" ca="1" si="15"/>
        <v>0.75471698113207553</v>
      </c>
      <c r="T146" s="17">
        <f t="shared" ca="1" si="16"/>
        <v>1</v>
      </c>
      <c r="U146" s="17">
        <f t="shared" ca="1" si="17"/>
        <v>0</v>
      </c>
    </row>
    <row r="147" spans="17:21" x14ac:dyDescent="0.2">
      <c r="Q147" s="17">
        <f t="shared" si="18"/>
        <v>0.1420000000000001</v>
      </c>
      <c r="R147" s="17">
        <f t="shared" ca="1" si="14"/>
        <v>1</v>
      </c>
      <c r="S147" s="17">
        <f t="shared" ca="1" si="15"/>
        <v>0.75471698113207553</v>
      </c>
      <c r="T147" s="17">
        <f t="shared" ca="1" si="16"/>
        <v>1</v>
      </c>
      <c r="U147" s="17">
        <f t="shared" ca="1" si="17"/>
        <v>0</v>
      </c>
    </row>
    <row r="148" spans="17:21" x14ac:dyDescent="0.2">
      <c r="Q148" s="17">
        <f t="shared" si="18"/>
        <v>0.1430000000000001</v>
      </c>
      <c r="R148" s="17">
        <f t="shared" ca="1" si="14"/>
        <v>1</v>
      </c>
      <c r="S148" s="17">
        <f t="shared" ca="1" si="15"/>
        <v>0.75471698113207553</v>
      </c>
      <c r="T148" s="17">
        <f t="shared" ca="1" si="16"/>
        <v>1</v>
      </c>
      <c r="U148" s="17">
        <f t="shared" ca="1" si="17"/>
        <v>0</v>
      </c>
    </row>
    <row r="149" spans="17:21" x14ac:dyDescent="0.2">
      <c r="Q149" s="17">
        <f t="shared" si="18"/>
        <v>0.1440000000000001</v>
      </c>
      <c r="R149" s="17">
        <f t="shared" ca="1" si="14"/>
        <v>1</v>
      </c>
      <c r="S149" s="17">
        <f t="shared" ca="1" si="15"/>
        <v>0.75471698113207553</v>
      </c>
      <c r="T149" s="17">
        <f t="shared" ca="1" si="16"/>
        <v>1</v>
      </c>
      <c r="U149" s="17">
        <f t="shared" ca="1" si="17"/>
        <v>0</v>
      </c>
    </row>
    <row r="150" spans="17:21" x14ac:dyDescent="0.2">
      <c r="Q150" s="17">
        <f t="shared" si="18"/>
        <v>0.1450000000000001</v>
      </c>
      <c r="R150" s="17">
        <f t="shared" ca="1" si="14"/>
        <v>1</v>
      </c>
      <c r="S150" s="17">
        <f t="shared" ca="1" si="15"/>
        <v>0.75471698113207553</v>
      </c>
      <c r="T150" s="17">
        <f t="shared" ca="1" si="16"/>
        <v>1</v>
      </c>
      <c r="U150" s="17">
        <f t="shared" ca="1" si="17"/>
        <v>0</v>
      </c>
    </row>
    <row r="151" spans="17:21" x14ac:dyDescent="0.2">
      <c r="Q151" s="17">
        <f t="shared" si="18"/>
        <v>0.1460000000000001</v>
      </c>
      <c r="R151" s="17">
        <f t="shared" ca="1" si="14"/>
        <v>1</v>
      </c>
      <c r="S151" s="17">
        <f t="shared" ca="1" si="15"/>
        <v>0.75471698113207553</v>
      </c>
      <c r="T151" s="17">
        <f t="shared" ca="1" si="16"/>
        <v>1</v>
      </c>
      <c r="U151" s="17">
        <f t="shared" ca="1" si="17"/>
        <v>0</v>
      </c>
    </row>
    <row r="152" spans="17:21" x14ac:dyDescent="0.2">
      <c r="Q152" s="17">
        <f t="shared" si="18"/>
        <v>0.1470000000000001</v>
      </c>
      <c r="R152" s="17">
        <f t="shared" ca="1" si="14"/>
        <v>1</v>
      </c>
      <c r="S152" s="17">
        <f t="shared" ca="1" si="15"/>
        <v>0.75471698113207553</v>
      </c>
      <c r="T152" s="17">
        <f t="shared" ca="1" si="16"/>
        <v>1</v>
      </c>
      <c r="U152" s="17">
        <f t="shared" ca="1" si="17"/>
        <v>0</v>
      </c>
    </row>
    <row r="153" spans="17:21" x14ac:dyDescent="0.2">
      <c r="Q153" s="17">
        <f t="shared" si="18"/>
        <v>0.1480000000000001</v>
      </c>
      <c r="R153" s="17">
        <f t="shared" ca="1" si="14"/>
        <v>1</v>
      </c>
      <c r="S153" s="17">
        <f t="shared" ca="1" si="15"/>
        <v>0.75471698113207553</v>
      </c>
      <c r="T153" s="17">
        <f t="shared" ca="1" si="16"/>
        <v>1</v>
      </c>
      <c r="U153" s="17">
        <f t="shared" ca="1" si="17"/>
        <v>0</v>
      </c>
    </row>
    <row r="154" spans="17:21" x14ac:dyDescent="0.2">
      <c r="Q154" s="17">
        <f t="shared" si="18"/>
        <v>0.1490000000000001</v>
      </c>
      <c r="R154" s="17">
        <f t="shared" ca="1" si="14"/>
        <v>1</v>
      </c>
      <c r="S154" s="17">
        <f t="shared" ca="1" si="15"/>
        <v>0.75471698113207553</v>
      </c>
      <c r="T154" s="17">
        <f t="shared" ca="1" si="16"/>
        <v>1</v>
      </c>
      <c r="U154" s="17">
        <f t="shared" ca="1" si="17"/>
        <v>0</v>
      </c>
    </row>
    <row r="155" spans="17:21" x14ac:dyDescent="0.2">
      <c r="Q155" s="17">
        <f t="shared" si="18"/>
        <v>0.15000000000000011</v>
      </c>
      <c r="R155" s="17">
        <f t="shared" ca="1" si="14"/>
        <v>1</v>
      </c>
      <c r="S155" s="17">
        <f t="shared" ca="1" si="15"/>
        <v>0.75471698113207553</v>
      </c>
      <c r="T155" s="17">
        <f t="shared" ca="1" si="16"/>
        <v>1</v>
      </c>
      <c r="U155" s="17">
        <f t="shared" ca="1" si="17"/>
        <v>0</v>
      </c>
    </row>
    <row r="156" spans="17:21" x14ac:dyDescent="0.2">
      <c r="Q156" s="17">
        <f t="shared" si="18"/>
        <v>0.15100000000000011</v>
      </c>
      <c r="R156" s="17">
        <f t="shared" ca="1" si="14"/>
        <v>1</v>
      </c>
      <c r="S156" s="17">
        <f t="shared" ca="1" si="15"/>
        <v>0.75471698113207553</v>
      </c>
      <c r="T156" s="17">
        <f t="shared" ca="1" si="16"/>
        <v>1</v>
      </c>
      <c r="U156" s="17">
        <f t="shared" ca="1" si="17"/>
        <v>0</v>
      </c>
    </row>
    <row r="157" spans="17:21" x14ac:dyDescent="0.2">
      <c r="Q157" s="17">
        <f t="shared" si="18"/>
        <v>0.15200000000000011</v>
      </c>
      <c r="R157" s="17">
        <f t="shared" ca="1" si="14"/>
        <v>1</v>
      </c>
      <c r="S157" s="17">
        <f t="shared" ca="1" si="15"/>
        <v>0.75471698113207553</v>
      </c>
      <c r="T157" s="17">
        <f t="shared" ca="1" si="16"/>
        <v>1</v>
      </c>
      <c r="U157" s="17">
        <f t="shared" ca="1" si="17"/>
        <v>9.4339622641509524E-2</v>
      </c>
    </row>
    <row r="158" spans="17:21" x14ac:dyDescent="0.2">
      <c r="Q158" s="17">
        <f t="shared" si="18"/>
        <v>0.15300000000000011</v>
      </c>
      <c r="R158" s="17">
        <f t="shared" ca="1" si="14"/>
        <v>1</v>
      </c>
      <c r="S158" s="17">
        <f t="shared" ca="1" si="15"/>
        <v>0.660377358490566</v>
      </c>
      <c r="T158" s="17">
        <f t="shared" ca="1" si="16"/>
        <v>1</v>
      </c>
      <c r="U158" s="17">
        <f t="shared" ca="1" si="17"/>
        <v>0</v>
      </c>
    </row>
    <row r="159" spans="17:21" x14ac:dyDescent="0.2">
      <c r="Q159" s="17">
        <f t="shared" si="18"/>
        <v>0.15400000000000011</v>
      </c>
      <c r="R159" s="17">
        <f t="shared" ca="1" si="14"/>
        <v>1</v>
      </c>
      <c r="S159" s="17">
        <f t="shared" ca="1" si="15"/>
        <v>0.660377358490566</v>
      </c>
      <c r="T159" s="17">
        <f t="shared" ca="1" si="16"/>
        <v>1</v>
      </c>
      <c r="U159" s="17">
        <f t="shared" ca="1" si="17"/>
        <v>0</v>
      </c>
    </row>
    <row r="160" spans="17:21" x14ac:dyDescent="0.2">
      <c r="Q160" s="17">
        <f t="shared" si="18"/>
        <v>0.15500000000000011</v>
      </c>
      <c r="R160" s="17">
        <f t="shared" ca="1" si="14"/>
        <v>1</v>
      </c>
      <c r="S160" s="17">
        <f t="shared" ca="1" si="15"/>
        <v>0.660377358490566</v>
      </c>
      <c r="T160" s="17">
        <f t="shared" ca="1" si="16"/>
        <v>1</v>
      </c>
      <c r="U160" s="17">
        <f t="shared" ca="1" si="17"/>
        <v>0</v>
      </c>
    </row>
    <row r="161" spans="17:21" x14ac:dyDescent="0.2">
      <c r="Q161" s="17">
        <f t="shared" si="18"/>
        <v>0.15600000000000011</v>
      </c>
      <c r="R161" s="17">
        <f t="shared" ca="1" si="14"/>
        <v>1</v>
      </c>
      <c r="S161" s="17">
        <f t="shared" ca="1" si="15"/>
        <v>0.660377358490566</v>
      </c>
      <c r="T161" s="17">
        <f t="shared" ca="1" si="16"/>
        <v>1</v>
      </c>
      <c r="U161" s="17">
        <f t="shared" ca="1" si="17"/>
        <v>0</v>
      </c>
    </row>
    <row r="162" spans="17:21" x14ac:dyDescent="0.2">
      <c r="Q162" s="17">
        <f t="shared" si="18"/>
        <v>0.15700000000000011</v>
      </c>
      <c r="R162" s="17">
        <f t="shared" ca="1" si="14"/>
        <v>1</v>
      </c>
      <c r="S162" s="17">
        <f t="shared" ca="1" si="15"/>
        <v>0.660377358490566</v>
      </c>
      <c r="T162" s="17">
        <f t="shared" ca="1" si="16"/>
        <v>1</v>
      </c>
      <c r="U162" s="17">
        <f t="shared" ca="1" si="17"/>
        <v>0</v>
      </c>
    </row>
    <row r="163" spans="17:21" x14ac:dyDescent="0.2">
      <c r="Q163" s="17">
        <f t="shared" si="18"/>
        <v>0.15800000000000011</v>
      </c>
      <c r="R163" s="17">
        <f t="shared" ca="1" si="14"/>
        <v>1</v>
      </c>
      <c r="S163" s="17">
        <f t="shared" ca="1" si="15"/>
        <v>0.660377358490566</v>
      </c>
      <c r="T163" s="17">
        <f t="shared" ca="1" si="16"/>
        <v>1</v>
      </c>
      <c r="U163" s="17">
        <f t="shared" ca="1" si="17"/>
        <v>0</v>
      </c>
    </row>
    <row r="164" spans="17:21" x14ac:dyDescent="0.2">
      <c r="Q164" s="17">
        <f t="shared" si="18"/>
        <v>0.15900000000000011</v>
      </c>
      <c r="R164" s="17">
        <f t="shared" ca="1" si="14"/>
        <v>1</v>
      </c>
      <c r="S164" s="17">
        <f t="shared" ca="1" si="15"/>
        <v>0.660377358490566</v>
      </c>
      <c r="T164" s="17">
        <f t="shared" ca="1" si="16"/>
        <v>1</v>
      </c>
      <c r="U164" s="17">
        <f t="shared" ca="1" si="17"/>
        <v>0</v>
      </c>
    </row>
    <row r="165" spans="17:21" x14ac:dyDescent="0.2">
      <c r="Q165" s="17">
        <f t="shared" si="18"/>
        <v>0.16000000000000011</v>
      </c>
      <c r="R165" s="17">
        <f t="shared" ca="1" si="14"/>
        <v>1</v>
      </c>
      <c r="S165" s="17">
        <f t="shared" ca="1" si="15"/>
        <v>0.660377358490566</v>
      </c>
      <c r="T165" s="17">
        <f t="shared" ca="1" si="16"/>
        <v>1</v>
      </c>
      <c r="U165" s="17">
        <f t="shared" ca="1" si="17"/>
        <v>0</v>
      </c>
    </row>
    <row r="166" spans="17:21" x14ac:dyDescent="0.2">
      <c r="Q166" s="17">
        <f t="shared" si="18"/>
        <v>0.16100000000000012</v>
      </c>
      <c r="R166" s="17">
        <f t="shared" ca="1" si="14"/>
        <v>1</v>
      </c>
      <c r="S166" s="17">
        <f t="shared" ca="1" si="15"/>
        <v>0.660377358490566</v>
      </c>
      <c r="T166" s="17">
        <f t="shared" ca="1" si="16"/>
        <v>1</v>
      </c>
      <c r="U166" s="17">
        <f t="shared" ca="1" si="17"/>
        <v>0</v>
      </c>
    </row>
    <row r="167" spans="17:21" x14ac:dyDescent="0.2">
      <c r="Q167" s="17">
        <f t="shared" si="18"/>
        <v>0.16200000000000012</v>
      </c>
      <c r="R167" s="17">
        <f t="shared" ca="1" si="14"/>
        <v>1</v>
      </c>
      <c r="S167" s="17">
        <f t="shared" ca="1" si="15"/>
        <v>0.660377358490566</v>
      </c>
      <c r="T167" s="17">
        <f t="shared" ca="1" si="16"/>
        <v>1</v>
      </c>
      <c r="U167" s="17">
        <f ca="1">-(S168-S167)</f>
        <v>0</v>
      </c>
    </row>
    <row r="168" spans="17:21" x14ac:dyDescent="0.2">
      <c r="Q168" s="17">
        <f t="shared" si="18"/>
        <v>0.16300000000000012</v>
      </c>
      <c r="R168" s="17">
        <f t="shared" ca="1" si="14"/>
        <v>1</v>
      </c>
      <c r="S168" s="17">
        <f t="shared" ca="1" si="15"/>
        <v>0.660377358490566</v>
      </c>
      <c r="T168" s="17">
        <f t="shared" ca="1" si="16"/>
        <v>1</v>
      </c>
      <c r="U168" s="17">
        <f t="shared" ca="1" si="17"/>
        <v>0</v>
      </c>
    </row>
    <row r="169" spans="17:21" x14ac:dyDescent="0.2">
      <c r="Q169" s="17">
        <f t="shared" si="18"/>
        <v>0.16400000000000012</v>
      </c>
      <c r="R169" s="17">
        <f t="shared" ca="1" si="14"/>
        <v>1</v>
      </c>
      <c r="S169" s="17">
        <f t="shared" ca="1" si="15"/>
        <v>0.660377358490566</v>
      </c>
      <c r="T169" s="17">
        <f t="shared" ca="1" si="16"/>
        <v>1</v>
      </c>
      <c r="U169" s="17">
        <f t="shared" ca="1" si="17"/>
        <v>0</v>
      </c>
    </row>
    <row r="170" spans="17:21" x14ac:dyDescent="0.2">
      <c r="Q170" s="17">
        <f t="shared" si="18"/>
        <v>0.16500000000000012</v>
      </c>
      <c r="R170" s="17">
        <f t="shared" ca="1" si="14"/>
        <v>1</v>
      </c>
      <c r="S170" s="17">
        <f t="shared" ca="1" si="15"/>
        <v>0.660377358490566</v>
      </c>
      <c r="T170" s="17">
        <f t="shared" ca="1" si="16"/>
        <v>1</v>
      </c>
      <c r="U170" s="17">
        <f t="shared" ca="1" si="17"/>
        <v>0</v>
      </c>
    </row>
    <row r="171" spans="17:21" x14ac:dyDescent="0.2">
      <c r="Q171" s="17">
        <f t="shared" si="18"/>
        <v>0.16600000000000012</v>
      </c>
      <c r="R171" s="17">
        <f t="shared" ca="1" si="14"/>
        <v>1</v>
      </c>
      <c r="S171" s="17">
        <f t="shared" ca="1" si="15"/>
        <v>0.660377358490566</v>
      </c>
      <c r="T171" s="17">
        <f t="shared" ca="1" si="16"/>
        <v>1</v>
      </c>
      <c r="U171" s="17">
        <f t="shared" ca="1" si="17"/>
        <v>0</v>
      </c>
    </row>
    <row r="172" spans="17:21" x14ac:dyDescent="0.2">
      <c r="Q172" s="17">
        <f t="shared" si="18"/>
        <v>0.16700000000000012</v>
      </c>
      <c r="R172" s="17">
        <f t="shared" ca="1" si="14"/>
        <v>1</v>
      </c>
      <c r="S172" s="17">
        <f t="shared" ca="1" si="15"/>
        <v>0.660377358490566</v>
      </c>
      <c r="T172" s="17">
        <f t="shared" ca="1" si="16"/>
        <v>1</v>
      </c>
      <c r="U172" s="17">
        <f t="shared" ca="1" si="17"/>
        <v>0</v>
      </c>
    </row>
    <row r="173" spans="17:21" x14ac:dyDescent="0.2">
      <c r="Q173" s="17">
        <f t="shared" si="18"/>
        <v>0.16800000000000012</v>
      </c>
      <c r="R173" s="17">
        <f t="shared" ca="1" si="14"/>
        <v>1</v>
      </c>
      <c r="S173" s="17">
        <f t="shared" ca="1" si="15"/>
        <v>0.660377358490566</v>
      </c>
      <c r="T173" s="17">
        <f t="shared" ca="1" si="16"/>
        <v>1</v>
      </c>
      <c r="U173" s="17">
        <f t="shared" ca="1" si="17"/>
        <v>0</v>
      </c>
    </row>
    <row r="174" spans="17:21" x14ac:dyDescent="0.2">
      <c r="Q174" s="17">
        <f t="shared" si="18"/>
        <v>0.16900000000000012</v>
      </c>
      <c r="R174" s="17">
        <f t="shared" ca="1" si="14"/>
        <v>1</v>
      </c>
      <c r="S174" s="17">
        <f t="shared" ca="1" si="15"/>
        <v>0.660377358490566</v>
      </c>
      <c r="T174" s="17">
        <f t="shared" ca="1" si="16"/>
        <v>1</v>
      </c>
      <c r="U174" s="17">
        <f t="shared" ca="1" si="17"/>
        <v>0</v>
      </c>
    </row>
    <row r="175" spans="17:21" x14ac:dyDescent="0.2">
      <c r="Q175" s="17">
        <f t="shared" si="18"/>
        <v>0.17000000000000012</v>
      </c>
      <c r="R175" s="17">
        <f t="shared" ca="1" si="14"/>
        <v>1</v>
      </c>
      <c r="S175" s="17">
        <f t="shared" ca="1" si="15"/>
        <v>0.660377358490566</v>
      </c>
      <c r="T175" s="17">
        <f t="shared" ca="1" si="16"/>
        <v>1</v>
      </c>
      <c r="U175" s="17">
        <f t="shared" ca="1" si="17"/>
        <v>0</v>
      </c>
    </row>
    <row r="176" spans="17:21" x14ac:dyDescent="0.2">
      <c r="Q176" s="17">
        <f t="shared" si="18"/>
        <v>0.17100000000000012</v>
      </c>
      <c r="R176" s="17">
        <f t="shared" ca="1" si="14"/>
        <v>1</v>
      </c>
      <c r="S176" s="17">
        <f t="shared" ca="1" si="15"/>
        <v>0.660377358490566</v>
      </c>
      <c r="T176" s="17">
        <f t="shared" ca="1" si="16"/>
        <v>1</v>
      </c>
      <c r="U176" s="17">
        <f t="shared" ca="1" si="17"/>
        <v>0</v>
      </c>
    </row>
    <row r="177" spans="17:21" x14ac:dyDescent="0.2">
      <c r="Q177" s="17">
        <f t="shared" si="18"/>
        <v>0.17200000000000013</v>
      </c>
      <c r="R177" s="17">
        <f t="shared" ca="1" si="14"/>
        <v>1</v>
      </c>
      <c r="S177" s="17">
        <f t="shared" ca="1" si="15"/>
        <v>0.660377358490566</v>
      </c>
      <c r="T177" s="17">
        <f t="shared" ca="1" si="16"/>
        <v>1</v>
      </c>
      <c r="U177" s="17">
        <f t="shared" ca="1" si="17"/>
        <v>0</v>
      </c>
    </row>
    <row r="178" spans="17:21" x14ac:dyDescent="0.2">
      <c r="Q178" s="17">
        <f t="shared" si="18"/>
        <v>0.17300000000000013</v>
      </c>
      <c r="R178" s="17">
        <f t="shared" ca="1" si="14"/>
        <v>1</v>
      </c>
      <c r="S178" s="17">
        <f t="shared" ca="1" si="15"/>
        <v>0.660377358490566</v>
      </c>
      <c r="T178" s="17">
        <f t="shared" ca="1" si="16"/>
        <v>1</v>
      </c>
      <c r="U178" s="17">
        <f t="shared" ca="1" si="17"/>
        <v>0</v>
      </c>
    </row>
    <row r="179" spans="17:21" x14ac:dyDescent="0.2">
      <c r="Q179" s="17">
        <f t="shared" si="18"/>
        <v>0.17400000000000013</v>
      </c>
      <c r="R179" s="17">
        <f t="shared" ca="1" si="14"/>
        <v>1</v>
      </c>
      <c r="S179" s="17">
        <f t="shared" ca="1" si="15"/>
        <v>0.660377358490566</v>
      </c>
      <c r="T179" s="17">
        <f t="shared" ca="1" si="16"/>
        <v>1</v>
      </c>
      <c r="U179" s="17">
        <f t="shared" ca="1" si="17"/>
        <v>0</v>
      </c>
    </row>
    <row r="180" spans="17:21" x14ac:dyDescent="0.2">
      <c r="Q180" s="17">
        <f t="shared" si="18"/>
        <v>0.17500000000000013</v>
      </c>
      <c r="R180" s="17">
        <f t="shared" ca="1" si="14"/>
        <v>1</v>
      </c>
      <c r="S180" s="17">
        <f t="shared" ca="1" si="15"/>
        <v>0.660377358490566</v>
      </c>
      <c r="T180" s="17">
        <f t="shared" ca="1" si="16"/>
        <v>1</v>
      </c>
      <c r="U180" s="17">
        <f t="shared" ca="1" si="17"/>
        <v>0</v>
      </c>
    </row>
    <row r="181" spans="17:21" x14ac:dyDescent="0.2">
      <c r="Q181" s="17">
        <f t="shared" si="18"/>
        <v>0.17600000000000013</v>
      </c>
      <c r="R181" s="17">
        <f t="shared" ca="1" si="14"/>
        <v>1</v>
      </c>
      <c r="S181" s="17">
        <f t="shared" ca="1" si="15"/>
        <v>0.660377358490566</v>
      </c>
      <c r="T181" s="17">
        <f t="shared" ca="1" si="16"/>
        <v>1</v>
      </c>
      <c r="U181" s="17">
        <f t="shared" ca="1" si="17"/>
        <v>9.4339622641509413E-2</v>
      </c>
    </row>
    <row r="182" spans="17:21" x14ac:dyDescent="0.2">
      <c r="Q182" s="17">
        <f t="shared" si="18"/>
        <v>0.17700000000000013</v>
      </c>
      <c r="R182" s="17">
        <f t="shared" ca="1" si="14"/>
        <v>1</v>
      </c>
      <c r="S182" s="17">
        <f t="shared" ca="1" si="15"/>
        <v>0.56603773584905659</v>
      </c>
      <c r="T182" s="17">
        <f t="shared" ca="1" si="16"/>
        <v>1</v>
      </c>
      <c r="U182" s="17">
        <f t="shared" ca="1" si="17"/>
        <v>0</v>
      </c>
    </row>
    <row r="183" spans="17:21" x14ac:dyDescent="0.2">
      <c r="Q183" s="17">
        <f t="shared" si="18"/>
        <v>0.17800000000000013</v>
      </c>
      <c r="R183" s="17">
        <f t="shared" ca="1" si="14"/>
        <v>1</v>
      </c>
      <c r="S183" s="17">
        <f t="shared" ca="1" si="15"/>
        <v>0.56603773584905659</v>
      </c>
      <c r="T183" s="17">
        <f t="shared" ca="1" si="16"/>
        <v>1</v>
      </c>
      <c r="U183" s="17">
        <f t="shared" ca="1" si="17"/>
        <v>0</v>
      </c>
    </row>
    <row r="184" spans="17:21" x14ac:dyDescent="0.2">
      <c r="Q184" s="17">
        <f t="shared" si="18"/>
        <v>0.17900000000000013</v>
      </c>
      <c r="R184" s="17">
        <f t="shared" ca="1" si="14"/>
        <v>1</v>
      </c>
      <c r="S184" s="17">
        <f t="shared" ca="1" si="15"/>
        <v>0.56603773584905659</v>
      </c>
      <c r="T184" s="17">
        <f t="shared" ca="1" si="16"/>
        <v>1</v>
      </c>
      <c r="U184" s="17">
        <f t="shared" ca="1" si="17"/>
        <v>0</v>
      </c>
    </row>
    <row r="185" spans="17:21" x14ac:dyDescent="0.2">
      <c r="Q185" s="17">
        <f t="shared" si="18"/>
        <v>0.18000000000000013</v>
      </c>
      <c r="R185" s="17">
        <f t="shared" ca="1" si="14"/>
        <v>1</v>
      </c>
      <c r="S185" s="17">
        <f t="shared" ca="1" si="15"/>
        <v>0.56603773584905659</v>
      </c>
      <c r="T185" s="17">
        <f t="shared" ca="1" si="16"/>
        <v>1</v>
      </c>
      <c r="U185" s="17">
        <f ca="1">-(S186-S185)</f>
        <v>0</v>
      </c>
    </row>
    <row r="186" spans="17:21" x14ac:dyDescent="0.2">
      <c r="Q186" s="17">
        <f>Q185+0.001</f>
        <v>0.18100000000000013</v>
      </c>
      <c r="R186" s="17">
        <f t="shared" ca="1" si="14"/>
        <v>1</v>
      </c>
      <c r="S186" s="17">
        <f t="shared" ca="1" si="15"/>
        <v>0.56603773584905659</v>
      </c>
      <c r="T186" s="17">
        <f t="shared" ca="1" si="16"/>
        <v>1</v>
      </c>
      <c r="U186" s="17">
        <f t="shared" ca="1" si="17"/>
        <v>0</v>
      </c>
    </row>
    <row r="187" spans="17:21" x14ac:dyDescent="0.2">
      <c r="Q187" s="17">
        <f t="shared" si="18"/>
        <v>0.18200000000000013</v>
      </c>
      <c r="R187" s="17">
        <f t="shared" ca="1" si="14"/>
        <v>1</v>
      </c>
      <c r="S187" s="17">
        <f t="shared" ca="1" si="15"/>
        <v>0.56603773584905659</v>
      </c>
      <c r="T187" s="17">
        <f t="shared" ca="1" si="16"/>
        <v>1</v>
      </c>
      <c r="U187" s="17">
        <f t="shared" ca="1" si="17"/>
        <v>5.6603773584905648E-2</v>
      </c>
    </row>
    <row r="188" spans="17:21" x14ac:dyDescent="0.2">
      <c r="Q188" s="17">
        <f t="shared" si="18"/>
        <v>0.18300000000000013</v>
      </c>
      <c r="R188" s="17">
        <f t="shared" ca="1" si="14"/>
        <v>1</v>
      </c>
      <c r="S188" s="17">
        <f t="shared" ca="1" si="15"/>
        <v>0.50943396226415094</v>
      </c>
      <c r="T188" s="17">
        <f t="shared" ca="1" si="16"/>
        <v>1</v>
      </c>
      <c r="U188" s="17">
        <f t="shared" ca="1" si="17"/>
        <v>0</v>
      </c>
    </row>
    <row r="189" spans="17:21" x14ac:dyDescent="0.2">
      <c r="Q189" s="17">
        <f t="shared" si="18"/>
        <v>0.18400000000000014</v>
      </c>
      <c r="R189" s="17">
        <f t="shared" ca="1" si="14"/>
        <v>1</v>
      </c>
      <c r="S189" s="17">
        <f t="shared" ca="1" si="15"/>
        <v>0.50943396226415094</v>
      </c>
      <c r="T189" s="17">
        <f t="shared" ca="1" si="16"/>
        <v>1</v>
      </c>
      <c r="U189" s="17">
        <f t="shared" ca="1" si="17"/>
        <v>0</v>
      </c>
    </row>
    <row r="190" spans="17:21" x14ac:dyDescent="0.2">
      <c r="Q190" s="17">
        <f t="shared" si="18"/>
        <v>0.18500000000000014</v>
      </c>
      <c r="R190" s="17">
        <f t="shared" ca="1" si="14"/>
        <v>1</v>
      </c>
      <c r="S190" s="17">
        <f t="shared" ca="1" si="15"/>
        <v>0.50943396226415094</v>
      </c>
      <c r="T190" s="17">
        <f t="shared" ca="1" si="16"/>
        <v>1</v>
      </c>
      <c r="U190" s="17">
        <f t="shared" ca="1" si="17"/>
        <v>0</v>
      </c>
    </row>
    <row r="191" spans="17:21" x14ac:dyDescent="0.2">
      <c r="Q191" s="17">
        <f t="shared" si="18"/>
        <v>0.18600000000000014</v>
      </c>
      <c r="R191" s="17">
        <f t="shared" ca="1" si="14"/>
        <v>1</v>
      </c>
      <c r="S191" s="17">
        <f t="shared" ca="1" si="15"/>
        <v>0.50943396226415094</v>
      </c>
      <c r="T191" s="17">
        <f t="shared" ca="1" si="16"/>
        <v>1</v>
      </c>
      <c r="U191" s="17">
        <f t="shared" ca="1" si="17"/>
        <v>0</v>
      </c>
    </row>
    <row r="192" spans="17:21" x14ac:dyDescent="0.2">
      <c r="Q192" s="17">
        <f>Q191+0.001</f>
        <v>0.18700000000000014</v>
      </c>
      <c r="R192" s="17">
        <f t="shared" ca="1" si="14"/>
        <v>1</v>
      </c>
      <c r="S192" s="17">
        <f t="shared" ca="1" si="15"/>
        <v>0.50943396226415094</v>
      </c>
      <c r="T192" s="17">
        <f t="shared" ca="1" si="16"/>
        <v>1</v>
      </c>
      <c r="U192" s="17">
        <f t="shared" ca="1" si="17"/>
        <v>0</v>
      </c>
    </row>
    <row r="193" spans="17:21" x14ac:dyDescent="0.2">
      <c r="Q193" s="17">
        <f t="shared" si="18"/>
        <v>0.18800000000000014</v>
      </c>
      <c r="R193" s="17">
        <f t="shared" ca="1" si="14"/>
        <v>1</v>
      </c>
      <c r="S193" s="17">
        <f t="shared" ca="1" si="15"/>
        <v>0.50943396226415094</v>
      </c>
      <c r="T193" s="17">
        <f t="shared" ca="1" si="16"/>
        <v>1</v>
      </c>
      <c r="U193" s="17">
        <f t="shared" ca="1" si="17"/>
        <v>0</v>
      </c>
    </row>
    <row r="194" spans="17:21" x14ac:dyDescent="0.2">
      <c r="Q194" s="17">
        <f t="shared" si="18"/>
        <v>0.18900000000000014</v>
      </c>
      <c r="R194" s="17">
        <f t="shared" ca="1" si="14"/>
        <v>1</v>
      </c>
      <c r="S194" s="17">
        <f t="shared" ca="1" si="15"/>
        <v>0.50943396226415094</v>
      </c>
      <c r="T194" s="17">
        <f t="shared" ca="1" si="16"/>
        <v>1</v>
      </c>
      <c r="U194" s="17">
        <f t="shared" ca="1" si="17"/>
        <v>9.4339622641509413E-2</v>
      </c>
    </row>
    <row r="195" spans="17:21" x14ac:dyDescent="0.2">
      <c r="Q195" s="17">
        <f t="shared" si="18"/>
        <v>0.19000000000000014</v>
      </c>
      <c r="R195" s="17">
        <f t="shared" ca="1" si="14"/>
        <v>1</v>
      </c>
      <c r="S195" s="17">
        <f t="shared" ca="1" si="15"/>
        <v>0.41509433962264153</v>
      </c>
      <c r="T195" s="17">
        <f t="shared" ca="1" si="16"/>
        <v>1</v>
      </c>
      <c r="U195" s="17">
        <f t="shared" ca="1" si="17"/>
        <v>0</v>
      </c>
    </row>
    <row r="196" spans="17:21" x14ac:dyDescent="0.2">
      <c r="Q196" s="17">
        <f t="shared" si="18"/>
        <v>0.19100000000000014</v>
      </c>
      <c r="R196" s="17">
        <f t="shared" ca="1" si="14"/>
        <v>1</v>
      </c>
      <c r="S196" s="17">
        <f t="shared" ca="1" si="15"/>
        <v>0.41509433962264153</v>
      </c>
      <c r="T196" s="17">
        <f t="shared" ca="1" si="16"/>
        <v>1</v>
      </c>
      <c r="U196" s="17">
        <f t="shared" ca="1" si="17"/>
        <v>0</v>
      </c>
    </row>
    <row r="197" spans="17:21" x14ac:dyDescent="0.2">
      <c r="Q197" s="17">
        <f t="shared" si="18"/>
        <v>0.19200000000000014</v>
      </c>
      <c r="R197" s="17">
        <f t="shared" ca="1" si="14"/>
        <v>1</v>
      </c>
      <c r="S197" s="17">
        <f t="shared" ca="1" si="15"/>
        <v>0.41509433962264153</v>
      </c>
      <c r="T197" s="17">
        <f t="shared" ca="1" si="16"/>
        <v>1</v>
      </c>
      <c r="U197" s="17">
        <f t="shared" ca="1" si="17"/>
        <v>0</v>
      </c>
    </row>
    <row r="198" spans="17:21" x14ac:dyDescent="0.2">
      <c r="Q198" s="17">
        <f t="shared" si="18"/>
        <v>0.19300000000000014</v>
      </c>
      <c r="R198" s="17">
        <f t="shared" ref="R198:R261" ca="1" si="19">COUNTIFS($F$6:$F$92,"CF",$I$6:$I$92,"&gt;="&amp;$Q198)/CF_D</f>
        <v>1</v>
      </c>
      <c r="S198" s="17">
        <f t="shared" ref="S198:S261" ca="1" si="20">COUNTIFS($F$6:$F$92,"CONT",$I$6:$I$92,"&gt;="&amp;$Q198)/CFNT_D</f>
        <v>0.41509433962264153</v>
      </c>
      <c r="T198" s="17">
        <f t="shared" ca="1" si="16"/>
        <v>1</v>
      </c>
      <c r="U198" s="17">
        <f t="shared" ca="1" si="17"/>
        <v>0</v>
      </c>
    </row>
    <row r="199" spans="17:21" x14ac:dyDescent="0.2">
      <c r="Q199" s="17">
        <f t="shared" si="18"/>
        <v>0.19400000000000014</v>
      </c>
      <c r="R199" s="17">
        <f t="shared" ca="1" si="19"/>
        <v>1</v>
      </c>
      <c r="S199" s="17">
        <f t="shared" ca="1" si="20"/>
        <v>0.41509433962264153</v>
      </c>
      <c r="T199" s="17">
        <f t="shared" ref="T199:T262" ca="1" si="21">(R199+R200)/2</f>
        <v>1</v>
      </c>
      <c r="U199" s="17">
        <f t="shared" ref="U199:U262" ca="1" si="22">-(S200-S199)</f>
        <v>0</v>
      </c>
    </row>
    <row r="200" spans="17:21" x14ac:dyDescent="0.2">
      <c r="Q200" s="17">
        <f t="shared" ref="Q200:Q263" si="23">Q199+0.001</f>
        <v>0.19500000000000015</v>
      </c>
      <c r="R200" s="17">
        <f t="shared" ca="1" si="19"/>
        <v>1</v>
      </c>
      <c r="S200" s="17">
        <f t="shared" ca="1" si="20"/>
        <v>0.41509433962264153</v>
      </c>
      <c r="T200" s="17">
        <f t="shared" ca="1" si="21"/>
        <v>1</v>
      </c>
      <c r="U200" s="17">
        <f t="shared" ca="1" si="22"/>
        <v>0</v>
      </c>
    </row>
    <row r="201" spans="17:21" x14ac:dyDescent="0.2">
      <c r="Q201" s="17">
        <f t="shared" si="23"/>
        <v>0.19600000000000015</v>
      </c>
      <c r="R201" s="17">
        <f t="shared" ca="1" si="19"/>
        <v>1</v>
      </c>
      <c r="S201" s="17">
        <f t="shared" ca="1" si="20"/>
        <v>0.41509433962264153</v>
      </c>
      <c r="T201" s="17">
        <f t="shared" ca="1" si="21"/>
        <v>1</v>
      </c>
      <c r="U201" s="17">
        <f t="shared" ca="1" si="22"/>
        <v>0</v>
      </c>
    </row>
    <row r="202" spans="17:21" x14ac:dyDescent="0.2">
      <c r="Q202" s="17">
        <f t="shared" si="23"/>
        <v>0.19700000000000015</v>
      </c>
      <c r="R202" s="17">
        <f t="shared" ca="1" si="19"/>
        <v>1</v>
      </c>
      <c r="S202" s="17">
        <f t="shared" ca="1" si="20"/>
        <v>0.41509433962264153</v>
      </c>
      <c r="T202" s="17">
        <f t="shared" ca="1" si="21"/>
        <v>1</v>
      </c>
      <c r="U202" s="17">
        <f t="shared" ca="1" si="22"/>
        <v>0</v>
      </c>
    </row>
    <row r="203" spans="17:21" x14ac:dyDescent="0.2">
      <c r="Q203" s="17">
        <f t="shared" si="23"/>
        <v>0.19800000000000015</v>
      </c>
      <c r="R203" s="17">
        <f t="shared" ca="1" si="19"/>
        <v>1</v>
      </c>
      <c r="S203" s="17">
        <f t="shared" ca="1" si="20"/>
        <v>0.41509433962264153</v>
      </c>
      <c r="T203" s="17">
        <f t="shared" ca="1" si="21"/>
        <v>1</v>
      </c>
      <c r="U203" s="17">
        <f t="shared" ca="1" si="22"/>
        <v>9.4339622641509469E-2</v>
      </c>
    </row>
    <row r="204" spans="17:21" x14ac:dyDescent="0.2">
      <c r="Q204" s="17">
        <f t="shared" si="23"/>
        <v>0.19900000000000015</v>
      </c>
      <c r="R204" s="17">
        <f t="shared" ca="1" si="19"/>
        <v>1</v>
      </c>
      <c r="S204" s="17">
        <f t="shared" ca="1" si="20"/>
        <v>0.32075471698113206</v>
      </c>
      <c r="T204" s="17">
        <f t="shared" ca="1" si="21"/>
        <v>1</v>
      </c>
      <c r="U204" s="17">
        <f t="shared" ca="1" si="22"/>
        <v>0</v>
      </c>
    </row>
    <row r="205" spans="17:21" x14ac:dyDescent="0.2">
      <c r="Q205" s="17">
        <f t="shared" si="23"/>
        <v>0.20000000000000015</v>
      </c>
      <c r="R205" s="17">
        <f t="shared" ca="1" si="19"/>
        <v>1</v>
      </c>
      <c r="S205" s="17">
        <f t="shared" ca="1" si="20"/>
        <v>0.32075471698113206</v>
      </c>
      <c r="T205" s="17">
        <f t="shared" ca="1" si="21"/>
        <v>1</v>
      </c>
      <c r="U205" s="17">
        <f t="shared" ca="1" si="22"/>
        <v>0</v>
      </c>
    </row>
    <row r="206" spans="17:21" x14ac:dyDescent="0.2">
      <c r="Q206" s="17">
        <f t="shared" si="23"/>
        <v>0.20100000000000015</v>
      </c>
      <c r="R206" s="17">
        <f t="shared" ca="1" si="19"/>
        <v>1</v>
      </c>
      <c r="S206" s="17">
        <f t="shared" ca="1" si="20"/>
        <v>0.32075471698113206</v>
      </c>
      <c r="T206" s="17">
        <f t="shared" ca="1" si="21"/>
        <v>1</v>
      </c>
      <c r="U206" s="17">
        <f t="shared" ca="1" si="22"/>
        <v>0</v>
      </c>
    </row>
    <row r="207" spans="17:21" x14ac:dyDescent="0.2">
      <c r="Q207" s="17">
        <f t="shared" si="23"/>
        <v>0.20200000000000015</v>
      </c>
      <c r="R207" s="17">
        <f t="shared" ca="1" si="19"/>
        <v>1</v>
      </c>
      <c r="S207" s="17">
        <f t="shared" ca="1" si="20"/>
        <v>0.32075471698113206</v>
      </c>
      <c r="T207" s="17">
        <f t="shared" ca="1" si="21"/>
        <v>1</v>
      </c>
      <c r="U207" s="17">
        <f t="shared" ca="1" si="22"/>
        <v>0</v>
      </c>
    </row>
    <row r="208" spans="17:21" x14ac:dyDescent="0.2">
      <c r="Q208" s="17">
        <f t="shared" si="23"/>
        <v>0.20300000000000015</v>
      </c>
      <c r="R208" s="17">
        <f t="shared" ca="1" si="19"/>
        <v>1</v>
      </c>
      <c r="S208" s="17">
        <f t="shared" ca="1" si="20"/>
        <v>0.32075471698113206</v>
      </c>
      <c r="T208" s="17">
        <f t="shared" ca="1" si="21"/>
        <v>1</v>
      </c>
      <c r="U208" s="17">
        <f t="shared" ca="1" si="22"/>
        <v>0</v>
      </c>
    </row>
    <row r="209" spans="17:21" x14ac:dyDescent="0.2">
      <c r="Q209" s="17">
        <f t="shared" si="23"/>
        <v>0.20400000000000015</v>
      </c>
      <c r="R209" s="17">
        <f t="shared" ca="1" si="19"/>
        <v>1</v>
      </c>
      <c r="S209" s="17">
        <f t="shared" ca="1" si="20"/>
        <v>0.32075471698113206</v>
      </c>
      <c r="T209" s="17">
        <f t="shared" ca="1" si="21"/>
        <v>1</v>
      </c>
      <c r="U209" s="17">
        <f t="shared" ca="1" si="22"/>
        <v>0</v>
      </c>
    </row>
    <row r="210" spans="17:21" x14ac:dyDescent="0.2">
      <c r="Q210" s="17">
        <f t="shared" si="23"/>
        <v>0.20500000000000015</v>
      </c>
      <c r="R210" s="17">
        <f t="shared" ca="1" si="19"/>
        <v>1</v>
      </c>
      <c r="S210" s="17">
        <f t="shared" ca="1" si="20"/>
        <v>0.32075471698113206</v>
      </c>
      <c r="T210" s="17">
        <f t="shared" ca="1" si="21"/>
        <v>1</v>
      </c>
      <c r="U210" s="17">
        <f t="shared" ca="1" si="22"/>
        <v>0</v>
      </c>
    </row>
    <row r="211" spans="17:21" x14ac:dyDescent="0.2">
      <c r="Q211" s="17">
        <f t="shared" si="23"/>
        <v>0.20600000000000016</v>
      </c>
      <c r="R211" s="17">
        <f t="shared" ca="1" si="19"/>
        <v>1</v>
      </c>
      <c r="S211" s="17">
        <f t="shared" ca="1" si="20"/>
        <v>0.32075471698113206</v>
      </c>
      <c r="T211" s="17">
        <f t="shared" ca="1" si="21"/>
        <v>1</v>
      </c>
      <c r="U211" s="17">
        <f t="shared" ca="1" si="22"/>
        <v>0</v>
      </c>
    </row>
    <row r="212" spans="17:21" x14ac:dyDescent="0.2">
      <c r="Q212" s="17">
        <f t="shared" si="23"/>
        <v>0.20700000000000016</v>
      </c>
      <c r="R212" s="17">
        <f t="shared" ca="1" si="19"/>
        <v>1</v>
      </c>
      <c r="S212" s="17">
        <f t="shared" ca="1" si="20"/>
        <v>0.32075471698113206</v>
      </c>
      <c r="T212" s="17">
        <f t="shared" ca="1" si="21"/>
        <v>1</v>
      </c>
      <c r="U212" s="17">
        <f t="shared" ca="1" si="22"/>
        <v>0</v>
      </c>
    </row>
    <row r="213" spans="17:21" x14ac:dyDescent="0.2">
      <c r="Q213" s="17">
        <f t="shared" si="23"/>
        <v>0.20800000000000016</v>
      </c>
      <c r="R213" s="17">
        <f t="shared" ca="1" si="19"/>
        <v>1</v>
      </c>
      <c r="S213" s="17">
        <f t="shared" ca="1" si="20"/>
        <v>0.32075471698113206</v>
      </c>
      <c r="T213" s="17">
        <f t="shared" ca="1" si="21"/>
        <v>1</v>
      </c>
      <c r="U213" s="17">
        <f t="shared" ca="1" si="22"/>
        <v>0</v>
      </c>
    </row>
    <row r="214" spans="17:21" x14ac:dyDescent="0.2">
      <c r="Q214" s="17">
        <f t="shared" si="23"/>
        <v>0.20900000000000016</v>
      </c>
      <c r="R214" s="17">
        <f t="shared" ca="1" si="19"/>
        <v>1</v>
      </c>
      <c r="S214" s="17">
        <f t="shared" ca="1" si="20"/>
        <v>0.32075471698113206</v>
      </c>
      <c r="T214" s="17">
        <f t="shared" ca="1" si="21"/>
        <v>1</v>
      </c>
      <c r="U214" s="17">
        <f t="shared" ca="1" si="22"/>
        <v>0</v>
      </c>
    </row>
    <row r="215" spans="17:21" x14ac:dyDescent="0.2">
      <c r="Q215" s="17">
        <f t="shared" si="23"/>
        <v>0.21000000000000016</v>
      </c>
      <c r="R215" s="17">
        <f t="shared" ca="1" si="19"/>
        <v>1</v>
      </c>
      <c r="S215" s="17">
        <f t="shared" ca="1" si="20"/>
        <v>0.32075471698113206</v>
      </c>
      <c r="T215" s="17">
        <f t="shared" ca="1" si="21"/>
        <v>1</v>
      </c>
      <c r="U215" s="17">
        <f t="shared" ca="1" si="22"/>
        <v>0</v>
      </c>
    </row>
    <row r="216" spans="17:21" x14ac:dyDescent="0.2">
      <c r="Q216" s="17">
        <f t="shared" si="23"/>
        <v>0.21100000000000016</v>
      </c>
      <c r="R216" s="17">
        <f t="shared" ca="1" si="19"/>
        <v>1</v>
      </c>
      <c r="S216" s="17">
        <f t="shared" ca="1" si="20"/>
        <v>0.32075471698113206</v>
      </c>
      <c r="T216" s="17">
        <f t="shared" ca="1" si="21"/>
        <v>1</v>
      </c>
      <c r="U216" s="17">
        <f t="shared" ca="1" si="22"/>
        <v>0</v>
      </c>
    </row>
    <row r="217" spans="17:21" x14ac:dyDescent="0.2">
      <c r="Q217" s="17">
        <f t="shared" si="23"/>
        <v>0.21200000000000016</v>
      </c>
      <c r="R217" s="17">
        <f t="shared" ca="1" si="19"/>
        <v>1</v>
      </c>
      <c r="S217" s="17">
        <f t="shared" ca="1" si="20"/>
        <v>0.32075471698113206</v>
      </c>
      <c r="T217" s="17">
        <f t="shared" ca="1" si="21"/>
        <v>1</v>
      </c>
      <c r="U217" s="17">
        <f t="shared" ca="1" si="22"/>
        <v>0</v>
      </c>
    </row>
    <row r="218" spans="17:21" x14ac:dyDescent="0.2">
      <c r="Q218" s="17">
        <f t="shared" si="23"/>
        <v>0.21300000000000016</v>
      </c>
      <c r="R218" s="17">
        <f t="shared" ca="1" si="19"/>
        <v>1</v>
      </c>
      <c r="S218" s="17">
        <f t="shared" ca="1" si="20"/>
        <v>0.32075471698113206</v>
      </c>
      <c r="T218" s="17">
        <f t="shared" ca="1" si="21"/>
        <v>1</v>
      </c>
      <c r="U218" s="17">
        <f t="shared" ca="1" si="22"/>
        <v>0</v>
      </c>
    </row>
    <row r="219" spans="17:21" x14ac:dyDescent="0.2">
      <c r="Q219" s="17">
        <f t="shared" si="23"/>
        <v>0.21400000000000016</v>
      </c>
      <c r="R219" s="17">
        <f t="shared" ca="1" si="19"/>
        <v>1</v>
      </c>
      <c r="S219" s="17">
        <f t="shared" ca="1" si="20"/>
        <v>0.32075471698113206</v>
      </c>
      <c r="T219" s="17">
        <f t="shared" ca="1" si="21"/>
        <v>1</v>
      </c>
      <c r="U219" s="17">
        <f t="shared" ca="1" si="22"/>
        <v>0</v>
      </c>
    </row>
    <row r="220" spans="17:21" x14ac:dyDescent="0.2">
      <c r="Q220" s="17">
        <f t="shared" si="23"/>
        <v>0.21500000000000016</v>
      </c>
      <c r="R220" s="17">
        <f t="shared" ca="1" si="19"/>
        <v>1</v>
      </c>
      <c r="S220" s="17">
        <f t="shared" ca="1" si="20"/>
        <v>0.32075471698113206</v>
      </c>
      <c r="T220" s="17">
        <f t="shared" ca="1" si="21"/>
        <v>1</v>
      </c>
      <c r="U220" s="17">
        <f t="shared" ca="1" si="22"/>
        <v>0</v>
      </c>
    </row>
    <row r="221" spans="17:21" x14ac:dyDescent="0.2">
      <c r="Q221" s="17">
        <f t="shared" si="23"/>
        <v>0.21600000000000016</v>
      </c>
      <c r="R221" s="17">
        <f t="shared" ca="1" si="19"/>
        <v>1</v>
      </c>
      <c r="S221" s="17">
        <f t="shared" ca="1" si="20"/>
        <v>0.32075471698113206</v>
      </c>
      <c r="T221" s="17">
        <f t="shared" ca="1" si="21"/>
        <v>1</v>
      </c>
      <c r="U221" s="17">
        <f t="shared" ca="1" si="22"/>
        <v>0</v>
      </c>
    </row>
    <row r="222" spans="17:21" x14ac:dyDescent="0.2">
      <c r="Q222" s="17">
        <f t="shared" si="23"/>
        <v>0.21700000000000016</v>
      </c>
      <c r="R222" s="17">
        <f t="shared" ca="1" si="19"/>
        <v>1</v>
      </c>
      <c r="S222" s="17">
        <f t="shared" ca="1" si="20"/>
        <v>0.32075471698113206</v>
      </c>
      <c r="T222" s="17">
        <f t="shared" ca="1" si="21"/>
        <v>1</v>
      </c>
      <c r="U222" s="17">
        <f t="shared" ca="1" si="22"/>
        <v>0</v>
      </c>
    </row>
    <row r="223" spans="17:21" x14ac:dyDescent="0.2">
      <c r="Q223" s="17">
        <f t="shared" si="23"/>
        <v>0.21800000000000017</v>
      </c>
      <c r="R223" s="17">
        <f t="shared" ca="1" si="19"/>
        <v>1</v>
      </c>
      <c r="S223" s="17">
        <f t="shared" ca="1" si="20"/>
        <v>0.32075471698113206</v>
      </c>
      <c r="T223" s="17">
        <f t="shared" ca="1" si="21"/>
        <v>1</v>
      </c>
      <c r="U223" s="17">
        <f t="shared" ca="1" si="22"/>
        <v>0</v>
      </c>
    </row>
    <row r="224" spans="17:21" x14ac:dyDescent="0.2">
      <c r="Q224" s="17">
        <f t="shared" si="23"/>
        <v>0.21900000000000017</v>
      </c>
      <c r="R224" s="17">
        <f t="shared" ca="1" si="19"/>
        <v>1</v>
      </c>
      <c r="S224" s="17">
        <f t="shared" ca="1" si="20"/>
        <v>0.32075471698113206</v>
      </c>
      <c r="T224" s="17">
        <f t="shared" ca="1" si="21"/>
        <v>1</v>
      </c>
      <c r="U224" s="17">
        <f t="shared" ca="1" si="22"/>
        <v>0</v>
      </c>
    </row>
    <row r="225" spans="17:21" x14ac:dyDescent="0.2">
      <c r="Q225" s="17">
        <f t="shared" si="23"/>
        <v>0.22000000000000017</v>
      </c>
      <c r="R225" s="17">
        <f t="shared" ca="1" si="19"/>
        <v>1</v>
      </c>
      <c r="S225" s="17">
        <f t="shared" ca="1" si="20"/>
        <v>0.32075471698113206</v>
      </c>
      <c r="T225" s="17">
        <f t="shared" ca="1" si="21"/>
        <v>1</v>
      </c>
      <c r="U225" s="17">
        <f t="shared" ca="1" si="22"/>
        <v>0</v>
      </c>
    </row>
    <row r="226" spans="17:21" x14ac:dyDescent="0.2">
      <c r="Q226" s="17">
        <f t="shared" si="23"/>
        <v>0.22100000000000017</v>
      </c>
      <c r="R226" s="17">
        <f t="shared" ca="1" si="19"/>
        <v>1</v>
      </c>
      <c r="S226" s="17">
        <f t="shared" ca="1" si="20"/>
        <v>0.32075471698113206</v>
      </c>
      <c r="T226" s="17">
        <f t="shared" ca="1" si="21"/>
        <v>1</v>
      </c>
      <c r="U226" s="17">
        <f t="shared" ca="1" si="22"/>
        <v>0</v>
      </c>
    </row>
    <row r="227" spans="17:21" x14ac:dyDescent="0.2">
      <c r="Q227" s="17">
        <f t="shared" si="23"/>
        <v>0.22200000000000017</v>
      </c>
      <c r="R227" s="17">
        <f t="shared" ca="1" si="19"/>
        <v>1</v>
      </c>
      <c r="S227" s="17">
        <f t="shared" ca="1" si="20"/>
        <v>0.32075471698113206</v>
      </c>
      <c r="T227" s="17">
        <f t="shared" ca="1" si="21"/>
        <v>1</v>
      </c>
      <c r="U227" s="17">
        <f t="shared" ca="1" si="22"/>
        <v>0</v>
      </c>
    </row>
    <row r="228" spans="17:21" x14ac:dyDescent="0.2">
      <c r="Q228" s="17">
        <f t="shared" si="23"/>
        <v>0.22300000000000017</v>
      </c>
      <c r="R228" s="17">
        <f t="shared" ca="1" si="19"/>
        <v>1</v>
      </c>
      <c r="S228" s="17">
        <f t="shared" ca="1" si="20"/>
        <v>0.32075471698113206</v>
      </c>
      <c r="T228" s="17">
        <f t="shared" ca="1" si="21"/>
        <v>1</v>
      </c>
      <c r="U228" s="17">
        <f t="shared" ca="1" si="22"/>
        <v>0</v>
      </c>
    </row>
    <row r="229" spans="17:21" x14ac:dyDescent="0.2">
      <c r="Q229" s="17">
        <f t="shared" si="23"/>
        <v>0.22400000000000017</v>
      </c>
      <c r="R229" s="17">
        <f t="shared" ca="1" si="19"/>
        <v>1</v>
      </c>
      <c r="S229" s="17">
        <f t="shared" ca="1" si="20"/>
        <v>0.32075471698113206</v>
      </c>
      <c r="T229" s="17">
        <f t="shared" ca="1" si="21"/>
        <v>1</v>
      </c>
      <c r="U229" s="17">
        <f t="shared" ca="1" si="22"/>
        <v>0</v>
      </c>
    </row>
    <row r="230" spans="17:21" x14ac:dyDescent="0.2">
      <c r="Q230" s="17">
        <f t="shared" si="23"/>
        <v>0.22500000000000017</v>
      </c>
      <c r="R230" s="17">
        <f t="shared" ca="1" si="19"/>
        <v>1</v>
      </c>
      <c r="S230" s="17">
        <f t="shared" ca="1" si="20"/>
        <v>0.32075471698113206</v>
      </c>
      <c r="T230" s="17">
        <f t="shared" ca="1" si="21"/>
        <v>1</v>
      </c>
      <c r="U230" s="17">
        <f t="shared" ca="1" si="22"/>
        <v>0</v>
      </c>
    </row>
    <row r="231" spans="17:21" x14ac:dyDescent="0.2">
      <c r="Q231" s="17">
        <f t="shared" si="23"/>
        <v>0.22600000000000017</v>
      </c>
      <c r="R231" s="17">
        <f t="shared" ca="1" si="19"/>
        <v>1</v>
      </c>
      <c r="S231" s="17">
        <f t="shared" ca="1" si="20"/>
        <v>0.32075471698113206</v>
      </c>
      <c r="T231" s="17">
        <f t="shared" ca="1" si="21"/>
        <v>1</v>
      </c>
      <c r="U231" s="17">
        <f t="shared" ca="1" si="22"/>
        <v>0</v>
      </c>
    </row>
    <row r="232" spans="17:21" x14ac:dyDescent="0.2">
      <c r="Q232" s="17">
        <f t="shared" si="23"/>
        <v>0.22700000000000017</v>
      </c>
      <c r="R232" s="17">
        <f t="shared" ca="1" si="19"/>
        <v>1</v>
      </c>
      <c r="S232" s="17">
        <f t="shared" ca="1" si="20"/>
        <v>0.32075471698113206</v>
      </c>
      <c r="T232" s="17">
        <f t="shared" ca="1" si="21"/>
        <v>1</v>
      </c>
      <c r="U232" s="17">
        <f t="shared" ca="1" si="22"/>
        <v>0</v>
      </c>
    </row>
    <row r="233" spans="17:21" x14ac:dyDescent="0.2">
      <c r="Q233" s="17">
        <f t="shared" si="23"/>
        <v>0.22800000000000017</v>
      </c>
      <c r="R233" s="17">
        <f t="shared" ca="1" si="19"/>
        <v>1</v>
      </c>
      <c r="S233" s="17">
        <f t="shared" ca="1" si="20"/>
        <v>0.32075471698113206</v>
      </c>
      <c r="T233" s="17">
        <f t="shared" ca="1" si="21"/>
        <v>1</v>
      </c>
      <c r="U233" s="17">
        <f t="shared" ca="1" si="22"/>
        <v>0</v>
      </c>
    </row>
    <row r="234" spans="17:21" x14ac:dyDescent="0.2">
      <c r="Q234" s="17">
        <f t="shared" si="23"/>
        <v>0.22900000000000018</v>
      </c>
      <c r="R234" s="17">
        <f t="shared" ca="1" si="19"/>
        <v>1</v>
      </c>
      <c r="S234" s="17">
        <f t="shared" ca="1" si="20"/>
        <v>0.32075471698113206</v>
      </c>
      <c r="T234" s="17">
        <f t="shared" ca="1" si="21"/>
        <v>1</v>
      </c>
      <c r="U234" s="17">
        <f t="shared" ca="1" si="22"/>
        <v>1.8867924528301883E-2</v>
      </c>
    </row>
    <row r="235" spans="17:21" x14ac:dyDescent="0.2">
      <c r="Q235" s="17">
        <f t="shared" si="23"/>
        <v>0.23000000000000018</v>
      </c>
      <c r="R235" s="17">
        <f t="shared" ca="1" si="19"/>
        <v>1</v>
      </c>
      <c r="S235" s="17">
        <f t="shared" ca="1" si="20"/>
        <v>0.30188679245283018</v>
      </c>
      <c r="T235" s="17">
        <f t="shared" ca="1" si="21"/>
        <v>1</v>
      </c>
      <c r="U235" s="17">
        <f t="shared" ca="1" si="22"/>
        <v>0</v>
      </c>
    </row>
    <row r="236" spans="17:21" x14ac:dyDescent="0.2">
      <c r="Q236" s="17">
        <f t="shared" si="23"/>
        <v>0.23100000000000018</v>
      </c>
      <c r="R236" s="17">
        <f t="shared" ca="1" si="19"/>
        <v>1</v>
      </c>
      <c r="S236" s="17">
        <f t="shared" ca="1" si="20"/>
        <v>0.30188679245283018</v>
      </c>
      <c r="T236" s="17">
        <f t="shared" ca="1" si="21"/>
        <v>1</v>
      </c>
      <c r="U236" s="17">
        <f t="shared" ca="1" si="22"/>
        <v>0</v>
      </c>
    </row>
    <row r="237" spans="17:21" x14ac:dyDescent="0.2">
      <c r="Q237" s="17">
        <f t="shared" si="23"/>
        <v>0.23200000000000018</v>
      </c>
      <c r="R237" s="17">
        <f t="shared" ca="1" si="19"/>
        <v>1</v>
      </c>
      <c r="S237" s="17">
        <f t="shared" ca="1" si="20"/>
        <v>0.30188679245283018</v>
      </c>
      <c r="T237" s="17">
        <f t="shared" ca="1" si="21"/>
        <v>1</v>
      </c>
      <c r="U237" s="17">
        <f t="shared" ca="1" si="22"/>
        <v>0</v>
      </c>
    </row>
    <row r="238" spans="17:21" x14ac:dyDescent="0.2">
      <c r="Q238" s="17">
        <f t="shared" si="23"/>
        <v>0.23300000000000018</v>
      </c>
      <c r="R238" s="17">
        <f t="shared" ca="1" si="19"/>
        <v>1</v>
      </c>
      <c r="S238" s="17">
        <f t="shared" ca="1" si="20"/>
        <v>0.30188679245283018</v>
      </c>
      <c r="T238" s="17">
        <f t="shared" ca="1" si="21"/>
        <v>1</v>
      </c>
      <c r="U238" s="17">
        <f t="shared" ca="1" si="22"/>
        <v>0</v>
      </c>
    </row>
    <row r="239" spans="17:21" x14ac:dyDescent="0.2">
      <c r="Q239" s="17">
        <f t="shared" si="23"/>
        <v>0.23400000000000018</v>
      </c>
      <c r="R239" s="17">
        <f t="shared" ca="1" si="19"/>
        <v>1</v>
      </c>
      <c r="S239" s="17">
        <f t="shared" ca="1" si="20"/>
        <v>0.30188679245283018</v>
      </c>
      <c r="T239" s="17">
        <f t="shared" ca="1" si="21"/>
        <v>1</v>
      </c>
      <c r="U239" s="17">
        <f t="shared" ca="1" si="22"/>
        <v>0</v>
      </c>
    </row>
    <row r="240" spans="17:21" x14ac:dyDescent="0.2">
      <c r="Q240" s="17">
        <f t="shared" si="23"/>
        <v>0.23500000000000018</v>
      </c>
      <c r="R240" s="17">
        <f t="shared" ca="1" si="19"/>
        <v>1</v>
      </c>
      <c r="S240" s="17">
        <f t="shared" ca="1" si="20"/>
        <v>0.30188679245283018</v>
      </c>
      <c r="T240" s="17">
        <f t="shared" ca="1" si="21"/>
        <v>1</v>
      </c>
      <c r="U240" s="17">
        <f t="shared" ca="1" si="22"/>
        <v>0</v>
      </c>
    </row>
    <row r="241" spans="17:21" x14ac:dyDescent="0.2">
      <c r="Q241" s="17">
        <f t="shared" si="23"/>
        <v>0.23600000000000018</v>
      </c>
      <c r="R241" s="17">
        <f t="shared" ca="1" si="19"/>
        <v>1</v>
      </c>
      <c r="S241" s="17">
        <f t="shared" ca="1" si="20"/>
        <v>0.30188679245283018</v>
      </c>
      <c r="T241" s="17">
        <f t="shared" ca="1" si="21"/>
        <v>1</v>
      </c>
      <c r="U241" s="17">
        <f t="shared" ca="1" si="22"/>
        <v>0</v>
      </c>
    </row>
    <row r="242" spans="17:21" x14ac:dyDescent="0.2">
      <c r="Q242" s="17">
        <f t="shared" si="23"/>
        <v>0.23700000000000018</v>
      </c>
      <c r="R242" s="17">
        <f t="shared" ca="1" si="19"/>
        <v>1</v>
      </c>
      <c r="S242" s="17">
        <f t="shared" ca="1" si="20"/>
        <v>0.30188679245283018</v>
      </c>
      <c r="T242" s="17">
        <f t="shared" ca="1" si="21"/>
        <v>1</v>
      </c>
      <c r="U242" s="17">
        <f t="shared" ca="1" si="22"/>
        <v>0</v>
      </c>
    </row>
    <row r="243" spans="17:21" x14ac:dyDescent="0.2">
      <c r="Q243" s="17">
        <f t="shared" si="23"/>
        <v>0.23800000000000018</v>
      </c>
      <c r="R243" s="17">
        <f t="shared" ca="1" si="19"/>
        <v>1</v>
      </c>
      <c r="S243" s="17">
        <f t="shared" ca="1" si="20"/>
        <v>0.30188679245283018</v>
      </c>
      <c r="T243" s="17">
        <f t="shared" ca="1" si="21"/>
        <v>1</v>
      </c>
      <c r="U243" s="17">
        <f t="shared" ca="1" si="22"/>
        <v>0</v>
      </c>
    </row>
    <row r="244" spans="17:21" x14ac:dyDescent="0.2">
      <c r="Q244" s="17">
        <f t="shared" si="23"/>
        <v>0.23900000000000018</v>
      </c>
      <c r="R244" s="17">
        <f t="shared" ca="1" si="19"/>
        <v>1</v>
      </c>
      <c r="S244" s="17">
        <f t="shared" ca="1" si="20"/>
        <v>0.30188679245283018</v>
      </c>
      <c r="T244" s="17">
        <f t="shared" ca="1" si="21"/>
        <v>1</v>
      </c>
      <c r="U244" s="17">
        <f t="shared" ca="1" si="22"/>
        <v>0</v>
      </c>
    </row>
    <row r="245" spans="17:21" x14ac:dyDescent="0.2">
      <c r="Q245" s="17">
        <f t="shared" si="23"/>
        <v>0.24000000000000019</v>
      </c>
      <c r="R245" s="17">
        <f t="shared" ca="1" si="19"/>
        <v>1</v>
      </c>
      <c r="S245" s="17">
        <f t="shared" ca="1" si="20"/>
        <v>0.30188679245283018</v>
      </c>
      <c r="T245" s="17">
        <f t="shared" ca="1" si="21"/>
        <v>1</v>
      </c>
      <c r="U245" s="17">
        <f t="shared" ca="1" si="22"/>
        <v>0</v>
      </c>
    </row>
    <row r="246" spans="17:21" x14ac:dyDescent="0.2">
      <c r="Q246" s="17">
        <f t="shared" si="23"/>
        <v>0.24100000000000019</v>
      </c>
      <c r="R246" s="17">
        <f t="shared" ca="1" si="19"/>
        <v>1</v>
      </c>
      <c r="S246" s="17">
        <f t="shared" ca="1" si="20"/>
        <v>0.30188679245283018</v>
      </c>
      <c r="T246" s="17">
        <f t="shared" ca="1" si="21"/>
        <v>1</v>
      </c>
      <c r="U246" s="17">
        <f t="shared" ca="1" si="22"/>
        <v>0</v>
      </c>
    </row>
    <row r="247" spans="17:21" x14ac:dyDescent="0.2">
      <c r="Q247" s="17">
        <f t="shared" si="23"/>
        <v>0.24200000000000019</v>
      </c>
      <c r="R247" s="17">
        <f t="shared" ca="1" si="19"/>
        <v>1</v>
      </c>
      <c r="S247" s="17">
        <f t="shared" ca="1" si="20"/>
        <v>0.30188679245283018</v>
      </c>
      <c r="T247" s="17">
        <f t="shared" ca="1" si="21"/>
        <v>1</v>
      </c>
      <c r="U247" s="17">
        <f t="shared" ca="1" si="22"/>
        <v>0</v>
      </c>
    </row>
    <row r="248" spans="17:21" x14ac:dyDescent="0.2">
      <c r="Q248" s="17">
        <f t="shared" si="23"/>
        <v>0.24300000000000019</v>
      </c>
      <c r="R248" s="17">
        <f t="shared" ca="1" si="19"/>
        <v>1</v>
      </c>
      <c r="S248" s="17">
        <f t="shared" ca="1" si="20"/>
        <v>0.30188679245283018</v>
      </c>
      <c r="T248" s="17">
        <f t="shared" ca="1" si="21"/>
        <v>1</v>
      </c>
      <c r="U248" s="17">
        <f t="shared" ca="1" si="22"/>
        <v>0</v>
      </c>
    </row>
    <row r="249" spans="17:21" x14ac:dyDescent="0.2">
      <c r="Q249" s="17">
        <f t="shared" si="23"/>
        <v>0.24400000000000019</v>
      </c>
      <c r="R249" s="17">
        <f t="shared" ca="1" si="19"/>
        <v>1</v>
      </c>
      <c r="S249" s="17">
        <f t="shared" ca="1" si="20"/>
        <v>0.30188679245283018</v>
      </c>
      <c r="T249" s="17">
        <f t="shared" ca="1" si="21"/>
        <v>1</v>
      </c>
      <c r="U249" s="17">
        <f t="shared" ca="1" si="22"/>
        <v>0</v>
      </c>
    </row>
    <row r="250" spans="17:21" x14ac:dyDescent="0.2">
      <c r="Q250" s="17">
        <f t="shared" si="23"/>
        <v>0.24500000000000019</v>
      </c>
      <c r="R250" s="17">
        <f t="shared" ca="1" si="19"/>
        <v>1</v>
      </c>
      <c r="S250" s="17">
        <f t="shared" ca="1" si="20"/>
        <v>0.30188679245283018</v>
      </c>
      <c r="T250" s="17">
        <f t="shared" ca="1" si="21"/>
        <v>1</v>
      </c>
      <c r="U250" s="17">
        <f t="shared" ca="1" si="22"/>
        <v>0</v>
      </c>
    </row>
    <row r="251" spans="17:21" x14ac:dyDescent="0.2">
      <c r="Q251" s="17">
        <f t="shared" si="23"/>
        <v>0.24600000000000019</v>
      </c>
      <c r="R251" s="17">
        <f t="shared" ca="1" si="19"/>
        <v>1</v>
      </c>
      <c r="S251" s="17">
        <f t="shared" ca="1" si="20"/>
        <v>0.30188679245283018</v>
      </c>
      <c r="T251" s="17">
        <f t="shared" ca="1" si="21"/>
        <v>1</v>
      </c>
      <c r="U251" s="17">
        <f t="shared" ca="1" si="22"/>
        <v>0</v>
      </c>
    </row>
    <row r="252" spans="17:21" x14ac:dyDescent="0.2">
      <c r="Q252" s="17">
        <f t="shared" si="23"/>
        <v>0.24700000000000019</v>
      </c>
      <c r="R252" s="17">
        <f t="shared" ca="1" si="19"/>
        <v>1</v>
      </c>
      <c r="S252" s="17">
        <f t="shared" ca="1" si="20"/>
        <v>0.30188679245283018</v>
      </c>
      <c r="T252" s="17">
        <f t="shared" ca="1" si="21"/>
        <v>1</v>
      </c>
      <c r="U252" s="17">
        <f t="shared" ca="1" si="22"/>
        <v>0</v>
      </c>
    </row>
    <row r="253" spans="17:21" x14ac:dyDescent="0.2">
      <c r="Q253" s="17">
        <f t="shared" si="23"/>
        <v>0.24800000000000019</v>
      </c>
      <c r="R253" s="17">
        <f t="shared" ca="1" si="19"/>
        <v>1</v>
      </c>
      <c r="S253" s="17">
        <f t="shared" ca="1" si="20"/>
        <v>0.30188679245283018</v>
      </c>
      <c r="T253" s="17">
        <f t="shared" ca="1" si="21"/>
        <v>1</v>
      </c>
      <c r="U253" s="17">
        <f t="shared" ca="1" si="22"/>
        <v>0</v>
      </c>
    </row>
    <row r="254" spans="17:21" x14ac:dyDescent="0.2">
      <c r="Q254" s="17">
        <f t="shared" si="23"/>
        <v>0.24900000000000019</v>
      </c>
      <c r="R254" s="17">
        <f t="shared" ca="1" si="19"/>
        <v>1</v>
      </c>
      <c r="S254" s="17">
        <f t="shared" ca="1" si="20"/>
        <v>0.30188679245283018</v>
      </c>
      <c r="T254" s="17">
        <f t="shared" ca="1" si="21"/>
        <v>1</v>
      </c>
      <c r="U254" s="17">
        <f t="shared" ca="1" si="22"/>
        <v>0</v>
      </c>
    </row>
    <row r="255" spans="17:21" x14ac:dyDescent="0.2">
      <c r="Q255" s="17">
        <f t="shared" si="23"/>
        <v>0.25000000000000017</v>
      </c>
      <c r="R255" s="17">
        <f t="shared" ca="1" si="19"/>
        <v>1</v>
      </c>
      <c r="S255" s="17">
        <f t="shared" ca="1" si="20"/>
        <v>0.30188679245283018</v>
      </c>
      <c r="T255" s="17">
        <f t="shared" ca="1" si="21"/>
        <v>1</v>
      </c>
      <c r="U255" s="17">
        <f t="shared" ca="1" si="22"/>
        <v>0</v>
      </c>
    </row>
    <row r="256" spans="17:21" x14ac:dyDescent="0.2">
      <c r="Q256" s="17">
        <f t="shared" si="23"/>
        <v>0.25100000000000017</v>
      </c>
      <c r="R256" s="17">
        <f t="shared" ca="1" si="19"/>
        <v>1</v>
      </c>
      <c r="S256" s="17">
        <f t="shared" ca="1" si="20"/>
        <v>0.30188679245283018</v>
      </c>
      <c r="T256" s="17">
        <f t="shared" ca="1" si="21"/>
        <v>1</v>
      </c>
      <c r="U256" s="17">
        <f t="shared" ca="1" si="22"/>
        <v>0</v>
      </c>
    </row>
    <row r="257" spans="17:21" x14ac:dyDescent="0.2">
      <c r="Q257" s="17">
        <f t="shared" si="23"/>
        <v>0.25200000000000017</v>
      </c>
      <c r="R257" s="17">
        <f t="shared" ca="1" si="19"/>
        <v>1</v>
      </c>
      <c r="S257" s="17">
        <f t="shared" ca="1" si="20"/>
        <v>0.30188679245283018</v>
      </c>
      <c r="T257" s="17">
        <f t="shared" ca="1" si="21"/>
        <v>1</v>
      </c>
      <c r="U257" s="17">
        <f t="shared" ca="1" si="22"/>
        <v>0</v>
      </c>
    </row>
    <row r="258" spans="17:21" x14ac:dyDescent="0.2">
      <c r="Q258" s="17">
        <f t="shared" si="23"/>
        <v>0.25300000000000017</v>
      </c>
      <c r="R258" s="17">
        <f t="shared" ca="1" si="19"/>
        <v>1</v>
      </c>
      <c r="S258" s="17">
        <f t="shared" ca="1" si="20"/>
        <v>0.30188679245283018</v>
      </c>
      <c r="T258" s="17">
        <f t="shared" ca="1" si="21"/>
        <v>1</v>
      </c>
      <c r="U258" s="17">
        <f t="shared" ca="1" si="22"/>
        <v>0</v>
      </c>
    </row>
    <row r="259" spans="17:21" x14ac:dyDescent="0.2">
      <c r="Q259" s="17">
        <f t="shared" si="23"/>
        <v>0.25400000000000017</v>
      </c>
      <c r="R259" s="17">
        <f t="shared" ca="1" si="19"/>
        <v>1</v>
      </c>
      <c r="S259" s="17">
        <f t="shared" ca="1" si="20"/>
        <v>0.30188679245283018</v>
      </c>
      <c r="T259" s="17">
        <f t="shared" ca="1" si="21"/>
        <v>1</v>
      </c>
      <c r="U259" s="17">
        <f t="shared" ca="1" si="22"/>
        <v>0</v>
      </c>
    </row>
    <row r="260" spans="17:21" x14ac:dyDescent="0.2">
      <c r="Q260" s="17">
        <f t="shared" si="23"/>
        <v>0.25500000000000017</v>
      </c>
      <c r="R260" s="17">
        <f t="shared" ca="1" si="19"/>
        <v>1</v>
      </c>
      <c r="S260" s="17">
        <f t="shared" ca="1" si="20"/>
        <v>0.30188679245283018</v>
      </c>
      <c r="T260" s="17">
        <f t="shared" ca="1" si="21"/>
        <v>1</v>
      </c>
      <c r="U260" s="17">
        <f t="shared" ca="1" si="22"/>
        <v>0</v>
      </c>
    </row>
    <row r="261" spans="17:21" x14ac:dyDescent="0.2">
      <c r="Q261" s="17">
        <f t="shared" si="23"/>
        <v>0.25600000000000017</v>
      </c>
      <c r="R261" s="17">
        <f t="shared" ca="1" si="19"/>
        <v>1</v>
      </c>
      <c r="S261" s="17">
        <f t="shared" ca="1" si="20"/>
        <v>0.30188679245283018</v>
      </c>
      <c r="T261" s="17">
        <f t="shared" ca="1" si="21"/>
        <v>1</v>
      </c>
      <c r="U261" s="17">
        <f t="shared" ca="1" si="22"/>
        <v>0</v>
      </c>
    </row>
    <row r="262" spans="17:21" x14ac:dyDescent="0.2">
      <c r="Q262" s="17">
        <f t="shared" si="23"/>
        <v>0.25700000000000017</v>
      </c>
      <c r="R262" s="17">
        <f t="shared" ref="R262:R325" ca="1" si="24">COUNTIFS($F$6:$F$92,"CF",$I$6:$I$92,"&gt;="&amp;$Q262)/CF_D</f>
        <v>1</v>
      </c>
      <c r="S262" s="17">
        <f t="shared" ref="S262:S325" ca="1" si="25">COUNTIFS($F$6:$F$92,"CONT",$I$6:$I$92,"&gt;="&amp;$Q262)/CFNT_D</f>
        <v>0.30188679245283018</v>
      </c>
      <c r="T262" s="17">
        <f t="shared" ca="1" si="21"/>
        <v>1</v>
      </c>
      <c r="U262" s="17">
        <f t="shared" ca="1" si="22"/>
        <v>0</v>
      </c>
    </row>
    <row r="263" spans="17:21" x14ac:dyDescent="0.2">
      <c r="Q263" s="17">
        <f t="shared" si="23"/>
        <v>0.25800000000000017</v>
      </c>
      <c r="R263" s="17">
        <f t="shared" ca="1" si="24"/>
        <v>1</v>
      </c>
      <c r="S263" s="17">
        <f t="shared" ca="1" si="25"/>
        <v>0.30188679245283018</v>
      </c>
      <c r="T263" s="17">
        <f t="shared" ref="T263:T326" ca="1" si="26">(R263+R264)/2</f>
        <v>1</v>
      </c>
      <c r="U263" s="17">
        <f t="shared" ref="U263:U326" ca="1" si="27">-(S264-S263)</f>
        <v>0</v>
      </c>
    </row>
    <row r="264" spans="17:21" x14ac:dyDescent="0.2">
      <c r="Q264" s="17">
        <f t="shared" ref="Q264:Q327" si="28">Q263+0.001</f>
        <v>0.25900000000000017</v>
      </c>
      <c r="R264" s="17">
        <f t="shared" ca="1" si="24"/>
        <v>1</v>
      </c>
      <c r="S264" s="17">
        <f t="shared" ca="1" si="25"/>
        <v>0.30188679245283018</v>
      </c>
      <c r="T264" s="17">
        <f t="shared" ca="1" si="26"/>
        <v>1</v>
      </c>
      <c r="U264" s="17">
        <f t="shared" ca="1" si="27"/>
        <v>1.8867924528301883E-2</v>
      </c>
    </row>
    <row r="265" spans="17:21" x14ac:dyDescent="0.2">
      <c r="Q265" s="17">
        <f t="shared" si="28"/>
        <v>0.26000000000000018</v>
      </c>
      <c r="R265" s="17">
        <f t="shared" ca="1" si="24"/>
        <v>1</v>
      </c>
      <c r="S265" s="17">
        <f t="shared" ca="1" si="25"/>
        <v>0.28301886792452829</v>
      </c>
      <c r="T265" s="17">
        <f t="shared" ca="1" si="26"/>
        <v>1</v>
      </c>
      <c r="U265" s="17">
        <f t="shared" ca="1" si="27"/>
        <v>0</v>
      </c>
    </row>
    <row r="266" spans="17:21" x14ac:dyDescent="0.2">
      <c r="Q266" s="17">
        <f t="shared" si="28"/>
        <v>0.26100000000000018</v>
      </c>
      <c r="R266" s="17">
        <f t="shared" ca="1" si="24"/>
        <v>1</v>
      </c>
      <c r="S266" s="17">
        <f t="shared" ca="1" si="25"/>
        <v>0.28301886792452829</v>
      </c>
      <c r="T266" s="17">
        <f t="shared" ca="1" si="26"/>
        <v>1</v>
      </c>
      <c r="U266" s="17">
        <f t="shared" ca="1" si="27"/>
        <v>0</v>
      </c>
    </row>
    <row r="267" spans="17:21" x14ac:dyDescent="0.2">
      <c r="Q267" s="17">
        <f t="shared" si="28"/>
        <v>0.26200000000000018</v>
      </c>
      <c r="R267" s="17">
        <f t="shared" ca="1" si="24"/>
        <v>1</v>
      </c>
      <c r="S267" s="17">
        <f t="shared" ca="1" si="25"/>
        <v>0.28301886792452829</v>
      </c>
      <c r="T267" s="17">
        <f t="shared" ca="1" si="26"/>
        <v>1</v>
      </c>
      <c r="U267" s="17">
        <f t="shared" ca="1" si="27"/>
        <v>0</v>
      </c>
    </row>
    <row r="268" spans="17:21" x14ac:dyDescent="0.2">
      <c r="Q268" s="17">
        <f t="shared" si="28"/>
        <v>0.26300000000000018</v>
      </c>
      <c r="R268" s="17">
        <f t="shared" ca="1" si="24"/>
        <v>1</v>
      </c>
      <c r="S268" s="17">
        <f t="shared" ca="1" si="25"/>
        <v>0.28301886792452829</v>
      </c>
      <c r="T268" s="17">
        <f t="shared" ca="1" si="26"/>
        <v>1</v>
      </c>
      <c r="U268" s="17">
        <f t="shared" ca="1" si="27"/>
        <v>0</v>
      </c>
    </row>
    <row r="269" spans="17:21" x14ac:dyDescent="0.2">
      <c r="Q269" s="17">
        <f t="shared" si="28"/>
        <v>0.26400000000000018</v>
      </c>
      <c r="R269" s="17">
        <f t="shared" ca="1" si="24"/>
        <v>1</v>
      </c>
      <c r="S269" s="17">
        <f t="shared" ca="1" si="25"/>
        <v>0.28301886792452829</v>
      </c>
      <c r="T269" s="17">
        <f t="shared" ca="1" si="26"/>
        <v>1</v>
      </c>
      <c r="U269" s="17">
        <f t="shared" ca="1" si="27"/>
        <v>0</v>
      </c>
    </row>
    <row r="270" spans="17:21" x14ac:dyDescent="0.2">
      <c r="Q270" s="17">
        <f t="shared" si="28"/>
        <v>0.26500000000000018</v>
      </c>
      <c r="R270" s="17">
        <f t="shared" ca="1" si="24"/>
        <v>1</v>
      </c>
      <c r="S270" s="17">
        <f t="shared" ca="1" si="25"/>
        <v>0.28301886792452829</v>
      </c>
      <c r="T270" s="17">
        <f t="shared" ca="1" si="26"/>
        <v>1</v>
      </c>
      <c r="U270" s="17">
        <f t="shared" ca="1" si="27"/>
        <v>0</v>
      </c>
    </row>
    <row r="271" spans="17:21" x14ac:dyDescent="0.2">
      <c r="Q271" s="17">
        <f t="shared" si="28"/>
        <v>0.26600000000000018</v>
      </c>
      <c r="R271" s="17">
        <f t="shared" ca="1" si="24"/>
        <v>1</v>
      </c>
      <c r="S271" s="17">
        <f t="shared" ca="1" si="25"/>
        <v>0.28301886792452829</v>
      </c>
      <c r="T271" s="17">
        <f t="shared" ca="1" si="26"/>
        <v>1</v>
      </c>
      <c r="U271" s="17">
        <f t="shared" ca="1" si="27"/>
        <v>0</v>
      </c>
    </row>
    <row r="272" spans="17:21" x14ac:dyDescent="0.2">
      <c r="Q272" s="17">
        <f t="shared" si="28"/>
        <v>0.26700000000000018</v>
      </c>
      <c r="R272" s="17">
        <f t="shared" ca="1" si="24"/>
        <v>1</v>
      </c>
      <c r="S272" s="17">
        <f t="shared" ca="1" si="25"/>
        <v>0.28301886792452829</v>
      </c>
      <c r="T272" s="17">
        <f t="shared" ca="1" si="26"/>
        <v>1</v>
      </c>
      <c r="U272" s="17">
        <f t="shared" ca="1" si="27"/>
        <v>0</v>
      </c>
    </row>
    <row r="273" spans="17:21" x14ac:dyDescent="0.2">
      <c r="Q273" s="17">
        <f t="shared" si="28"/>
        <v>0.26800000000000018</v>
      </c>
      <c r="R273" s="17">
        <f t="shared" ca="1" si="24"/>
        <v>1</v>
      </c>
      <c r="S273" s="17">
        <f t="shared" ca="1" si="25"/>
        <v>0.28301886792452829</v>
      </c>
      <c r="T273" s="17">
        <f t="shared" ca="1" si="26"/>
        <v>1</v>
      </c>
      <c r="U273" s="17">
        <f t="shared" ca="1" si="27"/>
        <v>0</v>
      </c>
    </row>
    <row r="274" spans="17:21" x14ac:dyDescent="0.2">
      <c r="Q274" s="17">
        <f t="shared" si="28"/>
        <v>0.26900000000000018</v>
      </c>
      <c r="R274" s="17">
        <f t="shared" ca="1" si="24"/>
        <v>1</v>
      </c>
      <c r="S274" s="17">
        <f t="shared" ca="1" si="25"/>
        <v>0.28301886792452829</v>
      </c>
      <c r="T274" s="17">
        <f t="shared" ca="1" si="26"/>
        <v>1</v>
      </c>
      <c r="U274" s="17">
        <f t="shared" ca="1" si="27"/>
        <v>0</v>
      </c>
    </row>
    <row r="275" spans="17:21" x14ac:dyDescent="0.2">
      <c r="Q275" s="17">
        <f t="shared" si="28"/>
        <v>0.27000000000000018</v>
      </c>
      <c r="R275" s="17">
        <f t="shared" ca="1" si="24"/>
        <v>1</v>
      </c>
      <c r="S275" s="17">
        <f t="shared" ca="1" si="25"/>
        <v>0.28301886792452829</v>
      </c>
      <c r="T275" s="17">
        <f t="shared" ca="1" si="26"/>
        <v>1</v>
      </c>
      <c r="U275" s="17">
        <f t="shared" ca="1" si="27"/>
        <v>0</v>
      </c>
    </row>
    <row r="276" spans="17:21" x14ac:dyDescent="0.2">
      <c r="Q276" s="17">
        <f t="shared" si="28"/>
        <v>0.27100000000000019</v>
      </c>
      <c r="R276" s="17">
        <f t="shared" ca="1" si="24"/>
        <v>1</v>
      </c>
      <c r="S276" s="17">
        <f t="shared" ca="1" si="25"/>
        <v>0.28301886792452829</v>
      </c>
      <c r="T276" s="17">
        <f t="shared" ca="1" si="26"/>
        <v>1</v>
      </c>
      <c r="U276" s="17">
        <f t="shared" ca="1" si="27"/>
        <v>0</v>
      </c>
    </row>
    <row r="277" spans="17:21" x14ac:dyDescent="0.2">
      <c r="Q277" s="17">
        <f t="shared" si="28"/>
        <v>0.27200000000000019</v>
      </c>
      <c r="R277" s="17">
        <f t="shared" ca="1" si="24"/>
        <v>1</v>
      </c>
      <c r="S277" s="17">
        <f t="shared" ca="1" si="25"/>
        <v>0.28301886792452829</v>
      </c>
      <c r="T277" s="17">
        <f t="shared" ca="1" si="26"/>
        <v>1</v>
      </c>
      <c r="U277" s="17">
        <f t="shared" ca="1" si="27"/>
        <v>0</v>
      </c>
    </row>
    <row r="278" spans="17:21" x14ac:dyDescent="0.2">
      <c r="Q278" s="17">
        <f t="shared" si="28"/>
        <v>0.27300000000000019</v>
      </c>
      <c r="R278" s="17">
        <f t="shared" ca="1" si="24"/>
        <v>1</v>
      </c>
      <c r="S278" s="17">
        <f t="shared" ca="1" si="25"/>
        <v>0.28301886792452829</v>
      </c>
      <c r="T278" s="17">
        <f t="shared" ca="1" si="26"/>
        <v>1</v>
      </c>
      <c r="U278" s="17">
        <f t="shared" ca="1" si="27"/>
        <v>0</v>
      </c>
    </row>
    <row r="279" spans="17:21" x14ac:dyDescent="0.2">
      <c r="Q279" s="17">
        <f t="shared" si="28"/>
        <v>0.27400000000000019</v>
      </c>
      <c r="R279" s="17">
        <f t="shared" ca="1" si="24"/>
        <v>1</v>
      </c>
      <c r="S279" s="17">
        <f t="shared" ca="1" si="25"/>
        <v>0.28301886792452829</v>
      </c>
      <c r="T279" s="17">
        <f t="shared" ca="1" si="26"/>
        <v>1</v>
      </c>
      <c r="U279" s="17">
        <f t="shared" ca="1" si="27"/>
        <v>0</v>
      </c>
    </row>
    <row r="280" spans="17:21" x14ac:dyDescent="0.2">
      <c r="Q280" s="17">
        <f t="shared" si="28"/>
        <v>0.27500000000000019</v>
      </c>
      <c r="R280" s="17">
        <f t="shared" ca="1" si="24"/>
        <v>1</v>
      </c>
      <c r="S280" s="17">
        <f t="shared" ca="1" si="25"/>
        <v>0.28301886792452829</v>
      </c>
      <c r="T280" s="17">
        <f t="shared" ca="1" si="26"/>
        <v>1</v>
      </c>
      <c r="U280" s="17">
        <f t="shared" ca="1" si="27"/>
        <v>0</v>
      </c>
    </row>
    <row r="281" spans="17:21" x14ac:dyDescent="0.2">
      <c r="Q281" s="17">
        <f t="shared" si="28"/>
        <v>0.27600000000000019</v>
      </c>
      <c r="R281" s="17">
        <f t="shared" ca="1" si="24"/>
        <v>1</v>
      </c>
      <c r="S281" s="17">
        <f t="shared" ca="1" si="25"/>
        <v>0.28301886792452829</v>
      </c>
      <c r="T281" s="17">
        <f t="shared" ca="1" si="26"/>
        <v>1</v>
      </c>
      <c r="U281" s="17">
        <f t="shared" ca="1" si="27"/>
        <v>0</v>
      </c>
    </row>
    <row r="282" spans="17:21" x14ac:dyDescent="0.2">
      <c r="Q282" s="17">
        <f t="shared" si="28"/>
        <v>0.27700000000000019</v>
      </c>
      <c r="R282" s="17">
        <f t="shared" ca="1" si="24"/>
        <v>1</v>
      </c>
      <c r="S282" s="17">
        <f t="shared" ca="1" si="25"/>
        <v>0.28301886792452829</v>
      </c>
      <c r="T282" s="17">
        <f t="shared" ca="1" si="26"/>
        <v>1</v>
      </c>
      <c r="U282" s="17">
        <f t="shared" ca="1" si="27"/>
        <v>0</v>
      </c>
    </row>
    <row r="283" spans="17:21" x14ac:dyDescent="0.2">
      <c r="Q283" s="17">
        <f t="shared" si="28"/>
        <v>0.27800000000000019</v>
      </c>
      <c r="R283" s="17">
        <f t="shared" ca="1" si="24"/>
        <v>1</v>
      </c>
      <c r="S283" s="17">
        <f t="shared" ca="1" si="25"/>
        <v>0.28301886792452829</v>
      </c>
      <c r="T283" s="17">
        <f t="shared" ca="1" si="26"/>
        <v>1</v>
      </c>
      <c r="U283" s="17">
        <f t="shared" ca="1" si="27"/>
        <v>0</v>
      </c>
    </row>
    <row r="284" spans="17:21" x14ac:dyDescent="0.2">
      <c r="Q284" s="17">
        <f t="shared" si="28"/>
        <v>0.27900000000000019</v>
      </c>
      <c r="R284" s="17">
        <f t="shared" ca="1" si="24"/>
        <v>1</v>
      </c>
      <c r="S284" s="17">
        <f t="shared" ca="1" si="25"/>
        <v>0.28301886792452829</v>
      </c>
      <c r="T284" s="17">
        <f t="shared" ca="1" si="26"/>
        <v>1</v>
      </c>
      <c r="U284" s="17">
        <f t="shared" ca="1" si="27"/>
        <v>0</v>
      </c>
    </row>
    <row r="285" spans="17:21" x14ac:dyDescent="0.2">
      <c r="Q285" s="17">
        <f t="shared" si="28"/>
        <v>0.28000000000000019</v>
      </c>
      <c r="R285" s="17">
        <f t="shared" ca="1" si="24"/>
        <v>1</v>
      </c>
      <c r="S285" s="17">
        <f t="shared" ca="1" si="25"/>
        <v>0.28301886792452829</v>
      </c>
      <c r="T285" s="17">
        <f t="shared" ca="1" si="26"/>
        <v>1</v>
      </c>
      <c r="U285" s="17">
        <f t="shared" ca="1" si="27"/>
        <v>0</v>
      </c>
    </row>
    <row r="286" spans="17:21" x14ac:dyDescent="0.2">
      <c r="Q286" s="17">
        <f t="shared" si="28"/>
        <v>0.28100000000000019</v>
      </c>
      <c r="R286" s="17">
        <f t="shared" ca="1" si="24"/>
        <v>1</v>
      </c>
      <c r="S286" s="17">
        <f t="shared" ca="1" si="25"/>
        <v>0.28301886792452829</v>
      </c>
      <c r="T286" s="17">
        <f t="shared" ca="1" si="26"/>
        <v>1</v>
      </c>
      <c r="U286" s="17">
        <f t="shared" ca="1" si="27"/>
        <v>0</v>
      </c>
    </row>
    <row r="287" spans="17:21" x14ac:dyDescent="0.2">
      <c r="Q287" s="17">
        <f t="shared" si="28"/>
        <v>0.28200000000000019</v>
      </c>
      <c r="R287" s="17">
        <f t="shared" ca="1" si="24"/>
        <v>1</v>
      </c>
      <c r="S287" s="17">
        <f t="shared" ca="1" si="25"/>
        <v>0.28301886792452829</v>
      </c>
      <c r="T287" s="17">
        <f t="shared" ca="1" si="26"/>
        <v>1</v>
      </c>
      <c r="U287" s="17">
        <f t="shared" ca="1" si="27"/>
        <v>0</v>
      </c>
    </row>
    <row r="288" spans="17:21" x14ac:dyDescent="0.2">
      <c r="Q288" s="17">
        <f t="shared" si="28"/>
        <v>0.2830000000000002</v>
      </c>
      <c r="R288" s="17">
        <f t="shared" ca="1" si="24"/>
        <v>1</v>
      </c>
      <c r="S288" s="17">
        <f t="shared" ca="1" si="25"/>
        <v>0.28301886792452829</v>
      </c>
      <c r="T288" s="17">
        <f t="shared" ca="1" si="26"/>
        <v>1</v>
      </c>
      <c r="U288" s="17">
        <f t="shared" ca="1" si="27"/>
        <v>0</v>
      </c>
    </row>
    <row r="289" spans="17:21" x14ac:dyDescent="0.2">
      <c r="Q289" s="17">
        <f t="shared" si="28"/>
        <v>0.2840000000000002</v>
      </c>
      <c r="R289" s="17">
        <f t="shared" ca="1" si="24"/>
        <v>1</v>
      </c>
      <c r="S289" s="17">
        <f t="shared" ca="1" si="25"/>
        <v>0.28301886792452829</v>
      </c>
      <c r="T289" s="17">
        <f t="shared" ca="1" si="26"/>
        <v>1</v>
      </c>
      <c r="U289" s="17">
        <f t="shared" ca="1" si="27"/>
        <v>0</v>
      </c>
    </row>
    <row r="290" spans="17:21" x14ac:dyDescent="0.2">
      <c r="Q290" s="17">
        <f t="shared" si="28"/>
        <v>0.2850000000000002</v>
      </c>
      <c r="R290" s="17">
        <f t="shared" ca="1" si="24"/>
        <v>1</v>
      </c>
      <c r="S290" s="17">
        <f t="shared" ca="1" si="25"/>
        <v>0.28301886792452829</v>
      </c>
      <c r="T290" s="17">
        <f t="shared" ca="1" si="26"/>
        <v>1</v>
      </c>
      <c r="U290" s="17">
        <f t="shared" ca="1" si="27"/>
        <v>0</v>
      </c>
    </row>
    <row r="291" spans="17:21" x14ac:dyDescent="0.2">
      <c r="Q291" s="17">
        <f t="shared" si="28"/>
        <v>0.2860000000000002</v>
      </c>
      <c r="R291" s="17">
        <f t="shared" ca="1" si="24"/>
        <v>1</v>
      </c>
      <c r="S291" s="17">
        <f t="shared" ca="1" si="25"/>
        <v>0.28301886792452829</v>
      </c>
      <c r="T291" s="17">
        <f t="shared" ca="1" si="26"/>
        <v>1</v>
      </c>
      <c r="U291" s="17">
        <f t="shared" ca="1" si="27"/>
        <v>0</v>
      </c>
    </row>
    <row r="292" spans="17:21" x14ac:dyDescent="0.2">
      <c r="Q292" s="17">
        <f t="shared" si="28"/>
        <v>0.2870000000000002</v>
      </c>
      <c r="R292" s="17">
        <f t="shared" ca="1" si="24"/>
        <v>1</v>
      </c>
      <c r="S292" s="17">
        <f t="shared" ca="1" si="25"/>
        <v>0.28301886792452829</v>
      </c>
      <c r="T292" s="17">
        <f t="shared" ca="1" si="26"/>
        <v>1</v>
      </c>
      <c r="U292" s="17">
        <f t="shared" ca="1" si="27"/>
        <v>0</v>
      </c>
    </row>
    <row r="293" spans="17:21" x14ac:dyDescent="0.2">
      <c r="Q293" s="17">
        <f t="shared" si="28"/>
        <v>0.2880000000000002</v>
      </c>
      <c r="R293" s="17">
        <f t="shared" ca="1" si="24"/>
        <v>1</v>
      </c>
      <c r="S293" s="17">
        <f t="shared" ca="1" si="25"/>
        <v>0.28301886792452829</v>
      </c>
      <c r="T293" s="17">
        <f t="shared" ca="1" si="26"/>
        <v>1</v>
      </c>
      <c r="U293" s="17">
        <f t="shared" ca="1" si="27"/>
        <v>0</v>
      </c>
    </row>
    <row r="294" spans="17:21" x14ac:dyDescent="0.2">
      <c r="Q294" s="17">
        <f t="shared" si="28"/>
        <v>0.2890000000000002</v>
      </c>
      <c r="R294" s="17">
        <f t="shared" ca="1" si="24"/>
        <v>1</v>
      </c>
      <c r="S294" s="17">
        <f t="shared" ca="1" si="25"/>
        <v>0.28301886792452829</v>
      </c>
      <c r="T294" s="17">
        <f t="shared" ca="1" si="26"/>
        <v>1</v>
      </c>
      <c r="U294" s="17">
        <f t="shared" ca="1" si="27"/>
        <v>0</v>
      </c>
    </row>
    <row r="295" spans="17:21" x14ac:dyDescent="0.2">
      <c r="Q295" s="17">
        <f t="shared" si="28"/>
        <v>0.2900000000000002</v>
      </c>
      <c r="R295" s="17">
        <f t="shared" ca="1" si="24"/>
        <v>1</v>
      </c>
      <c r="S295" s="17">
        <f t="shared" ca="1" si="25"/>
        <v>0.28301886792452829</v>
      </c>
      <c r="T295" s="17">
        <f t="shared" ca="1" si="26"/>
        <v>1</v>
      </c>
      <c r="U295" s="17">
        <f t="shared" ca="1" si="27"/>
        <v>0</v>
      </c>
    </row>
    <row r="296" spans="17:21" x14ac:dyDescent="0.2">
      <c r="Q296" s="17">
        <f t="shared" si="28"/>
        <v>0.2910000000000002</v>
      </c>
      <c r="R296" s="17">
        <f t="shared" ca="1" si="24"/>
        <v>1</v>
      </c>
      <c r="S296" s="17">
        <f t="shared" ca="1" si="25"/>
        <v>0.28301886792452829</v>
      </c>
      <c r="T296" s="17">
        <f t="shared" ca="1" si="26"/>
        <v>1</v>
      </c>
      <c r="U296" s="17">
        <f t="shared" ca="1" si="27"/>
        <v>0</v>
      </c>
    </row>
    <row r="297" spans="17:21" x14ac:dyDescent="0.2">
      <c r="Q297" s="17">
        <f t="shared" si="28"/>
        <v>0.2920000000000002</v>
      </c>
      <c r="R297" s="17">
        <f t="shared" ca="1" si="24"/>
        <v>1</v>
      </c>
      <c r="S297" s="17">
        <f t="shared" ca="1" si="25"/>
        <v>0.28301886792452829</v>
      </c>
      <c r="T297" s="17">
        <f t="shared" ca="1" si="26"/>
        <v>1</v>
      </c>
      <c r="U297" s="17">
        <f t="shared" ca="1" si="27"/>
        <v>0</v>
      </c>
    </row>
    <row r="298" spans="17:21" x14ac:dyDescent="0.2">
      <c r="Q298" s="17">
        <f t="shared" si="28"/>
        <v>0.2930000000000002</v>
      </c>
      <c r="R298" s="17">
        <f t="shared" ca="1" si="24"/>
        <v>1</v>
      </c>
      <c r="S298" s="17">
        <f t="shared" ca="1" si="25"/>
        <v>0.28301886792452829</v>
      </c>
      <c r="T298" s="17">
        <f t="shared" ca="1" si="26"/>
        <v>1</v>
      </c>
      <c r="U298" s="17">
        <f t="shared" ca="1" si="27"/>
        <v>0</v>
      </c>
    </row>
    <row r="299" spans="17:21" x14ac:dyDescent="0.2">
      <c r="Q299" s="17">
        <f t="shared" si="28"/>
        <v>0.29400000000000021</v>
      </c>
      <c r="R299" s="17">
        <f t="shared" ca="1" si="24"/>
        <v>1</v>
      </c>
      <c r="S299" s="17">
        <f t="shared" ca="1" si="25"/>
        <v>0.28301886792452829</v>
      </c>
      <c r="T299" s="17">
        <f t="shared" ca="1" si="26"/>
        <v>1</v>
      </c>
      <c r="U299" s="17">
        <f t="shared" ca="1" si="27"/>
        <v>0</v>
      </c>
    </row>
    <row r="300" spans="17:21" x14ac:dyDescent="0.2">
      <c r="Q300" s="17">
        <f t="shared" si="28"/>
        <v>0.29500000000000021</v>
      </c>
      <c r="R300" s="17">
        <f t="shared" ca="1" si="24"/>
        <v>1</v>
      </c>
      <c r="S300" s="17">
        <f t="shared" ca="1" si="25"/>
        <v>0.28301886792452829</v>
      </c>
      <c r="T300" s="17">
        <f t="shared" ca="1" si="26"/>
        <v>1</v>
      </c>
      <c r="U300" s="17">
        <f t="shared" ca="1" si="27"/>
        <v>0</v>
      </c>
    </row>
    <row r="301" spans="17:21" x14ac:dyDescent="0.2">
      <c r="Q301" s="17">
        <f t="shared" si="28"/>
        <v>0.29600000000000021</v>
      </c>
      <c r="R301" s="17">
        <f t="shared" ca="1" si="24"/>
        <v>1</v>
      </c>
      <c r="S301" s="17">
        <f t="shared" ca="1" si="25"/>
        <v>0.28301886792452829</v>
      </c>
      <c r="T301" s="17">
        <f t="shared" ca="1" si="26"/>
        <v>1</v>
      </c>
      <c r="U301" s="17">
        <f t="shared" ca="1" si="27"/>
        <v>0</v>
      </c>
    </row>
    <row r="302" spans="17:21" x14ac:dyDescent="0.2">
      <c r="Q302" s="17">
        <f t="shared" si="28"/>
        <v>0.29700000000000021</v>
      </c>
      <c r="R302" s="17">
        <f t="shared" ca="1" si="24"/>
        <v>1</v>
      </c>
      <c r="S302" s="17">
        <f t="shared" ca="1" si="25"/>
        <v>0.28301886792452829</v>
      </c>
      <c r="T302" s="17">
        <f t="shared" ca="1" si="26"/>
        <v>1</v>
      </c>
      <c r="U302" s="17">
        <f t="shared" ca="1" si="27"/>
        <v>0</v>
      </c>
    </row>
    <row r="303" spans="17:21" x14ac:dyDescent="0.2">
      <c r="Q303" s="17">
        <f t="shared" si="28"/>
        <v>0.29800000000000021</v>
      </c>
      <c r="R303" s="17">
        <f t="shared" ca="1" si="24"/>
        <v>1</v>
      </c>
      <c r="S303" s="17">
        <f t="shared" ca="1" si="25"/>
        <v>0.28301886792452829</v>
      </c>
      <c r="T303" s="17">
        <f t="shared" ca="1" si="26"/>
        <v>1</v>
      </c>
      <c r="U303" s="17">
        <f t="shared" ca="1" si="27"/>
        <v>0</v>
      </c>
    </row>
    <row r="304" spans="17:21" x14ac:dyDescent="0.2">
      <c r="Q304" s="17">
        <f t="shared" si="28"/>
        <v>0.29900000000000021</v>
      </c>
      <c r="R304" s="17">
        <f t="shared" ca="1" si="24"/>
        <v>1</v>
      </c>
      <c r="S304" s="17">
        <f t="shared" ca="1" si="25"/>
        <v>0.28301886792452829</v>
      </c>
      <c r="T304" s="17">
        <f t="shared" ca="1" si="26"/>
        <v>1</v>
      </c>
      <c r="U304" s="17">
        <f t="shared" ca="1" si="27"/>
        <v>0</v>
      </c>
    </row>
    <row r="305" spans="17:21" x14ac:dyDescent="0.2">
      <c r="Q305" s="17">
        <f t="shared" si="28"/>
        <v>0.30000000000000021</v>
      </c>
      <c r="R305" s="17">
        <f t="shared" ca="1" si="24"/>
        <v>1</v>
      </c>
      <c r="S305" s="17">
        <f t="shared" ca="1" si="25"/>
        <v>0.28301886792452829</v>
      </c>
      <c r="T305" s="17">
        <f t="shared" ca="1" si="26"/>
        <v>1</v>
      </c>
      <c r="U305" s="17">
        <f t="shared" ca="1" si="27"/>
        <v>0</v>
      </c>
    </row>
    <row r="306" spans="17:21" x14ac:dyDescent="0.2">
      <c r="Q306" s="17">
        <f t="shared" si="28"/>
        <v>0.30100000000000021</v>
      </c>
      <c r="R306" s="17">
        <f t="shared" ca="1" si="24"/>
        <v>1</v>
      </c>
      <c r="S306" s="17">
        <f t="shared" ca="1" si="25"/>
        <v>0.28301886792452829</v>
      </c>
      <c r="T306" s="17">
        <f t="shared" ca="1" si="26"/>
        <v>1</v>
      </c>
      <c r="U306" s="17">
        <f t="shared" ca="1" si="27"/>
        <v>0</v>
      </c>
    </row>
    <row r="307" spans="17:21" x14ac:dyDescent="0.2">
      <c r="Q307" s="17">
        <f t="shared" si="28"/>
        <v>0.30200000000000021</v>
      </c>
      <c r="R307" s="17">
        <f t="shared" ca="1" si="24"/>
        <v>1</v>
      </c>
      <c r="S307" s="17">
        <f t="shared" ca="1" si="25"/>
        <v>0.28301886792452829</v>
      </c>
      <c r="T307" s="17">
        <f t="shared" ca="1" si="26"/>
        <v>1</v>
      </c>
      <c r="U307" s="17">
        <f t="shared" ca="1" si="27"/>
        <v>0</v>
      </c>
    </row>
    <row r="308" spans="17:21" x14ac:dyDescent="0.2">
      <c r="Q308" s="17">
        <f t="shared" si="28"/>
        <v>0.30300000000000021</v>
      </c>
      <c r="R308" s="17">
        <f t="shared" ca="1" si="24"/>
        <v>1</v>
      </c>
      <c r="S308" s="17">
        <f t="shared" ca="1" si="25"/>
        <v>0.28301886792452829</v>
      </c>
      <c r="T308" s="17">
        <f t="shared" ca="1" si="26"/>
        <v>1</v>
      </c>
      <c r="U308" s="17">
        <f t="shared" ca="1" si="27"/>
        <v>0</v>
      </c>
    </row>
    <row r="309" spans="17:21" x14ac:dyDescent="0.2">
      <c r="Q309" s="17">
        <f t="shared" si="28"/>
        <v>0.30400000000000021</v>
      </c>
      <c r="R309" s="17">
        <f t="shared" ca="1" si="24"/>
        <v>1</v>
      </c>
      <c r="S309" s="17">
        <f t="shared" ca="1" si="25"/>
        <v>0.28301886792452829</v>
      </c>
      <c r="T309" s="17">
        <f t="shared" ca="1" si="26"/>
        <v>1</v>
      </c>
      <c r="U309" s="17">
        <f t="shared" ca="1" si="27"/>
        <v>0</v>
      </c>
    </row>
    <row r="310" spans="17:21" x14ac:dyDescent="0.2">
      <c r="Q310" s="17">
        <f t="shared" si="28"/>
        <v>0.30500000000000022</v>
      </c>
      <c r="R310" s="17">
        <f t="shared" ca="1" si="24"/>
        <v>1</v>
      </c>
      <c r="S310" s="17">
        <f t="shared" ca="1" si="25"/>
        <v>0.28301886792452829</v>
      </c>
      <c r="T310" s="17">
        <f t="shared" ca="1" si="26"/>
        <v>1</v>
      </c>
      <c r="U310" s="17">
        <f t="shared" ca="1" si="27"/>
        <v>0</v>
      </c>
    </row>
    <row r="311" spans="17:21" x14ac:dyDescent="0.2">
      <c r="Q311" s="17">
        <f t="shared" si="28"/>
        <v>0.30600000000000022</v>
      </c>
      <c r="R311" s="17">
        <f t="shared" ca="1" si="24"/>
        <v>1</v>
      </c>
      <c r="S311" s="17">
        <f t="shared" ca="1" si="25"/>
        <v>0.28301886792452829</v>
      </c>
      <c r="T311" s="17">
        <f t="shared" ca="1" si="26"/>
        <v>1</v>
      </c>
      <c r="U311" s="17">
        <f t="shared" ca="1" si="27"/>
        <v>0</v>
      </c>
    </row>
    <row r="312" spans="17:21" x14ac:dyDescent="0.2">
      <c r="Q312" s="17">
        <f t="shared" si="28"/>
        <v>0.30700000000000022</v>
      </c>
      <c r="R312" s="17">
        <f t="shared" ca="1" si="24"/>
        <v>1</v>
      </c>
      <c r="S312" s="17">
        <f t="shared" ca="1" si="25"/>
        <v>0.28301886792452829</v>
      </c>
      <c r="T312" s="17">
        <f t="shared" ca="1" si="26"/>
        <v>1</v>
      </c>
      <c r="U312" s="17">
        <f t="shared" ca="1" si="27"/>
        <v>0</v>
      </c>
    </row>
    <row r="313" spans="17:21" x14ac:dyDescent="0.2">
      <c r="Q313" s="17">
        <f t="shared" si="28"/>
        <v>0.30800000000000022</v>
      </c>
      <c r="R313" s="17">
        <f t="shared" ca="1" si="24"/>
        <v>1</v>
      </c>
      <c r="S313" s="17">
        <f t="shared" ca="1" si="25"/>
        <v>0.28301886792452829</v>
      </c>
      <c r="T313" s="17">
        <f t="shared" ca="1" si="26"/>
        <v>1</v>
      </c>
      <c r="U313" s="17">
        <f t="shared" ca="1" si="27"/>
        <v>0</v>
      </c>
    </row>
    <row r="314" spans="17:21" x14ac:dyDescent="0.2">
      <c r="Q314" s="17">
        <f t="shared" si="28"/>
        <v>0.30900000000000022</v>
      </c>
      <c r="R314" s="17">
        <f t="shared" ca="1" si="24"/>
        <v>1</v>
      </c>
      <c r="S314" s="17">
        <f t="shared" ca="1" si="25"/>
        <v>0.28301886792452829</v>
      </c>
      <c r="T314" s="17">
        <f t="shared" ca="1" si="26"/>
        <v>1</v>
      </c>
      <c r="U314" s="17">
        <f t="shared" ca="1" si="27"/>
        <v>0</v>
      </c>
    </row>
    <row r="315" spans="17:21" x14ac:dyDescent="0.2">
      <c r="Q315" s="17">
        <f t="shared" si="28"/>
        <v>0.31000000000000022</v>
      </c>
      <c r="R315" s="17">
        <f t="shared" ca="1" si="24"/>
        <v>1</v>
      </c>
      <c r="S315" s="17">
        <f t="shared" ca="1" si="25"/>
        <v>0.28301886792452829</v>
      </c>
      <c r="T315" s="17">
        <f t="shared" ca="1" si="26"/>
        <v>1</v>
      </c>
      <c r="U315" s="17">
        <f t="shared" ca="1" si="27"/>
        <v>0</v>
      </c>
    </row>
    <row r="316" spans="17:21" x14ac:dyDescent="0.2">
      <c r="Q316" s="17">
        <f t="shared" si="28"/>
        <v>0.31100000000000022</v>
      </c>
      <c r="R316" s="17">
        <f t="shared" ca="1" si="24"/>
        <v>1</v>
      </c>
      <c r="S316" s="17">
        <f t="shared" ca="1" si="25"/>
        <v>0.28301886792452829</v>
      </c>
      <c r="T316" s="17">
        <f t="shared" ca="1" si="26"/>
        <v>1</v>
      </c>
      <c r="U316" s="17">
        <f t="shared" ca="1" si="27"/>
        <v>0</v>
      </c>
    </row>
    <row r="317" spans="17:21" x14ac:dyDescent="0.2">
      <c r="Q317" s="17">
        <f t="shared" si="28"/>
        <v>0.31200000000000022</v>
      </c>
      <c r="R317" s="17">
        <f t="shared" ca="1" si="24"/>
        <v>1</v>
      </c>
      <c r="S317" s="17">
        <f t="shared" ca="1" si="25"/>
        <v>0.28301886792452829</v>
      </c>
      <c r="T317" s="17">
        <f t="shared" ca="1" si="26"/>
        <v>1</v>
      </c>
      <c r="U317" s="17">
        <f t="shared" ca="1" si="27"/>
        <v>0</v>
      </c>
    </row>
    <row r="318" spans="17:21" x14ac:dyDescent="0.2">
      <c r="Q318" s="17">
        <f t="shared" si="28"/>
        <v>0.31300000000000022</v>
      </c>
      <c r="R318" s="17">
        <f t="shared" ca="1" si="24"/>
        <v>1</v>
      </c>
      <c r="S318" s="17">
        <f t="shared" ca="1" si="25"/>
        <v>0.28301886792452829</v>
      </c>
      <c r="T318" s="17">
        <f t="shared" ca="1" si="26"/>
        <v>1</v>
      </c>
      <c r="U318" s="17">
        <f t="shared" ca="1" si="27"/>
        <v>0</v>
      </c>
    </row>
    <row r="319" spans="17:21" x14ac:dyDescent="0.2">
      <c r="Q319" s="17">
        <f t="shared" si="28"/>
        <v>0.31400000000000022</v>
      </c>
      <c r="R319" s="17">
        <f t="shared" ca="1" si="24"/>
        <v>1</v>
      </c>
      <c r="S319" s="17">
        <f t="shared" ca="1" si="25"/>
        <v>0.28301886792452829</v>
      </c>
      <c r="T319" s="17">
        <f t="shared" ca="1" si="26"/>
        <v>1</v>
      </c>
      <c r="U319" s="17">
        <f t="shared" ca="1" si="27"/>
        <v>0</v>
      </c>
    </row>
    <row r="320" spans="17:21" x14ac:dyDescent="0.2">
      <c r="Q320" s="17">
        <f t="shared" si="28"/>
        <v>0.31500000000000022</v>
      </c>
      <c r="R320" s="17">
        <f t="shared" ca="1" si="24"/>
        <v>1</v>
      </c>
      <c r="S320" s="17">
        <f t="shared" ca="1" si="25"/>
        <v>0.28301886792452829</v>
      </c>
      <c r="T320" s="17">
        <f t="shared" ca="1" si="26"/>
        <v>1</v>
      </c>
      <c r="U320" s="17">
        <f t="shared" ca="1" si="27"/>
        <v>0</v>
      </c>
    </row>
    <row r="321" spans="17:21" x14ac:dyDescent="0.2">
      <c r="Q321" s="17">
        <f t="shared" si="28"/>
        <v>0.31600000000000023</v>
      </c>
      <c r="R321" s="17">
        <f t="shared" ca="1" si="24"/>
        <v>1</v>
      </c>
      <c r="S321" s="17">
        <f t="shared" ca="1" si="25"/>
        <v>0.28301886792452829</v>
      </c>
      <c r="T321" s="17">
        <f t="shared" ca="1" si="26"/>
        <v>1</v>
      </c>
      <c r="U321" s="17">
        <f t="shared" ca="1" si="27"/>
        <v>0</v>
      </c>
    </row>
    <row r="322" spans="17:21" x14ac:dyDescent="0.2">
      <c r="Q322" s="17">
        <f t="shared" si="28"/>
        <v>0.31700000000000023</v>
      </c>
      <c r="R322" s="17">
        <f t="shared" ca="1" si="24"/>
        <v>1</v>
      </c>
      <c r="S322" s="17">
        <f t="shared" ca="1" si="25"/>
        <v>0.28301886792452829</v>
      </c>
      <c r="T322" s="17">
        <f t="shared" ca="1" si="26"/>
        <v>1</v>
      </c>
      <c r="U322" s="17">
        <f t="shared" ca="1" si="27"/>
        <v>0</v>
      </c>
    </row>
    <row r="323" spans="17:21" x14ac:dyDescent="0.2">
      <c r="Q323" s="17">
        <f t="shared" si="28"/>
        <v>0.31800000000000023</v>
      </c>
      <c r="R323" s="17">
        <f t="shared" ca="1" si="24"/>
        <v>1</v>
      </c>
      <c r="S323" s="17">
        <f t="shared" ca="1" si="25"/>
        <v>0.28301886792452829</v>
      </c>
      <c r="T323" s="17">
        <f t="shared" ca="1" si="26"/>
        <v>1</v>
      </c>
      <c r="U323" s="17">
        <f t="shared" ca="1" si="27"/>
        <v>0</v>
      </c>
    </row>
    <row r="324" spans="17:21" x14ac:dyDescent="0.2">
      <c r="Q324" s="17">
        <f t="shared" si="28"/>
        <v>0.31900000000000023</v>
      </c>
      <c r="R324" s="17">
        <f t="shared" ca="1" si="24"/>
        <v>1</v>
      </c>
      <c r="S324" s="17">
        <f t="shared" ca="1" si="25"/>
        <v>0.28301886792452829</v>
      </c>
      <c r="T324" s="17">
        <f t="shared" ca="1" si="26"/>
        <v>1</v>
      </c>
      <c r="U324" s="17">
        <f t="shared" ca="1" si="27"/>
        <v>0</v>
      </c>
    </row>
    <row r="325" spans="17:21" x14ac:dyDescent="0.2">
      <c r="Q325" s="17">
        <f t="shared" si="28"/>
        <v>0.32000000000000023</v>
      </c>
      <c r="R325" s="17">
        <f t="shared" ca="1" si="24"/>
        <v>1</v>
      </c>
      <c r="S325" s="17">
        <f t="shared" ca="1" si="25"/>
        <v>0.28301886792452829</v>
      </c>
      <c r="T325" s="17">
        <f t="shared" ca="1" si="26"/>
        <v>1</v>
      </c>
      <c r="U325" s="17">
        <f t="shared" ca="1" si="27"/>
        <v>0</v>
      </c>
    </row>
    <row r="326" spans="17:21" x14ac:dyDescent="0.2">
      <c r="Q326" s="17">
        <f t="shared" si="28"/>
        <v>0.32100000000000023</v>
      </c>
      <c r="R326" s="17">
        <f t="shared" ref="R326:R389" ca="1" si="29">COUNTIFS($F$6:$F$92,"CF",$I$6:$I$92,"&gt;="&amp;$Q326)/CF_D</f>
        <v>1</v>
      </c>
      <c r="S326" s="17">
        <f t="shared" ref="S326:S389" ca="1" si="30">COUNTIFS($F$6:$F$92,"CONT",$I$6:$I$92,"&gt;="&amp;$Q326)/CFNT_D</f>
        <v>0.28301886792452829</v>
      </c>
      <c r="T326" s="17">
        <f t="shared" ca="1" si="26"/>
        <v>1</v>
      </c>
      <c r="U326" s="17">
        <f t="shared" ca="1" si="27"/>
        <v>0</v>
      </c>
    </row>
    <row r="327" spans="17:21" x14ac:dyDescent="0.2">
      <c r="Q327" s="17">
        <f t="shared" si="28"/>
        <v>0.32200000000000023</v>
      </c>
      <c r="R327" s="17">
        <f t="shared" ca="1" si="29"/>
        <v>1</v>
      </c>
      <c r="S327" s="17">
        <f t="shared" ca="1" si="30"/>
        <v>0.28301886792452829</v>
      </c>
      <c r="T327" s="17">
        <f t="shared" ref="T327:T390" ca="1" si="31">(R327+R328)/2</f>
        <v>1</v>
      </c>
      <c r="U327" s="17">
        <f t="shared" ref="U327:U390" ca="1" si="32">-(S328-S327)</f>
        <v>0</v>
      </c>
    </row>
    <row r="328" spans="17:21" x14ac:dyDescent="0.2">
      <c r="Q328" s="17">
        <f t="shared" ref="Q328:Q391" si="33">Q327+0.001</f>
        <v>0.32300000000000023</v>
      </c>
      <c r="R328" s="17">
        <f t="shared" ca="1" si="29"/>
        <v>1</v>
      </c>
      <c r="S328" s="17">
        <f t="shared" ca="1" si="30"/>
        <v>0.28301886792452829</v>
      </c>
      <c r="T328" s="17">
        <f t="shared" ca="1" si="31"/>
        <v>1</v>
      </c>
      <c r="U328" s="17">
        <f t="shared" ca="1" si="32"/>
        <v>0</v>
      </c>
    </row>
    <row r="329" spans="17:21" x14ac:dyDescent="0.2">
      <c r="Q329" s="17">
        <f t="shared" si="33"/>
        <v>0.32400000000000023</v>
      </c>
      <c r="R329" s="17">
        <f t="shared" ca="1" si="29"/>
        <v>1</v>
      </c>
      <c r="S329" s="17">
        <f t="shared" ca="1" si="30"/>
        <v>0.28301886792452829</v>
      </c>
      <c r="T329" s="17">
        <f t="shared" ca="1" si="31"/>
        <v>1</v>
      </c>
      <c r="U329" s="17">
        <f t="shared" ca="1" si="32"/>
        <v>0</v>
      </c>
    </row>
    <row r="330" spans="17:21" x14ac:dyDescent="0.2">
      <c r="Q330" s="17">
        <f t="shared" si="33"/>
        <v>0.32500000000000023</v>
      </c>
      <c r="R330" s="17">
        <f t="shared" ca="1" si="29"/>
        <v>1</v>
      </c>
      <c r="S330" s="17">
        <f t="shared" ca="1" si="30"/>
        <v>0.28301886792452829</v>
      </c>
      <c r="T330" s="17">
        <f t="shared" ca="1" si="31"/>
        <v>1</v>
      </c>
      <c r="U330" s="17">
        <f t="shared" ca="1" si="32"/>
        <v>0</v>
      </c>
    </row>
    <row r="331" spans="17:21" x14ac:dyDescent="0.2">
      <c r="Q331" s="17">
        <f t="shared" si="33"/>
        <v>0.32600000000000023</v>
      </c>
      <c r="R331" s="17">
        <f t="shared" ca="1" si="29"/>
        <v>1</v>
      </c>
      <c r="S331" s="17">
        <f t="shared" ca="1" si="30"/>
        <v>0.28301886792452829</v>
      </c>
      <c r="T331" s="17">
        <f t="shared" ca="1" si="31"/>
        <v>1</v>
      </c>
      <c r="U331" s="17">
        <f t="shared" ca="1" si="32"/>
        <v>0</v>
      </c>
    </row>
    <row r="332" spans="17:21" x14ac:dyDescent="0.2">
      <c r="Q332" s="17">
        <f t="shared" si="33"/>
        <v>0.32700000000000023</v>
      </c>
      <c r="R332" s="17">
        <f t="shared" ca="1" si="29"/>
        <v>1</v>
      </c>
      <c r="S332" s="17">
        <f t="shared" ca="1" si="30"/>
        <v>0.28301886792452829</v>
      </c>
      <c r="T332" s="17">
        <f t="shared" ca="1" si="31"/>
        <v>1</v>
      </c>
      <c r="U332" s="17">
        <f t="shared" ca="1" si="32"/>
        <v>0</v>
      </c>
    </row>
    <row r="333" spans="17:21" x14ac:dyDescent="0.2">
      <c r="Q333" s="17">
        <f t="shared" si="33"/>
        <v>0.32800000000000024</v>
      </c>
      <c r="R333" s="17">
        <f t="shared" ca="1" si="29"/>
        <v>1</v>
      </c>
      <c r="S333" s="17">
        <f t="shared" ca="1" si="30"/>
        <v>0.28301886792452829</v>
      </c>
      <c r="T333" s="17">
        <f t="shared" ca="1" si="31"/>
        <v>1</v>
      </c>
      <c r="U333" s="17">
        <f t="shared" ca="1" si="32"/>
        <v>0</v>
      </c>
    </row>
    <row r="334" spans="17:21" x14ac:dyDescent="0.2">
      <c r="Q334" s="17">
        <f t="shared" si="33"/>
        <v>0.32900000000000024</v>
      </c>
      <c r="R334" s="17">
        <f t="shared" ca="1" si="29"/>
        <v>1</v>
      </c>
      <c r="S334" s="17">
        <f t="shared" ca="1" si="30"/>
        <v>0.28301886792452829</v>
      </c>
      <c r="T334" s="17">
        <f t="shared" ca="1" si="31"/>
        <v>1</v>
      </c>
      <c r="U334" s="17">
        <f t="shared" ca="1" si="32"/>
        <v>0</v>
      </c>
    </row>
    <row r="335" spans="17:21" x14ac:dyDescent="0.2">
      <c r="Q335" s="17">
        <f t="shared" si="33"/>
        <v>0.33000000000000024</v>
      </c>
      <c r="R335" s="17">
        <f t="shared" ca="1" si="29"/>
        <v>1</v>
      </c>
      <c r="S335" s="17">
        <f t="shared" ca="1" si="30"/>
        <v>0.28301886792452829</v>
      </c>
      <c r="T335" s="17">
        <f t="shared" ca="1" si="31"/>
        <v>1</v>
      </c>
      <c r="U335" s="17">
        <f t="shared" ca="1" si="32"/>
        <v>0</v>
      </c>
    </row>
    <row r="336" spans="17:21" x14ac:dyDescent="0.2">
      <c r="Q336" s="17">
        <f t="shared" si="33"/>
        <v>0.33100000000000024</v>
      </c>
      <c r="R336" s="17">
        <f t="shared" ca="1" si="29"/>
        <v>1</v>
      </c>
      <c r="S336" s="17">
        <f t="shared" ca="1" si="30"/>
        <v>0.28301886792452829</v>
      </c>
      <c r="T336" s="17">
        <f t="shared" ca="1" si="31"/>
        <v>1</v>
      </c>
      <c r="U336" s="17">
        <f t="shared" ca="1" si="32"/>
        <v>0</v>
      </c>
    </row>
    <row r="337" spans="17:21" x14ac:dyDescent="0.2">
      <c r="Q337" s="17">
        <f t="shared" si="33"/>
        <v>0.33200000000000024</v>
      </c>
      <c r="R337" s="17">
        <f t="shared" ca="1" si="29"/>
        <v>1</v>
      </c>
      <c r="S337" s="17">
        <f t="shared" ca="1" si="30"/>
        <v>0.28301886792452829</v>
      </c>
      <c r="T337" s="17">
        <f t="shared" ca="1" si="31"/>
        <v>1</v>
      </c>
      <c r="U337" s="17">
        <f t="shared" ca="1" si="32"/>
        <v>0</v>
      </c>
    </row>
    <row r="338" spans="17:21" x14ac:dyDescent="0.2">
      <c r="Q338" s="17">
        <f t="shared" si="33"/>
        <v>0.33300000000000024</v>
      </c>
      <c r="R338" s="17">
        <f t="shared" ca="1" si="29"/>
        <v>1</v>
      </c>
      <c r="S338" s="17">
        <f t="shared" ca="1" si="30"/>
        <v>0.28301886792452829</v>
      </c>
      <c r="T338" s="17">
        <f t="shared" ca="1" si="31"/>
        <v>1</v>
      </c>
      <c r="U338" s="17">
        <f t="shared" ca="1" si="32"/>
        <v>1.8867924528301883E-2</v>
      </c>
    </row>
    <row r="339" spans="17:21" x14ac:dyDescent="0.2">
      <c r="Q339" s="17">
        <f t="shared" si="33"/>
        <v>0.33400000000000024</v>
      </c>
      <c r="R339" s="17">
        <f t="shared" ca="1" si="29"/>
        <v>1</v>
      </c>
      <c r="S339" s="17">
        <f t="shared" ca="1" si="30"/>
        <v>0.26415094339622641</v>
      </c>
      <c r="T339" s="17">
        <f t="shared" ca="1" si="31"/>
        <v>1</v>
      </c>
      <c r="U339" s="17">
        <f t="shared" ca="1" si="32"/>
        <v>0</v>
      </c>
    </row>
    <row r="340" spans="17:21" x14ac:dyDescent="0.2">
      <c r="Q340" s="17">
        <f t="shared" si="33"/>
        <v>0.33500000000000024</v>
      </c>
      <c r="R340" s="17">
        <f t="shared" ca="1" si="29"/>
        <v>1</v>
      </c>
      <c r="S340" s="17">
        <f t="shared" ca="1" si="30"/>
        <v>0.26415094339622641</v>
      </c>
      <c r="T340" s="17">
        <f t="shared" ca="1" si="31"/>
        <v>1</v>
      </c>
      <c r="U340" s="17">
        <f t="shared" ca="1" si="32"/>
        <v>0</v>
      </c>
    </row>
    <row r="341" spans="17:21" x14ac:dyDescent="0.2">
      <c r="Q341" s="17">
        <f t="shared" si="33"/>
        <v>0.33600000000000024</v>
      </c>
      <c r="R341" s="17">
        <f t="shared" ca="1" si="29"/>
        <v>1</v>
      </c>
      <c r="S341" s="17">
        <f t="shared" ca="1" si="30"/>
        <v>0.26415094339622641</v>
      </c>
      <c r="T341" s="17">
        <f t="shared" ca="1" si="31"/>
        <v>1</v>
      </c>
      <c r="U341" s="17">
        <f t="shared" ca="1" si="32"/>
        <v>0</v>
      </c>
    </row>
    <row r="342" spans="17:21" x14ac:dyDescent="0.2">
      <c r="Q342" s="17">
        <f t="shared" si="33"/>
        <v>0.33700000000000024</v>
      </c>
      <c r="R342" s="17">
        <f t="shared" ca="1" si="29"/>
        <v>1</v>
      </c>
      <c r="S342" s="17">
        <f t="shared" ca="1" si="30"/>
        <v>0.26415094339622641</v>
      </c>
      <c r="T342" s="17">
        <f t="shared" ca="1" si="31"/>
        <v>1</v>
      </c>
      <c r="U342" s="17">
        <f t="shared" ca="1" si="32"/>
        <v>0</v>
      </c>
    </row>
    <row r="343" spans="17:21" x14ac:dyDescent="0.2">
      <c r="Q343" s="17">
        <f t="shared" si="33"/>
        <v>0.33800000000000024</v>
      </c>
      <c r="R343" s="17">
        <f t="shared" ca="1" si="29"/>
        <v>1</v>
      </c>
      <c r="S343" s="17">
        <f t="shared" ca="1" si="30"/>
        <v>0.26415094339622641</v>
      </c>
      <c r="T343" s="17">
        <f t="shared" ca="1" si="31"/>
        <v>1</v>
      </c>
      <c r="U343" s="17">
        <f t="shared" ca="1" si="32"/>
        <v>0</v>
      </c>
    </row>
    <row r="344" spans="17:21" x14ac:dyDescent="0.2">
      <c r="Q344" s="17">
        <f t="shared" si="33"/>
        <v>0.33900000000000025</v>
      </c>
      <c r="R344" s="17">
        <f t="shared" ca="1" si="29"/>
        <v>1</v>
      </c>
      <c r="S344" s="17">
        <f t="shared" ca="1" si="30"/>
        <v>0.26415094339622641</v>
      </c>
      <c r="T344" s="17">
        <f t="shared" ca="1" si="31"/>
        <v>1</v>
      </c>
      <c r="U344" s="17">
        <f t="shared" ca="1" si="32"/>
        <v>0</v>
      </c>
    </row>
    <row r="345" spans="17:21" x14ac:dyDescent="0.2">
      <c r="Q345" s="17">
        <f t="shared" si="33"/>
        <v>0.34000000000000025</v>
      </c>
      <c r="R345" s="17">
        <f t="shared" ca="1" si="29"/>
        <v>1</v>
      </c>
      <c r="S345" s="17">
        <f t="shared" ca="1" si="30"/>
        <v>0.26415094339622641</v>
      </c>
      <c r="T345" s="17">
        <f t="shared" ca="1" si="31"/>
        <v>1</v>
      </c>
      <c r="U345" s="17">
        <f t="shared" ca="1" si="32"/>
        <v>0</v>
      </c>
    </row>
    <row r="346" spans="17:21" x14ac:dyDescent="0.2">
      <c r="Q346" s="17">
        <f t="shared" si="33"/>
        <v>0.34100000000000025</v>
      </c>
      <c r="R346" s="17">
        <f t="shared" ca="1" si="29"/>
        <v>1</v>
      </c>
      <c r="S346" s="17">
        <f t="shared" ca="1" si="30"/>
        <v>0.26415094339622641</v>
      </c>
      <c r="T346" s="17">
        <f t="shared" ca="1" si="31"/>
        <v>1</v>
      </c>
      <c r="U346" s="17">
        <f t="shared" ca="1" si="32"/>
        <v>0</v>
      </c>
    </row>
    <row r="347" spans="17:21" x14ac:dyDescent="0.2">
      <c r="Q347" s="17">
        <f t="shared" si="33"/>
        <v>0.34200000000000025</v>
      </c>
      <c r="R347" s="17">
        <f t="shared" ca="1" si="29"/>
        <v>1</v>
      </c>
      <c r="S347" s="17">
        <f t="shared" ca="1" si="30"/>
        <v>0.26415094339622641</v>
      </c>
      <c r="T347" s="17">
        <f t="shared" ca="1" si="31"/>
        <v>1</v>
      </c>
      <c r="U347" s="17">
        <f t="shared" ca="1" si="32"/>
        <v>0</v>
      </c>
    </row>
    <row r="348" spans="17:21" x14ac:dyDescent="0.2">
      <c r="Q348" s="17">
        <f t="shared" si="33"/>
        <v>0.34300000000000025</v>
      </c>
      <c r="R348" s="17">
        <f t="shared" ca="1" si="29"/>
        <v>1</v>
      </c>
      <c r="S348" s="17">
        <f t="shared" ca="1" si="30"/>
        <v>0.26415094339622641</v>
      </c>
      <c r="T348" s="17">
        <f t="shared" ca="1" si="31"/>
        <v>1</v>
      </c>
      <c r="U348" s="17">
        <f t="shared" ca="1" si="32"/>
        <v>0</v>
      </c>
    </row>
    <row r="349" spans="17:21" x14ac:dyDescent="0.2">
      <c r="Q349" s="17">
        <f t="shared" si="33"/>
        <v>0.34400000000000025</v>
      </c>
      <c r="R349" s="17">
        <f t="shared" ca="1" si="29"/>
        <v>1</v>
      </c>
      <c r="S349" s="17">
        <f t="shared" ca="1" si="30"/>
        <v>0.26415094339622641</v>
      </c>
      <c r="T349" s="17">
        <f t="shared" ca="1" si="31"/>
        <v>1</v>
      </c>
      <c r="U349" s="17">
        <f t="shared" ca="1" si="32"/>
        <v>0</v>
      </c>
    </row>
    <row r="350" spans="17:21" x14ac:dyDescent="0.2">
      <c r="Q350" s="17">
        <f t="shared" si="33"/>
        <v>0.34500000000000025</v>
      </c>
      <c r="R350" s="17">
        <f t="shared" ca="1" si="29"/>
        <v>1</v>
      </c>
      <c r="S350" s="17">
        <f t="shared" ca="1" si="30"/>
        <v>0.26415094339622641</v>
      </c>
      <c r="T350" s="17">
        <f t="shared" ca="1" si="31"/>
        <v>1</v>
      </c>
      <c r="U350" s="17">
        <f t="shared" ca="1" si="32"/>
        <v>0</v>
      </c>
    </row>
    <row r="351" spans="17:21" x14ac:dyDescent="0.2">
      <c r="Q351" s="17">
        <f t="shared" si="33"/>
        <v>0.34600000000000025</v>
      </c>
      <c r="R351" s="17">
        <f t="shared" ca="1" si="29"/>
        <v>1</v>
      </c>
      <c r="S351" s="17">
        <f t="shared" ca="1" si="30"/>
        <v>0.26415094339622641</v>
      </c>
      <c r="T351" s="17">
        <f t="shared" ca="1" si="31"/>
        <v>1</v>
      </c>
      <c r="U351" s="17">
        <f t="shared" ca="1" si="32"/>
        <v>0</v>
      </c>
    </row>
    <row r="352" spans="17:21" x14ac:dyDescent="0.2">
      <c r="Q352" s="17">
        <f t="shared" si="33"/>
        <v>0.34700000000000025</v>
      </c>
      <c r="R352" s="17">
        <f t="shared" ca="1" si="29"/>
        <v>1</v>
      </c>
      <c r="S352" s="17">
        <f t="shared" ca="1" si="30"/>
        <v>0.26415094339622641</v>
      </c>
      <c r="T352" s="17">
        <f t="shared" ca="1" si="31"/>
        <v>1</v>
      </c>
      <c r="U352" s="17">
        <f t="shared" ca="1" si="32"/>
        <v>0</v>
      </c>
    </row>
    <row r="353" spans="17:21" x14ac:dyDescent="0.2">
      <c r="Q353" s="17">
        <f t="shared" si="33"/>
        <v>0.34800000000000025</v>
      </c>
      <c r="R353" s="17">
        <f t="shared" ca="1" si="29"/>
        <v>1</v>
      </c>
      <c r="S353" s="17">
        <f t="shared" ca="1" si="30"/>
        <v>0.26415094339622641</v>
      </c>
      <c r="T353" s="17">
        <f t="shared" ca="1" si="31"/>
        <v>1</v>
      </c>
      <c r="U353" s="17">
        <f t="shared" ca="1" si="32"/>
        <v>0</v>
      </c>
    </row>
    <row r="354" spans="17:21" x14ac:dyDescent="0.2">
      <c r="Q354" s="17">
        <f t="shared" si="33"/>
        <v>0.34900000000000025</v>
      </c>
      <c r="R354" s="17">
        <f t="shared" ca="1" si="29"/>
        <v>1</v>
      </c>
      <c r="S354" s="17">
        <f t="shared" ca="1" si="30"/>
        <v>0.26415094339622641</v>
      </c>
      <c r="T354" s="17">
        <f t="shared" ca="1" si="31"/>
        <v>1</v>
      </c>
      <c r="U354" s="17">
        <f t="shared" ca="1" si="32"/>
        <v>0</v>
      </c>
    </row>
    <row r="355" spans="17:21" x14ac:dyDescent="0.2">
      <c r="Q355" s="17">
        <f t="shared" si="33"/>
        <v>0.35000000000000026</v>
      </c>
      <c r="R355" s="17">
        <f t="shared" ca="1" si="29"/>
        <v>1</v>
      </c>
      <c r="S355" s="17">
        <f t="shared" ca="1" si="30"/>
        <v>0.26415094339622641</v>
      </c>
      <c r="T355" s="17">
        <f t="shared" ca="1" si="31"/>
        <v>1</v>
      </c>
      <c r="U355" s="17">
        <f t="shared" ca="1" si="32"/>
        <v>0</v>
      </c>
    </row>
    <row r="356" spans="17:21" x14ac:dyDescent="0.2">
      <c r="Q356" s="17">
        <f t="shared" si="33"/>
        <v>0.35100000000000026</v>
      </c>
      <c r="R356" s="17">
        <f t="shared" ca="1" si="29"/>
        <v>1</v>
      </c>
      <c r="S356" s="17">
        <f t="shared" ca="1" si="30"/>
        <v>0.26415094339622641</v>
      </c>
      <c r="T356" s="17">
        <f t="shared" ca="1" si="31"/>
        <v>1</v>
      </c>
      <c r="U356" s="17">
        <f t="shared" ca="1" si="32"/>
        <v>0</v>
      </c>
    </row>
    <row r="357" spans="17:21" x14ac:dyDescent="0.2">
      <c r="Q357" s="17">
        <f t="shared" si="33"/>
        <v>0.35200000000000026</v>
      </c>
      <c r="R357" s="17">
        <f t="shared" ca="1" si="29"/>
        <v>1</v>
      </c>
      <c r="S357" s="17">
        <f t="shared" ca="1" si="30"/>
        <v>0.26415094339622641</v>
      </c>
      <c r="T357" s="17">
        <f t="shared" ca="1" si="31"/>
        <v>1</v>
      </c>
      <c r="U357" s="17">
        <f t="shared" ca="1" si="32"/>
        <v>0</v>
      </c>
    </row>
    <row r="358" spans="17:21" x14ac:dyDescent="0.2">
      <c r="Q358" s="17">
        <f t="shared" si="33"/>
        <v>0.35300000000000026</v>
      </c>
      <c r="R358" s="17">
        <f t="shared" ca="1" si="29"/>
        <v>1</v>
      </c>
      <c r="S358" s="17">
        <f t="shared" ca="1" si="30"/>
        <v>0.26415094339622641</v>
      </c>
      <c r="T358" s="17">
        <f t="shared" ca="1" si="31"/>
        <v>1</v>
      </c>
      <c r="U358" s="17">
        <f t="shared" ca="1" si="32"/>
        <v>0</v>
      </c>
    </row>
    <row r="359" spans="17:21" x14ac:dyDescent="0.2">
      <c r="Q359" s="17">
        <f t="shared" si="33"/>
        <v>0.35400000000000026</v>
      </c>
      <c r="R359" s="17">
        <f t="shared" ca="1" si="29"/>
        <v>1</v>
      </c>
      <c r="S359" s="17">
        <f t="shared" ca="1" si="30"/>
        <v>0.26415094339622641</v>
      </c>
      <c r="T359" s="17">
        <f t="shared" ca="1" si="31"/>
        <v>1</v>
      </c>
      <c r="U359" s="17">
        <f t="shared" ca="1" si="32"/>
        <v>0</v>
      </c>
    </row>
    <row r="360" spans="17:21" x14ac:dyDescent="0.2">
      <c r="Q360" s="17">
        <f t="shared" si="33"/>
        <v>0.35500000000000026</v>
      </c>
      <c r="R360" s="17">
        <f t="shared" ca="1" si="29"/>
        <v>1</v>
      </c>
      <c r="S360" s="17">
        <f t="shared" ca="1" si="30"/>
        <v>0.26415094339622641</v>
      </c>
      <c r="T360" s="17">
        <f t="shared" ca="1" si="31"/>
        <v>1</v>
      </c>
      <c r="U360" s="17">
        <f t="shared" ca="1" si="32"/>
        <v>0</v>
      </c>
    </row>
    <row r="361" spans="17:21" x14ac:dyDescent="0.2">
      <c r="Q361" s="17">
        <f t="shared" si="33"/>
        <v>0.35600000000000026</v>
      </c>
      <c r="R361" s="17">
        <f t="shared" ca="1" si="29"/>
        <v>1</v>
      </c>
      <c r="S361" s="17">
        <f t="shared" ca="1" si="30"/>
        <v>0.26415094339622641</v>
      </c>
      <c r="T361" s="17">
        <f t="shared" ca="1" si="31"/>
        <v>1</v>
      </c>
      <c r="U361" s="17">
        <f t="shared" ca="1" si="32"/>
        <v>0</v>
      </c>
    </row>
    <row r="362" spans="17:21" x14ac:dyDescent="0.2">
      <c r="Q362" s="17">
        <f t="shared" si="33"/>
        <v>0.35700000000000026</v>
      </c>
      <c r="R362" s="17">
        <f t="shared" ca="1" si="29"/>
        <v>1</v>
      </c>
      <c r="S362" s="17">
        <f t="shared" ca="1" si="30"/>
        <v>0.26415094339622641</v>
      </c>
      <c r="T362" s="17">
        <f t="shared" ca="1" si="31"/>
        <v>1</v>
      </c>
      <c r="U362" s="17">
        <f t="shared" ca="1" si="32"/>
        <v>0</v>
      </c>
    </row>
    <row r="363" spans="17:21" x14ac:dyDescent="0.2">
      <c r="Q363" s="17">
        <f t="shared" si="33"/>
        <v>0.35800000000000026</v>
      </c>
      <c r="R363" s="17">
        <f t="shared" ca="1" si="29"/>
        <v>1</v>
      </c>
      <c r="S363" s="17">
        <f t="shared" ca="1" si="30"/>
        <v>0.26415094339622641</v>
      </c>
      <c r="T363" s="17">
        <f t="shared" ca="1" si="31"/>
        <v>1</v>
      </c>
      <c r="U363" s="17">
        <f t="shared" ca="1" si="32"/>
        <v>0</v>
      </c>
    </row>
    <row r="364" spans="17:21" x14ac:dyDescent="0.2">
      <c r="Q364" s="17">
        <f t="shared" si="33"/>
        <v>0.35900000000000026</v>
      </c>
      <c r="R364" s="17">
        <f t="shared" ca="1" si="29"/>
        <v>1</v>
      </c>
      <c r="S364" s="17">
        <f t="shared" ca="1" si="30"/>
        <v>0.26415094339622641</v>
      </c>
      <c r="T364" s="17">
        <f t="shared" ca="1" si="31"/>
        <v>1</v>
      </c>
      <c r="U364" s="17">
        <f t="shared" ca="1" si="32"/>
        <v>0</v>
      </c>
    </row>
    <row r="365" spans="17:21" x14ac:dyDescent="0.2">
      <c r="Q365" s="17">
        <f t="shared" si="33"/>
        <v>0.36000000000000026</v>
      </c>
      <c r="R365" s="17">
        <f t="shared" ca="1" si="29"/>
        <v>1</v>
      </c>
      <c r="S365" s="17">
        <f t="shared" ca="1" si="30"/>
        <v>0.26415094339622641</v>
      </c>
      <c r="T365" s="17">
        <f t="shared" ca="1" si="31"/>
        <v>1</v>
      </c>
      <c r="U365" s="17">
        <f t="shared" ca="1" si="32"/>
        <v>0</v>
      </c>
    </row>
    <row r="366" spans="17:21" x14ac:dyDescent="0.2">
      <c r="Q366" s="17">
        <f t="shared" si="33"/>
        <v>0.36100000000000027</v>
      </c>
      <c r="R366" s="17">
        <f t="shared" ca="1" si="29"/>
        <v>1</v>
      </c>
      <c r="S366" s="17">
        <f t="shared" ca="1" si="30"/>
        <v>0.26415094339622641</v>
      </c>
      <c r="T366" s="17">
        <f t="shared" ca="1" si="31"/>
        <v>1</v>
      </c>
      <c r="U366" s="17">
        <f t="shared" ca="1" si="32"/>
        <v>0</v>
      </c>
    </row>
    <row r="367" spans="17:21" x14ac:dyDescent="0.2">
      <c r="Q367" s="17">
        <f t="shared" si="33"/>
        <v>0.36200000000000027</v>
      </c>
      <c r="R367" s="17">
        <f t="shared" ca="1" si="29"/>
        <v>1</v>
      </c>
      <c r="S367" s="17">
        <f t="shared" ca="1" si="30"/>
        <v>0.26415094339622641</v>
      </c>
      <c r="T367" s="17">
        <f t="shared" ca="1" si="31"/>
        <v>1</v>
      </c>
      <c r="U367" s="17">
        <f t="shared" ca="1" si="32"/>
        <v>0</v>
      </c>
    </row>
    <row r="368" spans="17:21" x14ac:dyDescent="0.2">
      <c r="Q368" s="17">
        <f t="shared" si="33"/>
        <v>0.36300000000000027</v>
      </c>
      <c r="R368" s="17">
        <f t="shared" ca="1" si="29"/>
        <v>1</v>
      </c>
      <c r="S368" s="17">
        <f t="shared" ca="1" si="30"/>
        <v>0.26415094339622641</v>
      </c>
      <c r="T368" s="17">
        <f t="shared" ca="1" si="31"/>
        <v>1</v>
      </c>
      <c r="U368" s="17">
        <f t="shared" ca="1" si="32"/>
        <v>0</v>
      </c>
    </row>
    <row r="369" spans="17:21" x14ac:dyDescent="0.2">
      <c r="Q369" s="17">
        <f t="shared" si="33"/>
        <v>0.36400000000000027</v>
      </c>
      <c r="R369" s="17">
        <f t="shared" ca="1" si="29"/>
        <v>1</v>
      </c>
      <c r="S369" s="17">
        <f t="shared" ca="1" si="30"/>
        <v>0.26415094339622641</v>
      </c>
      <c r="T369" s="17">
        <f t="shared" ca="1" si="31"/>
        <v>1</v>
      </c>
      <c r="U369" s="17">
        <f t="shared" ca="1" si="32"/>
        <v>0</v>
      </c>
    </row>
    <row r="370" spans="17:21" x14ac:dyDescent="0.2">
      <c r="Q370" s="17">
        <f t="shared" si="33"/>
        <v>0.36500000000000027</v>
      </c>
      <c r="R370" s="17">
        <f t="shared" ca="1" si="29"/>
        <v>1</v>
      </c>
      <c r="S370" s="17">
        <f t="shared" ca="1" si="30"/>
        <v>0.26415094339622641</v>
      </c>
      <c r="T370" s="17">
        <f t="shared" ca="1" si="31"/>
        <v>1</v>
      </c>
      <c r="U370" s="17">
        <f t="shared" ca="1" si="32"/>
        <v>0</v>
      </c>
    </row>
    <row r="371" spans="17:21" x14ac:dyDescent="0.2">
      <c r="Q371" s="17">
        <f t="shared" si="33"/>
        <v>0.36600000000000027</v>
      </c>
      <c r="R371" s="17">
        <f t="shared" ca="1" si="29"/>
        <v>1</v>
      </c>
      <c r="S371" s="17">
        <f t="shared" ca="1" si="30"/>
        <v>0.26415094339622641</v>
      </c>
      <c r="T371" s="17">
        <f t="shared" ca="1" si="31"/>
        <v>1</v>
      </c>
      <c r="U371" s="17">
        <f t="shared" ca="1" si="32"/>
        <v>0</v>
      </c>
    </row>
    <row r="372" spans="17:21" x14ac:dyDescent="0.2">
      <c r="Q372" s="17">
        <f t="shared" si="33"/>
        <v>0.36700000000000027</v>
      </c>
      <c r="R372" s="17">
        <f t="shared" ca="1" si="29"/>
        <v>1</v>
      </c>
      <c r="S372" s="17">
        <f t="shared" ca="1" si="30"/>
        <v>0.26415094339622641</v>
      </c>
      <c r="T372" s="17">
        <f t="shared" ca="1" si="31"/>
        <v>1</v>
      </c>
      <c r="U372" s="17">
        <f t="shared" ca="1" si="32"/>
        <v>0</v>
      </c>
    </row>
    <row r="373" spans="17:21" x14ac:dyDescent="0.2">
      <c r="Q373" s="17">
        <f t="shared" si="33"/>
        <v>0.36800000000000027</v>
      </c>
      <c r="R373" s="17">
        <f t="shared" ca="1" si="29"/>
        <v>1</v>
      </c>
      <c r="S373" s="17">
        <f t="shared" ca="1" si="30"/>
        <v>0.26415094339622641</v>
      </c>
      <c r="T373" s="17">
        <f t="shared" ca="1" si="31"/>
        <v>1</v>
      </c>
      <c r="U373" s="17">
        <f t="shared" ca="1" si="32"/>
        <v>0</v>
      </c>
    </row>
    <row r="374" spans="17:21" x14ac:dyDescent="0.2">
      <c r="Q374" s="17">
        <f t="shared" si="33"/>
        <v>0.36900000000000027</v>
      </c>
      <c r="R374" s="17">
        <f t="shared" ca="1" si="29"/>
        <v>1</v>
      </c>
      <c r="S374" s="17">
        <f t="shared" ca="1" si="30"/>
        <v>0.26415094339622641</v>
      </c>
      <c r="T374" s="17">
        <f t="shared" ca="1" si="31"/>
        <v>1</v>
      </c>
      <c r="U374" s="17">
        <f t="shared" ca="1" si="32"/>
        <v>0</v>
      </c>
    </row>
    <row r="375" spans="17:21" x14ac:dyDescent="0.2">
      <c r="Q375" s="17">
        <f t="shared" si="33"/>
        <v>0.37000000000000027</v>
      </c>
      <c r="R375" s="17">
        <f t="shared" ca="1" si="29"/>
        <v>1</v>
      </c>
      <c r="S375" s="17">
        <f t="shared" ca="1" si="30"/>
        <v>0.26415094339622641</v>
      </c>
      <c r="T375" s="17">
        <f t="shared" ca="1" si="31"/>
        <v>1</v>
      </c>
      <c r="U375" s="17">
        <f t="shared" ca="1" si="32"/>
        <v>0</v>
      </c>
    </row>
    <row r="376" spans="17:21" x14ac:dyDescent="0.2">
      <c r="Q376" s="17">
        <f t="shared" si="33"/>
        <v>0.37100000000000027</v>
      </c>
      <c r="R376" s="17">
        <f t="shared" ca="1" si="29"/>
        <v>1</v>
      </c>
      <c r="S376" s="17">
        <f t="shared" ca="1" si="30"/>
        <v>0.26415094339622641</v>
      </c>
      <c r="T376" s="17">
        <f t="shared" ca="1" si="31"/>
        <v>1</v>
      </c>
      <c r="U376" s="17">
        <f t="shared" ca="1" si="32"/>
        <v>0</v>
      </c>
    </row>
    <row r="377" spans="17:21" x14ac:dyDescent="0.2">
      <c r="Q377" s="17">
        <f t="shared" si="33"/>
        <v>0.37200000000000027</v>
      </c>
      <c r="R377" s="17">
        <f t="shared" ca="1" si="29"/>
        <v>1</v>
      </c>
      <c r="S377" s="17">
        <f t="shared" ca="1" si="30"/>
        <v>0.26415094339622641</v>
      </c>
      <c r="T377" s="17">
        <f t="shared" ca="1" si="31"/>
        <v>1</v>
      </c>
      <c r="U377" s="17">
        <f t="shared" ca="1" si="32"/>
        <v>0</v>
      </c>
    </row>
    <row r="378" spans="17:21" x14ac:dyDescent="0.2">
      <c r="Q378" s="17">
        <f t="shared" si="33"/>
        <v>0.37300000000000028</v>
      </c>
      <c r="R378" s="17">
        <f t="shared" ca="1" si="29"/>
        <v>1</v>
      </c>
      <c r="S378" s="17">
        <f t="shared" ca="1" si="30"/>
        <v>0.26415094339622641</v>
      </c>
      <c r="T378" s="17">
        <f t="shared" ca="1" si="31"/>
        <v>1</v>
      </c>
      <c r="U378" s="17">
        <f t="shared" ca="1" si="32"/>
        <v>0</v>
      </c>
    </row>
    <row r="379" spans="17:21" x14ac:dyDescent="0.2">
      <c r="Q379" s="17">
        <f t="shared" si="33"/>
        <v>0.37400000000000028</v>
      </c>
      <c r="R379" s="17">
        <f t="shared" ca="1" si="29"/>
        <v>1</v>
      </c>
      <c r="S379" s="17">
        <f t="shared" ca="1" si="30"/>
        <v>0.26415094339622641</v>
      </c>
      <c r="T379" s="17">
        <f t="shared" ca="1" si="31"/>
        <v>1</v>
      </c>
      <c r="U379" s="17">
        <f t="shared" ca="1" si="32"/>
        <v>0</v>
      </c>
    </row>
    <row r="380" spans="17:21" x14ac:dyDescent="0.2">
      <c r="Q380" s="17">
        <f t="shared" si="33"/>
        <v>0.37500000000000028</v>
      </c>
      <c r="R380" s="17">
        <f t="shared" ca="1" si="29"/>
        <v>1</v>
      </c>
      <c r="S380" s="17">
        <f t="shared" ca="1" si="30"/>
        <v>0.26415094339622641</v>
      </c>
      <c r="T380" s="17">
        <f t="shared" ca="1" si="31"/>
        <v>1</v>
      </c>
      <c r="U380" s="17">
        <f t="shared" ca="1" si="32"/>
        <v>0</v>
      </c>
    </row>
    <row r="381" spans="17:21" x14ac:dyDescent="0.2">
      <c r="Q381" s="17">
        <f t="shared" si="33"/>
        <v>0.37600000000000028</v>
      </c>
      <c r="R381" s="17">
        <f t="shared" ca="1" si="29"/>
        <v>1</v>
      </c>
      <c r="S381" s="17">
        <f t="shared" ca="1" si="30"/>
        <v>0.26415094339622641</v>
      </c>
      <c r="T381" s="17">
        <f t="shared" ca="1" si="31"/>
        <v>1</v>
      </c>
      <c r="U381" s="17">
        <f t="shared" ca="1" si="32"/>
        <v>0</v>
      </c>
    </row>
    <row r="382" spans="17:21" x14ac:dyDescent="0.2">
      <c r="Q382" s="17">
        <f t="shared" si="33"/>
        <v>0.37700000000000028</v>
      </c>
      <c r="R382" s="17">
        <f t="shared" ca="1" si="29"/>
        <v>1</v>
      </c>
      <c r="S382" s="17">
        <f t="shared" ca="1" si="30"/>
        <v>0.26415094339622641</v>
      </c>
      <c r="T382" s="17">
        <f t="shared" ca="1" si="31"/>
        <v>1</v>
      </c>
      <c r="U382" s="17">
        <f t="shared" ca="1" si="32"/>
        <v>0</v>
      </c>
    </row>
    <row r="383" spans="17:21" x14ac:dyDescent="0.2">
      <c r="Q383" s="17">
        <f t="shared" si="33"/>
        <v>0.37800000000000028</v>
      </c>
      <c r="R383" s="17">
        <f t="shared" ca="1" si="29"/>
        <v>1</v>
      </c>
      <c r="S383" s="17">
        <f t="shared" ca="1" si="30"/>
        <v>0.26415094339622641</v>
      </c>
      <c r="T383" s="17">
        <f t="shared" ca="1" si="31"/>
        <v>1</v>
      </c>
      <c r="U383" s="17">
        <f t="shared" ca="1" si="32"/>
        <v>0</v>
      </c>
    </row>
    <row r="384" spans="17:21" x14ac:dyDescent="0.2">
      <c r="Q384" s="17">
        <f t="shared" si="33"/>
        <v>0.37900000000000028</v>
      </c>
      <c r="R384" s="17">
        <f t="shared" ca="1" si="29"/>
        <v>1</v>
      </c>
      <c r="S384" s="17">
        <f t="shared" ca="1" si="30"/>
        <v>0.26415094339622641</v>
      </c>
      <c r="T384" s="17">
        <f t="shared" ca="1" si="31"/>
        <v>1</v>
      </c>
      <c r="U384" s="17">
        <f t="shared" ca="1" si="32"/>
        <v>0</v>
      </c>
    </row>
    <row r="385" spans="17:21" x14ac:dyDescent="0.2">
      <c r="Q385" s="17">
        <f t="shared" si="33"/>
        <v>0.38000000000000028</v>
      </c>
      <c r="R385" s="17">
        <f t="shared" ca="1" si="29"/>
        <v>1</v>
      </c>
      <c r="S385" s="17">
        <f t="shared" ca="1" si="30"/>
        <v>0.26415094339622641</v>
      </c>
      <c r="T385" s="17">
        <f t="shared" ca="1" si="31"/>
        <v>1</v>
      </c>
      <c r="U385" s="17">
        <f t="shared" ca="1" si="32"/>
        <v>0.18867924528301888</v>
      </c>
    </row>
    <row r="386" spans="17:21" x14ac:dyDescent="0.2">
      <c r="Q386" s="17">
        <f t="shared" si="33"/>
        <v>0.38100000000000028</v>
      </c>
      <c r="R386" s="17">
        <f t="shared" ca="1" si="29"/>
        <v>1</v>
      </c>
      <c r="S386" s="17">
        <f t="shared" ca="1" si="30"/>
        <v>7.5471698113207544E-2</v>
      </c>
      <c r="T386" s="17">
        <f t="shared" ca="1" si="31"/>
        <v>1</v>
      </c>
      <c r="U386" s="17">
        <f t="shared" ca="1" si="32"/>
        <v>0</v>
      </c>
    </row>
    <row r="387" spans="17:21" x14ac:dyDescent="0.2">
      <c r="Q387" s="17">
        <f t="shared" si="33"/>
        <v>0.38200000000000028</v>
      </c>
      <c r="R387" s="17">
        <f t="shared" ca="1" si="29"/>
        <v>1</v>
      </c>
      <c r="S387" s="17">
        <f t="shared" ca="1" si="30"/>
        <v>7.5471698113207544E-2</v>
      </c>
      <c r="T387" s="17">
        <f t="shared" ca="1" si="31"/>
        <v>1</v>
      </c>
      <c r="U387" s="17">
        <f t="shared" ca="1" si="32"/>
        <v>0</v>
      </c>
    </row>
    <row r="388" spans="17:21" x14ac:dyDescent="0.2">
      <c r="Q388" s="17">
        <f t="shared" si="33"/>
        <v>0.38300000000000028</v>
      </c>
      <c r="R388" s="17">
        <f t="shared" ca="1" si="29"/>
        <v>1</v>
      </c>
      <c r="S388" s="17">
        <f t="shared" ca="1" si="30"/>
        <v>7.5471698113207544E-2</v>
      </c>
      <c r="T388" s="17">
        <f t="shared" ca="1" si="31"/>
        <v>1</v>
      </c>
      <c r="U388" s="17">
        <f t="shared" ca="1" si="32"/>
        <v>0</v>
      </c>
    </row>
    <row r="389" spans="17:21" x14ac:dyDescent="0.2">
      <c r="Q389" s="17">
        <f t="shared" si="33"/>
        <v>0.38400000000000029</v>
      </c>
      <c r="R389" s="17">
        <f t="shared" ca="1" si="29"/>
        <v>1</v>
      </c>
      <c r="S389" s="17">
        <f t="shared" ca="1" si="30"/>
        <v>7.5471698113207544E-2</v>
      </c>
      <c r="T389" s="17">
        <f t="shared" ca="1" si="31"/>
        <v>1</v>
      </c>
      <c r="U389" s="17">
        <f t="shared" ca="1" si="32"/>
        <v>0</v>
      </c>
    </row>
    <row r="390" spans="17:21" x14ac:dyDescent="0.2">
      <c r="Q390" s="17">
        <f t="shared" si="33"/>
        <v>0.38500000000000029</v>
      </c>
      <c r="R390" s="17">
        <f t="shared" ref="R390:R453" ca="1" si="34">COUNTIFS($F$6:$F$92,"CF",$I$6:$I$92,"&gt;="&amp;$Q390)/CF_D</f>
        <v>1</v>
      </c>
      <c r="S390" s="17">
        <f t="shared" ref="S390:S453" ca="1" si="35">COUNTIFS($F$6:$F$92,"CONT",$I$6:$I$92,"&gt;="&amp;$Q390)/CFNT_D</f>
        <v>7.5471698113207544E-2</v>
      </c>
      <c r="T390" s="17">
        <f t="shared" ca="1" si="31"/>
        <v>1</v>
      </c>
      <c r="U390" s="17">
        <f t="shared" ca="1" si="32"/>
        <v>0</v>
      </c>
    </row>
    <row r="391" spans="17:21" x14ac:dyDescent="0.2">
      <c r="Q391" s="17">
        <f t="shared" si="33"/>
        <v>0.38600000000000029</v>
      </c>
      <c r="R391" s="17">
        <f t="shared" ca="1" si="34"/>
        <v>1</v>
      </c>
      <c r="S391" s="17">
        <f t="shared" ca="1" si="35"/>
        <v>7.5471698113207544E-2</v>
      </c>
      <c r="T391" s="17">
        <f t="shared" ref="T391:T454" ca="1" si="36">(R391+R392)/2</f>
        <v>1</v>
      </c>
      <c r="U391" s="17">
        <f t="shared" ref="U391:U454" ca="1" si="37">-(S392-S391)</f>
        <v>0</v>
      </c>
    </row>
    <row r="392" spans="17:21" x14ac:dyDescent="0.2">
      <c r="Q392" s="17">
        <f t="shared" ref="Q392:Q455" si="38">Q391+0.001</f>
        <v>0.38700000000000029</v>
      </c>
      <c r="R392" s="17">
        <f t="shared" ca="1" si="34"/>
        <v>1</v>
      </c>
      <c r="S392" s="17">
        <f t="shared" ca="1" si="35"/>
        <v>7.5471698113207544E-2</v>
      </c>
      <c r="T392" s="17">
        <f t="shared" ca="1" si="36"/>
        <v>1</v>
      </c>
      <c r="U392" s="17">
        <f t="shared" ca="1" si="37"/>
        <v>0</v>
      </c>
    </row>
    <row r="393" spans="17:21" x14ac:dyDescent="0.2">
      <c r="Q393" s="17">
        <f t="shared" si="38"/>
        <v>0.38800000000000029</v>
      </c>
      <c r="R393" s="17">
        <f t="shared" ca="1" si="34"/>
        <v>1</v>
      </c>
      <c r="S393" s="17">
        <f t="shared" ca="1" si="35"/>
        <v>7.5471698113207544E-2</v>
      </c>
      <c r="T393" s="17">
        <f t="shared" ca="1" si="36"/>
        <v>1</v>
      </c>
      <c r="U393" s="17">
        <f t="shared" ca="1" si="37"/>
        <v>0</v>
      </c>
    </row>
    <row r="394" spans="17:21" x14ac:dyDescent="0.2">
      <c r="Q394" s="17">
        <f t="shared" si="38"/>
        <v>0.38900000000000029</v>
      </c>
      <c r="R394" s="17">
        <f t="shared" ca="1" si="34"/>
        <v>1</v>
      </c>
      <c r="S394" s="17">
        <f t="shared" ca="1" si="35"/>
        <v>7.5471698113207544E-2</v>
      </c>
      <c r="T394" s="17">
        <f t="shared" ca="1" si="36"/>
        <v>1</v>
      </c>
      <c r="U394" s="17">
        <f t="shared" ca="1" si="37"/>
        <v>0</v>
      </c>
    </row>
    <row r="395" spans="17:21" x14ac:dyDescent="0.2">
      <c r="Q395" s="17">
        <f t="shared" si="38"/>
        <v>0.39000000000000029</v>
      </c>
      <c r="R395" s="17">
        <f t="shared" ca="1" si="34"/>
        <v>1</v>
      </c>
      <c r="S395" s="17">
        <f t="shared" ca="1" si="35"/>
        <v>7.5471698113207544E-2</v>
      </c>
      <c r="T395" s="17">
        <f t="shared" ca="1" si="36"/>
        <v>1</v>
      </c>
      <c r="U395" s="17">
        <f t="shared" ca="1" si="37"/>
        <v>0</v>
      </c>
    </row>
    <row r="396" spans="17:21" x14ac:dyDescent="0.2">
      <c r="Q396" s="17">
        <f t="shared" si="38"/>
        <v>0.39100000000000029</v>
      </c>
      <c r="R396" s="17">
        <f t="shared" ca="1" si="34"/>
        <v>1</v>
      </c>
      <c r="S396" s="17">
        <f t="shared" ca="1" si="35"/>
        <v>7.5471698113207544E-2</v>
      </c>
      <c r="T396" s="17">
        <f t="shared" ca="1" si="36"/>
        <v>1</v>
      </c>
      <c r="U396" s="17">
        <f t="shared" ca="1" si="37"/>
        <v>0</v>
      </c>
    </row>
    <row r="397" spans="17:21" x14ac:dyDescent="0.2">
      <c r="Q397" s="17">
        <f t="shared" si="38"/>
        <v>0.39200000000000029</v>
      </c>
      <c r="R397" s="17">
        <f t="shared" ca="1" si="34"/>
        <v>1</v>
      </c>
      <c r="S397" s="17">
        <f t="shared" ca="1" si="35"/>
        <v>7.5471698113207544E-2</v>
      </c>
      <c r="T397" s="17">
        <f t="shared" ca="1" si="36"/>
        <v>1</v>
      </c>
      <c r="U397" s="17">
        <f t="shared" ca="1" si="37"/>
        <v>0</v>
      </c>
    </row>
    <row r="398" spans="17:21" x14ac:dyDescent="0.2">
      <c r="Q398" s="17">
        <f t="shared" si="38"/>
        <v>0.39300000000000029</v>
      </c>
      <c r="R398" s="17">
        <f t="shared" ca="1" si="34"/>
        <v>1</v>
      </c>
      <c r="S398" s="17">
        <f t="shared" ca="1" si="35"/>
        <v>7.5471698113207544E-2</v>
      </c>
      <c r="T398" s="17">
        <f t="shared" ca="1" si="36"/>
        <v>1</v>
      </c>
      <c r="U398" s="17">
        <f t="shared" ca="1" si="37"/>
        <v>0</v>
      </c>
    </row>
    <row r="399" spans="17:21" x14ac:dyDescent="0.2">
      <c r="Q399" s="17">
        <f t="shared" si="38"/>
        <v>0.39400000000000029</v>
      </c>
      <c r="R399" s="17">
        <f t="shared" ca="1" si="34"/>
        <v>1</v>
      </c>
      <c r="S399" s="17">
        <f t="shared" ca="1" si="35"/>
        <v>7.5471698113207544E-2</v>
      </c>
      <c r="T399" s="17">
        <f t="shared" ca="1" si="36"/>
        <v>1</v>
      </c>
      <c r="U399" s="17">
        <f t="shared" ca="1" si="37"/>
        <v>0</v>
      </c>
    </row>
    <row r="400" spans="17:21" x14ac:dyDescent="0.2">
      <c r="Q400" s="17">
        <f t="shared" si="38"/>
        <v>0.3950000000000003</v>
      </c>
      <c r="R400" s="17">
        <f t="shared" ca="1" si="34"/>
        <v>1</v>
      </c>
      <c r="S400" s="17">
        <f t="shared" ca="1" si="35"/>
        <v>7.5471698113207544E-2</v>
      </c>
      <c r="T400" s="17">
        <f t="shared" ca="1" si="36"/>
        <v>1</v>
      </c>
      <c r="U400" s="17">
        <f t="shared" ca="1" si="37"/>
        <v>0</v>
      </c>
    </row>
    <row r="401" spans="17:21" x14ac:dyDescent="0.2">
      <c r="Q401" s="17">
        <f t="shared" si="38"/>
        <v>0.3960000000000003</v>
      </c>
      <c r="R401" s="17">
        <f t="shared" ca="1" si="34"/>
        <v>1</v>
      </c>
      <c r="S401" s="17">
        <f t="shared" ca="1" si="35"/>
        <v>7.5471698113207544E-2</v>
      </c>
      <c r="T401" s="17">
        <f t="shared" ca="1" si="36"/>
        <v>1</v>
      </c>
      <c r="U401" s="17">
        <f t="shared" ca="1" si="37"/>
        <v>0</v>
      </c>
    </row>
    <row r="402" spans="17:21" x14ac:dyDescent="0.2">
      <c r="Q402" s="17">
        <f t="shared" si="38"/>
        <v>0.3970000000000003</v>
      </c>
      <c r="R402" s="17">
        <f t="shared" ca="1" si="34"/>
        <v>1</v>
      </c>
      <c r="S402" s="17">
        <f t="shared" ca="1" si="35"/>
        <v>7.5471698113207544E-2</v>
      </c>
      <c r="T402" s="17">
        <f t="shared" ca="1" si="36"/>
        <v>1</v>
      </c>
      <c r="U402" s="17">
        <f t="shared" ca="1" si="37"/>
        <v>0</v>
      </c>
    </row>
    <row r="403" spans="17:21" x14ac:dyDescent="0.2">
      <c r="Q403" s="17">
        <f t="shared" si="38"/>
        <v>0.3980000000000003</v>
      </c>
      <c r="R403" s="17">
        <f t="shared" ca="1" si="34"/>
        <v>1</v>
      </c>
      <c r="S403" s="17">
        <f t="shared" ca="1" si="35"/>
        <v>7.5471698113207544E-2</v>
      </c>
      <c r="T403" s="17">
        <f t="shared" ca="1" si="36"/>
        <v>1</v>
      </c>
      <c r="U403" s="17">
        <f t="shared" ca="1" si="37"/>
        <v>0</v>
      </c>
    </row>
    <row r="404" spans="17:21" x14ac:dyDescent="0.2">
      <c r="Q404" s="17">
        <f t="shared" si="38"/>
        <v>0.3990000000000003</v>
      </c>
      <c r="R404" s="17">
        <f t="shared" ca="1" si="34"/>
        <v>1</v>
      </c>
      <c r="S404" s="17">
        <f t="shared" ca="1" si="35"/>
        <v>7.5471698113207544E-2</v>
      </c>
      <c r="T404" s="17">
        <f t="shared" ca="1" si="36"/>
        <v>1</v>
      </c>
      <c r="U404" s="17">
        <f t="shared" ca="1" si="37"/>
        <v>0</v>
      </c>
    </row>
    <row r="405" spans="17:21" x14ac:dyDescent="0.2">
      <c r="Q405" s="17">
        <f t="shared" si="38"/>
        <v>0.4000000000000003</v>
      </c>
      <c r="R405" s="17">
        <f t="shared" ca="1" si="34"/>
        <v>1</v>
      </c>
      <c r="S405" s="17">
        <f t="shared" ca="1" si="35"/>
        <v>7.5471698113207544E-2</v>
      </c>
      <c r="T405" s="17">
        <f t="shared" ca="1" si="36"/>
        <v>1</v>
      </c>
      <c r="U405" s="17">
        <f t="shared" ca="1" si="37"/>
        <v>0</v>
      </c>
    </row>
    <row r="406" spans="17:21" x14ac:dyDescent="0.2">
      <c r="Q406" s="17">
        <f t="shared" si="38"/>
        <v>0.4010000000000003</v>
      </c>
      <c r="R406" s="17">
        <f t="shared" ca="1" si="34"/>
        <v>1</v>
      </c>
      <c r="S406" s="17">
        <f t="shared" ca="1" si="35"/>
        <v>7.5471698113207544E-2</v>
      </c>
      <c r="T406" s="17">
        <f t="shared" ca="1" si="36"/>
        <v>1</v>
      </c>
      <c r="U406" s="17">
        <f t="shared" ca="1" si="37"/>
        <v>0</v>
      </c>
    </row>
    <row r="407" spans="17:21" x14ac:dyDescent="0.2">
      <c r="Q407" s="17">
        <f t="shared" si="38"/>
        <v>0.4020000000000003</v>
      </c>
      <c r="R407" s="17">
        <f t="shared" ca="1" si="34"/>
        <v>1</v>
      </c>
      <c r="S407" s="17">
        <f t="shared" ca="1" si="35"/>
        <v>7.5471698113207544E-2</v>
      </c>
      <c r="T407" s="17">
        <f t="shared" ca="1" si="36"/>
        <v>1</v>
      </c>
      <c r="U407" s="17">
        <f t="shared" ca="1" si="37"/>
        <v>0</v>
      </c>
    </row>
    <row r="408" spans="17:21" x14ac:dyDescent="0.2">
      <c r="Q408" s="17">
        <f t="shared" si="38"/>
        <v>0.4030000000000003</v>
      </c>
      <c r="R408" s="17">
        <f t="shared" ca="1" si="34"/>
        <v>1</v>
      </c>
      <c r="S408" s="17">
        <f t="shared" ca="1" si="35"/>
        <v>7.5471698113207544E-2</v>
      </c>
      <c r="T408" s="17">
        <f t="shared" ca="1" si="36"/>
        <v>1</v>
      </c>
      <c r="U408" s="17">
        <f t="shared" ca="1" si="37"/>
        <v>0</v>
      </c>
    </row>
    <row r="409" spans="17:21" x14ac:dyDescent="0.2">
      <c r="Q409" s="17">
        <f t="shared" si="38"/>
        <v>0.4040000000000003</v>
      </c>
      <c r="R409" s="17">
        <f t="shared" ca="1" si="34"/>
        <v>1</v>
      </c>
      <c r="S409" s="17">
        <f t="shared" ca="1" si="35"/>
        <v>7.5471698113207544E-2</v>
      </c>
      <c r="T409" s="17">
        <f t="shared" ca="1" si="36"/>
        <v>1</v>
      </c>
      <c r="U409" s="17">
        <f t="shared" ca="1" si="37"/>
        <v>1.8867924528301883E-2</v>
      </c>
    </row>
    <row r="410" spans="17:21" x14ac:dyDescent="0.2">
      <c r="Q410" s="17">
        <f t="shared" si="38"/>
        <v>0.4050000000000003</v>
      </c>
      <c r="R410" s="17">
        <f t="shared" ca="1" si="34"/>
        <v>1</v>
      </c>
      <c r="S410" s="17">
        <f t="shared" ca="1" si="35"/>
        <v>5.6603773584905662E-2</v>
      </c>
      <c r="T410" s="17">
        <f t="shared" ca="1" si="36"/>
        <v>1</v>
      </c>
      <c r="U410" s="17">
        <f t="shared" ca="1" si="37"/>
        <v>0</v>
      </c>
    </row>
    <row r="411" spans="17:21" x14ac:dyDescent="0.2">
      <c r="Q411" s="17">
        <f t="shared" si="38"/>
        <v>0.40600000000000031</v>
      </c>
      <c r="R411" s="17">
        <f t="shared" ca="1" si="34"/>
        <v>1</v>
      </c>
      <c r="S411" s="17">
        <f t="shared" ca="1" si="35"/>
        <v>5.6603773584905662E-2</v>
      </c>
      <c r="T411" s="17">
        <f t="shared" ca="1" si="36"/>
        <v>1</v>
      </c>
      <c r="U411" s="17">
        <f t="shared" ca="1" si="37"/>
        <v>0</v>
      </c>
    </row>
    <row r="412" spans="17:21" x14ac:dyDescent="0.2">
      <c r="Q412" s="17">
        <f t="shared" si="38"/>
        <v>0.40700000000000031</v>
      </c>
      <c r="R412" s="17">
        <f t="shared" ca="1" si="34"/>
        <v>1</v>
      </c>
      <c r="S412" s="17">
        <f t="shared" ca="1" si="35"/>
        <v>5.6603773584905662E-2</v>
      </c>
      <c r="T412" s="17">
        <f t="shared" ca="1" si="36"/>
        <v>1</v>
      </c>
      <c r="U412" s="17">
        <f t="shared" ca="1" si="37"/>
        <v>0</v>
      </c>
    </row>
    <row r="413" spans="17:21" x14ac:dyDescent="0.2">
      <c r="Q413" s="17">
        <f t="shared" si="38"/>
        <v>0.40800000000000031</v>
      </c>
      <c r="R413" s="17">
        <f t="shared" ca="1" si="34"/>
        <v>1</v>
      </c>
      <c r="S413" s="17">
        <f t="shared" ca="1" si="35"/>
        <v>5.6603773584905662E-2</v>
      </c>
      <c r="T413" s="17">
        <f t="shared" ca="1" si="36"/>
        <v>1</v>
      </c>
      <c r="U413" s="17">
        <f t="shared" ca="1" si="37"/>
        <v>0</v>
      </c>
    </row>
    <row r="414" spans="17:21" x14ac:dyDescent="0.2">
      <c r="Q414" s="17">
        <f t="shared" si="38"/>
        <v>0.40900000000000031</v>
      </c>
      <c r="R414" s="17">
        <f t="shared" ca="1" si="34"/>
        <v>1</v>
      </c>
      <c r="S414" s="17">
        <f t="shared" ca="1" si="35"/>
        <v>5.6603773584905662E-2</v>
      </c>
      <c r="T414" s="17">
        <f t="shared" ca="1" si="36"/>
        <v>1</v>
      </c>
      <c r="U414" s="17">
        <f t="shared" ca="1" si="37"/>
        <v>0</v>
      </c>
    </row>
    <row r="415" spans="17:21" x14ac:dyDescent="0.2">
      <c r="Q415" s="17">
        <f t="shared" si="38"/>
        <v>0.41000000000000031</v>
      </c>
      <c r="R415" s="17">
        <f t="shared" ca="1" si="34"/>
        <v>1</v>
      </c>
      <c r="S415" s="17">
        <f t="shared" ca="1" si="35"/>
        <v>5.6603773584905662E-2</v>
      </c>
      <c r="T415" s="17">
        <f t="shared" ca="1" si="36"/>
        <v>1</v>
      </c>
      <c r="U415" s="17">
        <f t="shared" ca="1" si="37"/>
        <v>0</v>
      </c>
    </row>
    <row r="416" spans="17:21" x14ac:dyDescent="0.2">
      <c r="Q416" s="17">
        <f t="shared" si="38"/>
        <v>0.41100000000000031</v>
      </c>
      <c r="R416" s="17">
        <f t="shared" ca="1" si="34"/>
        <v>1</v>
      </c>
      <c r="S416" s="17">
        <f t="shared" ca="1" si="35"/>
        <v>5.6603773584905662E-2</v>
      </c>
      <c r="T416" s="17">
        <f t="shared" ca="1" si="36"/>
        <v>1</v>
      </c>
      <c r="U416" s="17">
        <f t="shared" ca="1" si="37"/>
        <v>0</v>
      </c>
    </row>
    <row r="417" spans="17:21" x14ac:dyDescent="0.2">
      <c r="Q417" s="17">
        <f t="shared" si="38"/>
        <v>0.41200000000000031</v>
      </c>
      <c r="R417" s="17">
        <f t="shared" ca="1" si="34"/>
        <v>1</v>
      </c>
      <c r="S417" s="17">
        <f t="shared" ca="1" si="35"/>
        <v>5.6603773584905662E-2</v>
      </c>
      <c r="T417" s="17">
        <f t="shared" ca="1" si="36"/>
        <v>1</v>
      </c>
      <c r="U417" s="17">
        <f t="shared" ca="1" si="37"/>
        <v>0</v>
      </c>
    </row>
    <row r="418" spans="17:21" x14ac:dyDescent="0.2">
      <c r="Q418" s="17">
        <f t="shared" si="38"/>
        <v>0.41300000000000031</v>
      </c>
      <c r="R418" s="17">
        <f t="shared" ca="1" si="34"/>
        <v>1</v>
      </c>
      <c r="S418" s="17">
        <f t="shared" ca="1" si="35"/>
        <v>5.6603773584905662E-2</v>
      </c>
      <c r="T418" s="17">
        <f t="shared" ca="1" si="36"/>
        <v>1</v>
      </c>
      <c r="U418" s="17">
        <f t="shared" ca="1" si="37"/>
        <v>0</v>
      </c>
    </row>
    <row r="419" spans="17:21" x14ac:dyDescent="0.2">
      <c r="Q419" s="17">
        <f t="shared" si="38"/>
        <v>0.41400000000000031</v>
      </c>
      <c r="R419" s="17">
        <f t="shared" ca="1" si="34"/>
        <v>1</v>
      </c>
      <c r="S419" s="17">
        <f t="shared" ca="1" si="35"/>
        <v>5.6603773584905662E-2</v>
      </c>
      <c r="T419" s="17">
        <f t="shared" ca="1" si="36"/>
        <v>1</v>
      </c>
      <c r="U419" s="17">
        <f t="shared" ca="1" si="37"/>
        <v>0</v>
      </c>
    </row>
    <row r="420" spans="17:21" x14ac:dyDescent="0.2">
      <c r="Q420" s="17">
        <f t="shared" si="38"/>
        <v>0.41500000000000031</v>
      </c>
      <c r="R420" s="17">
        <f t="shared" ca="1" si="34"/>
        <v>1</v>
      </c>
      <c r="S420" s="17">
        <f t="shared" ca="1" si="35"/>
        <v>5.6603773584905662E-2</v>
      </c>
      <c r="T420" s="17">
        <f t="shared" ca="1" si="36"/>
        <v>1</v>
      </c>
      <c r="U420" s="17">
        <f t="shared" ca="1" si="37"/>
        <v>0</v>
      </c>
    </row>
    <row r="421" spans="17:21" x14ac:dyDescent="0.2">
      <c r="Q421" s="17">
        <f t="shared" si="38"/>
        <v>0.41600000000000031</v>
      </c>
      <c r="R421" s="17">
        <f t="shared" ca="1" si="34"/>
        <v>1</v>
      </c>
      <c r="S421" s="17">
        <f t="shared" ca="1" si="35"/>
        <v>5.6603773584905662E-2</v>
      </c>
      <c r="T421" s="17">
        <f t="shared" ca="1" si="36"/>
        <v>1</v>
      </c>
      <c r="U421" s="17">
        <f t="shared" ca="1" si="37"/>
        <v>0</v>
      </c>
    </row>
    <row r="422" spans="17:21" x14ac:dyDescent="0.2">
      <c r="Q422" s="17">
        <f t="shared" si="38"/>
        <v>0.41700000000000031</v>
      </c>
      <c r="R422" s="17">
        <f t="shared" ca="1" si="34"/>
        <v>1</v>
      </c>
      <c r="S422" s="17">
        <f t="shared" ca="1" si="35"/>
        <v>5.6603773584905662E-2</v>
      </c>
      <c r="T422" s="17">
        <f t="shared" ca="1" si="36"/>
        <v>1</v>
      </c>
      <c r="U422" s="17">
        <f t="shared" ca="1" si="37"/>
        <v>0</v>
      </c>
    </row>
    <row r="423" spans="17:21" x14ac:dyDescent="0.2">
      <c r="Q423" s="17">
        <f t="shared" si="38"/>
        <v>0.41800000000000032</v>
      </c>
      <c r="R423" s="17">
        <f t="shared" ca="1" si="34"/>
        <v>1</v>
      </c>
      <c r="S423" s="17">
        <f t="shared" ca="1" si="35"/>
        <v>5.6603773584905662E-2</v>
      </c>
      <c r="T423" s="17">
        <f t="shared" ca="1" si="36"/>
        <v>1</v>
      </c>
      <c r="U423" s="17">
        <f t="shared" ca="1" si="37"/>
        <v>0</v>
      </c>
    </row>
    <row r="424" spans="17:21" x14ac:dyDescent="0.2">
      <c r="Q424" s="17">
        <f t="shared" si="38"/>
        <v>0.41900000000000032</v>
      </c>
      <c r="R424" s="17">
        <f t="shared" ca="1" si="34"/>
        <v>1</v>
      </c>
      <c r="S424" s="17">
        <f t="shared" ca="1" si="35"/>
        <v>5.6603773584905662E-2</v>
      </c>
      <c r="T424" s="17">
        <f t="shared" ca="1" si="36"/>
        <v>1</v>
      </c>
      <c r="U424" s="17">
        <f t="shared" ca="1" si="37"/>
        <v>0</v>
      </c>
    </row>
    <row r="425" spans="17:21" x14ac:dyDescent="0.2">
      <c r="Q425" s="17">
        <f t="shared" si="38"/>
        <v>0.42000000000000032</v>
      </c>
      <c r="R425" s="17">
        <f t="shared" ca="1" si="34"/>
        <v>1</v>
      </c>
      <c r="S425" s="17">
        <f t="shared" ca="1" si="35"/>
        <v>5.6603773584905662E-2</v>
      </c>
      <c r="T425" s="17">
        <f t="shared" ca="1" si="36"/>
        <v>1</v>
      </c>
      <c r="U425" s="17">
        <f t="shared" ca="1" si="37"/>
        <v>0</v>
      </c>
    </row>
    <row r="426" spans="17:21" x14ac:dyDescent="0.2">
      <c r="Q426" s="17">
        <f t="shared" si="38"/>
        <v>0.42100000000000032</v>
      </c>
      <c r="R426" s="17">
        <f t="shared" ca="1" si="34"/>
        <v>1</v>
      </c>
      <c r="S426" s="17">
        <f t="shared" ca="1" si="35"/>
        <v>5.6603773584905662E-2</v>
      </c>
      <c r="T426" s="17">
        <f t="shared" ca="1" si="36"/>
        <v>1</v>
      </c>
      <c r="U426" s="17">
        <f t="shared" ca="1" si="37"/>
        <v>0</v>
      </c>
    </row>
    <row r="427" spans="17:21" x14ac:dyDescent="0.2">
      <c r="Q427" s="17">
        <f t="shared" si="38"/>
        <v>0.42200000000000032</v>
      </c>
      <c r="R427" s="17">
        <f t="shared" ca="1" si="34"/>
        <v>1</v>
      </c>
      <c r="S427" s="17">
        <f t="shared" ca="1" si="35"/>
        <v>5.6603773584905662E-2</v>
      </c>
      <c r="T427" s="17">
        <f t="shared" ca="1" si="36"/>
        <v>1</v>
      </c>
      <c r="U427" s="17">
        <f t="shared" ca="1" si="37"/>
        <v>0</v>
      </c>
    </row>
    <row r="428" spans="17:21" x14ac:dyDescent="0.2">
      <c r="Q428" s="17">
        <f t="shared" si="38"/>
        <v>0.42300000000000032</v>
      </c>
      <c r="R428" s="17">
        <f t="shared" ca="1" si="34"/>
        <v>1</v>
      </c>
      <c r="S428" s="17">
        <f t="shared" ca="1" si="35"/>
        <v>5.6603773584905662E-2</v>
      </c>
      <c r="T428" s="17">
        <f t="shared" ca="1" si="36"/>
        <v>1</v>
      </c>
      <c r="U428" s="17">
        <f t="shared" ca="1" si="37"/>
        <v>0</v>
      </c>
    </row>
    <row r="429" spans="17:21" x14ac:dyDescent="0.2">
      <c r="Q429" s="17">
        <f t="shared" si="38"/>
        <v>0.42400000000000032</v>
      </c>
      <c r="R429" s="17">
        <f t="shared" ca="1" si="34"/>
        <v>1</v>
      </c>
      <c r="S429" s="17">
        <f t="shared" ca="1" si="35"/>
        <v>5.6603773584905662E-2</v>
      </c>
      <c r="T429" s="17">
        <f t="shared" ca="1" si="36"/>
        <v>1</v>
      </c>
      <c r="U429" s="17">
        <f t="shared" ca="1" si="37"/>
        <v>0</v>
      </c>
    </row>
    <row r="430" spans="17:21" x14ac:dyDescent="0.2">
      <c r="Q430" s="17">
        <f t="shared" si="38"/>
        <v>0.42500000000000032</v>
      </c>
      <c r="R430" s="17">
        <f t="shared" ca="1" si="34"/>
        <v>1</v>
      </c>
      <c r="S430" s="17">
        <f t="shared" ca="1" si="35"/>
        <v>5.6603773584905662E-2</v>
      </c>
      <c r="T430" s="17">
        <f t="shared" ca="1" si="36"/>
        <v>1</v>
      </c>
      <c r="U430" s="17">
        <f t="shared" ca="1" si="37"/>
        <v>0</v>
      </c>
    </row>
    <row r="431" spans="17:21" x14ac:dyDescent="0.2">
      <c r="Q431" s="17">
        <f t="shared" si="38"/>
        <v>0.42600000000000032</v>
      </c>
      <c r="R431" s="17">
        <f t="shared" ca="1" si="34"/>
        <v>1</v>
      </c>
      <c r="S431" s="17">
        <f t="shared" ca="1" si="35"/>
        <v>5.6603773584905662E-2</v>
      </c>
      <c r="T431" s="17">
        <f t="shared" ca="1" si="36"/>
        <v>1</v>
      </c>
      <c r="U431" s="17">
        <f t="shared" ca="1" si="37"/>
        <v>0</v>
      </c>
    </row>
    <row r="432" spans="17:21" x14ac:dyDescent="0.2">
      <c r="Q432" s="17">
        <f t="shared" si="38"/>
        <v>0.42700000000000032</v>
      </c>
      <c r="R432" s="17">
        <f t="shared" ca="1" si="34"/>
        <v>1</v>
      </c>
      <c r="S432" s="17">
        <f t="shared" ca="1" si="35"/>
        <v>5.6603773584905662E-2</v>
      </c>
      <c r="T432" s="17">
        <f t="shared" ca="1" si="36"/>
        <v>1</v>
      </c>
      <c r="U432" s="17">
        <f t="shared" ca="1" si="37"/>
        <v>0</v>
      </c>
    </row>
    <row r="433" spans="17:21" x14ac:dyDescent="0.2">
      <c r="Q433" s="17">
        <f t="shared" si="38"/>
        <v>0.42800000000000032</v>
      </c>
      <c r="R433" s="17">
        <f t="shared" ca="1" si="34"/>
        <v>1</v>
      </c>
      <c r="S433" s="17">
        <f t="shared" ca="1" si="35"/>
        <v>5.6603773584905662E-2</v>
      </c>
      <c r="T433" s="17">
        <f t="shared" ca="1" si="36"/>
        <v>1</v>
      </c>
      <c r="U433" s="17">
        <f t="shared" ca="1" si="37"/>
        <v>0</v>
      </c>
    </row>
    <row r="434" spans="17:21" x14ac:dyDescent="0.2">
      <c r="Q434" s="17">
        <f t="shared" si="38"/>
        <v>0.42900000000000033</v>
      </c>
      <c r="R434" s="17">
        <f t="shared" ca="1" si="34"/>
        <v>1</v>
      </c>
      <c r="S434" s="17">
        <f t="shared" ca="1" si="35"/>
        <v>5.6603773584905662E-2</v>
      </c>
      <c r="T434" s="17">
        <f t="shared" ca="1" si="36"/>
        <v>1</v>
      </c>
      <c r="U434" s="17">
        <f t="shared" ca="1" si="37"/>
        <v>0</v>
      </c>
    </row>
    <row r="435" spans="17:21" x14ac:dyDescent="0.2">
      <c r="Q435" s="17">
        <f t="shared" si="38"/>
        <v>0.43000000000000033</v>
      </c>
      <c r="R435" s="17">
        <f t="shared" ca="1" si="34"/>
        <v>1</v>
      </c>
      <c r="S435" s="17">
        <f t="shared" ca="1" si="35"/>
        <v>5.6603773584905662E-2</v>
      </c>
      <c r="T435" s="17">
        <f t="shared" ca="1" si="36"/>
        <v>1</v>
      </c>
      <c r="U435" s="17">
        <f t="shared" ca="1" si="37"/>
        <v>0</v>
      </c>
    </row>
    <row r="436" spans="17:21" x14ac:dyDescent="0.2">
      <c r="Q436" s="17">
        <f t="shared" si="38"/>
        <v>0.43100000000000033</v>
      </c>
      <c r="R436" s="17">
        <f t="shared" ca="1" si="34"/>
        <v>1</v>
      </c>
      <c r="S436" s="17">
        <f t="shared" ca="1" si="35"/>
        <v>5.6603773584905662E-2</v>
      </c>
      <c r="T436" s="17">
        <f t="shared" ca="1" si="36"/>
        <v>1</v>
      </c>
      <c r="U436" s="17">
        <f t="shared" ca="1" si="37"/>
        <v>0</v>
      </c>
    </row>
    <row r="437" spans="17:21" x14ac:dyDescent="0.2">
      <c r="Q437" s="17">
        <f t="shared" si="38"/>
        <v>0.43200000000000033</v>
      </c>
      <c r="R437" s="17">
        <f t="shared" ca="1" si="34"/>
        <v>1</v>
      </c>
      <c r="S437" s="17">
        <f t="shared" ca="1" si="35"/>
        <v>5.6603773584905662E-2</v>
      </c>
      <c r="T437" s="17">
        <f t="shared" ca="1" si="36"/>
        <v>1</v>
      </c>
      <c r="U437" s="17">
        <f t="shared" ca="1" si="37"/>
        <v>0</v>
      </c>
    </row>
    <row r="438" spans="17:21" x14ac:dyDescent="0.2">
      <c r="Q438" s="17">
        <f t="shared" si="38"/>
        <v>0.43300000000000033</v>
      </c>
      <c r="R438" s="17">
        <f t="shared" ca="1" si="34"/>
        <v>1</v>
      </c>
      <c r="S438" s="17">
        <f t="shared" ca="1" si="35"/>
        <v>5.6603773584905662E-2</v>
      </c>
      <c r="T438" s="17">
        <f t="shared" ca="1" si="36"/>
        <v>1</v>
      </c>
      <c r="U438" s="17">
        <f t="shared" ca="1" si="37"/>
        <v>0</v>
      </c>
    </row>
    <row r="439" spans="17:21" x14ac:dyDescent="0.2">
      <c r="Q439" s="17">
        <f t="shared" si="38"/>
        <v>0.43400000000000033</v>
      </c>
      <c r="R439" s="17">
        <f t="shared" ca="1" si="34"/>
        <v>1</v>
      </c>
      <c r="S439" s="17">
        <f t="shared" ca="1" si="35"/>
        <v>5.6603773584905662E-2</v>
      </c>
      <c r="T439" s="17">
        <f t="shared" ca="1" si="36"/>
        <v>1</v>
      </c>
      <c r="U439" s="17">
        <f t="shared" ca="1" si="37"/>
        <v>0</v>
      </c>
    </row>
    <row r="440" spans="17:21" x14ac:dyDescent="0.2">
      <c r="Q440" s="17">
        <f t="shared" si="38"/>
        <v>0.43500000000000033</v>
      </c>
      <c r="R440" s="17">
        <f t="shared" ca="1" si="34"/>
        <v>1</v>
      </c>
      <c r="S440" s="17">
        <f t="shared" ca="1" si="35"/>
        <v>5.6603773584905662E-2</v>
      </c>
      <c r="T440" s="17">
        <f t="shared" ca="1" si="36"/>
        <v>1</v>
      </c>
      <c r="U440" s="17">
        <f t="shared" ca="1" si="37"/>
        <v>0</v>
      </c>
    </row>
    <row r="441" spans="17:21" x14ac:dyDescent="0.2">
      <c r="Q441" s="17">
        <f t="shared" si="38"/>
        <v>0.43600000000000033</v>
      </c>
      <c r="R441" s="17">
        <f t="shared" ca="1" si="34"/>
        <v>1</v>
      </c>
      <c r="S441" s="17">
        <f t="shared" ca="1" si="35"/>
        <v>5.6603773584905662E-2</v>
      </c>
      <c r="T441" s="17">
        <f t="shared" ca="1" si="36"/>
        <v>1</v>
      </c>
      <c r="U441" s="17">
        <f t="shared" ca="1" si="37"/>
        <v>0</v>
      </c>
    </row>
    <row r="442" spans="17:21" x14ac:dyDescent="0.2">
      <c r="Q442" s="17">
        <f t="shared" si="38"/>
        <v>0.43700000000000033</v>
      </c>
      <c r="R442" s="17">
        <f t="shared" ca="1" si="34"/>
        <v>1</v>
      </c>
      <c r="S442" s="17">
        <f t="shared" ca="1" si="35"/>
        <v>5.6603773584905662E-2</v>
      </c>
      <c r="T442" s="17">
        <f t="shared" ca="1" si="36"/>
        <v>1</v>
      </c>
      <c r="U442" s="17">
        <f t="shared" ca="1" si="37"/>
        <v>0</v>
      </c>
    </row>
    <row r="443" spans="17:21" x14ac:dyDescent="0.2">
      <c r="Q443" s="17">
        <f t="shared" si="38"/>
        <v>0.43800000000000033</v>
      </c>
      <c r="R443" s="17">
        <f t="shared" ca="1" si="34"/>
        <v>1</v>
      </c>
      <c r="S443" s="17">
        <f t="shared" ca="1" si="35"/>
        <v>5.6603773584905662E-2</v>
      </c>
      <c r="T443" s="17">
        <f t="shared" ca="1" si="36"/>
        <v>1</v>
      </c>
      <c r="U443" s="17">
        <f t="shared" ca="1" si="37"/>
        <v>0</v>
      </c>
    </row>
    <row r="444" spans="17:21" x14ac:dyDescent="0.2">
      <c r="Q444" s="17">
        <f t="shared" si="38"/>
        <v>0.43900000000000033</v>
      </c>
      <c r="R444" s="17">
        <f t="shared" ca="1" si="34"/>
        <v>1</v>
      </c>
      <c r="S444" s="17">
        <f t="shared" ca="1" si="35"/>
        <v>5.6603773584905662E-2</v>
      </c>
      <c r="T444" s="17">
        <f t="shared" ca="1" si="36"/>
        <v>1</v>
      </c>
      <c r="U444" s="17">
        <f t="shared" ca="1" si="37"/>
        <v>0</v>
      </c>
    </row>
    <row r="445" spans="17:21" x14ac:dyDescent="0.2">
      <c r="Q445" s="17">
        <f t="shared" si="38"/>
        <v>0.44000000000000034</v>
      </c>
      <c r="R445" s="17">
        <f t="shared" ca="1" si="34"/>
        <v>1</v>
      </c>
      <c r="S445" s="17">
        <f t="shared" ca="1" si="35"/>
        <v>5.6603773584905662E-2</v>
      </c>
      <c r="T445" s="17">
        <f t="shared" ca="1" si="36"/>
        <v>1</v>
      </c>
      <c r="U445" s="17">
        <f t="shared" ca="1" si="37"/>
        <v>0</v>
      </c>
    </row>
    <row r="446" spans="17:21" x14ac:dyDescent="0.2">
      <c r="Q446" s="17">
        <f t="shared" si="38"/>
        <v>0.44100000000000034</v>
      </c>
      <c r="R446" s="17">
        <f t="shared" ca="1" si="34"/>
        <v>1</v>
      </c>
      <c r="S446" s="17">
        <f t="shared" ca="1" si="35"/>
        <v>5.6603773584905662E-2</v>
      </c>
      <c r="T446" s="17">
        <f t="shared" ca="1" si="36"/>
        <v>1</v>
      </c>
      <c r="U446" s="17">
        <f t="shared" ca="1" si="37"/>
        <v>0</v>
      </c>
    </row>
    <row r="447" spans="17:21" x14ac:dyDescent="0.2">
      <c r="Q447" s="17">
        <f t="shared" si="38"/>
        <v>0.44200000000000034</v>
      </c>
      <c r="R447" s="17">
        <f t="shared" ca="1" si="34"/>
        <v>1</v>
      </c>
      <c r="S447" s="17">
        <f t="shared" ca="1" si="35"/>
        <v>5.6603773584905662E-2</v>
      </c>
      <c r="T447" s="17">
        <f t="shared" ca="1" si="36"/>
        <v>1</v>
      </c>
      <c r="U447" s="17">
        <f t="shared" ca="1" si="37"/>
        <v>0</v>
      </c>
    </row>
    <row r="448" spans="17:21" x14ac:dyDescent="0.2">
      <c r="Q448" s="17">
        <f t="shared" si="38"/>
        <v>0.44300000000000034</v>
      </c>
      <c r="R448" s="17">
        <f t="shared" ca="1" si="34"/>
        <v>1</v>
      </c>
      <c r="S448" s="17">
        <f t="shared" ca="1" si="35"/>
        <v>5.6603773584905662E-2</v>
      </c>
      <c r="T448" s="17">
        <f t="shared" ca="1" si="36"/>
        <v>1</v>
      </c>
      <c r="U448" s="17">
        <f t="shared" ca="1" si="37"/>
        <v>0</v>
      </c>
    </row>
    <row r="449" spans="17:21" x14ac:dyDescent="0.2">
      <c r="Q449" s="17">
        <f t="shared" si="38"/>
        <v>0.44400000000000034</v>
      </c>
      <c r="R449" s="17">
        <f t="shared" ca="1" si="34"/>
        <v>1</v>
      </c>
      <c r="S449" s="17">
        <f t="shared" ca="1" si="35"/>
        <v>5.6603773584905662E-2</v>
      </c>
      <c r="T449" s="17">
        <f t="shared" ca="1" si="36"/>
        <v>1</v>
      </c>
      <c r="U449" s="17">
        <f t="shared" ca="1" si="37"/>
        <v>0</v>
      </c>
    </row>
    <row r="450" spans="17:21" x14ac:dyDescent="0.2">
      <c r="Q450" s="17">
        <f t="shared" si="38"/>
        <v>0.44500000000000034</v>
      </c>
      <c r="R450" s="17">
        <f t="shared" ca="1" si="34"/>
        <v>1</v>
      </c>
      <c r="S450" s="17">
        <f t="shared" ca="1" si="35"/>
        <v>5.6603773584905662E-2</v>
      </c>
      <c r="T450" s="17">
        <f t="shared" ca="1" si="36"/>
        <v>1</v>
      </c>
      <c r="U450" s="17">
        <f t="shared" ca="1" si="37"/>
        <v>0</v>
      </c>
    </row>
    <row r="451" spans="17:21" x14ac:dyDescent="0.2">
      <c r="Q451" s="17">
        <f t="shared" si="38"/>
        <v>0.44600000000000034</v>
      </c>
      <c r="R451" s="17">
        <f t="shared" ca="1" si="34"/>
        <v>1</v>
      </c>
      <c r="S451" s="17">
        <f t="shared" ca="1" si="35"/>
        <v>5.6603773584905662E-2</v>
      </c>
      <c r="T451" s="17">
        <f t="shared" ca="1" si="36"/>
        <v>1</v>
      </c>
      <c r="U451" s="17">
        <f t="shared" ca="1" si="37"/>
        <v>0</v>
      </c>
    </row>
    <row r="452" spans="17:21" x14ac:dyDescent="0.2">
      <c r="Q452" s="17">
        <f t="shared" si="38"/>
        <v>0.44700000000000034</v>
      </c>
      <c r="R452" s="17">
        <f t="shared" ca="1" si="34"/>
        <v>1</v>
      </c>
      <c r="S452" s="17">
        <f t="shared" ca="1" si="35"/>
        <v>5.6603773584905662E-2</v>
      </c>
      <c r="T452" s="17">
        <f t="shared" ca="1" si="36"/>
        <v>1</v>
      </c>
      <c r="U452" s="17">
        <f t="shared" ca="1" si="37"/>
        <v>0</v>
      </c>
    </row>
    <row r="453" spans="17:21" x14ac:dyDescent="0.2">
      <c r="Q453" s="17">
        <f t="shared" si="38"/>
        <v>0.44800000000000034</v>
      </c>
      <c r="R453" s="17">
        <f t="shared" ca="1" si="34"/>
        <v>1</v>
      </c>
      <c r="S453" s="17">
        <f t="shared" ca="1" si="35"/>
        <v>5.6603773584905662E-2</v>
      </c>
      <c r="T453" s="17">
        <f t="shared" ca="1" si="36"/>
        <v>1</v>
      </c>
      <c r="U453" s="17">
        <f t="shared" ca="1" si="37"/>
        <v>0</v>
      </c>
    </row>
    <row r="454" spans="17:21" x14ac:dyDescent="0.2">
      <c r="Q454" s="17">
        <f t="shared" si="38"/>
        <v>0.44900000000000034</v>
      </c>
      <c r="R454" s="17">
        <f t="shared" ref="R454:R517" ca="1" si="39">COUNTIFS($F$6:$F$92,"CF",$I$6:$I$92,"&gt;="&amp;$Q454)/CF_D</f>
        <v>1</v>
      </c>
      <c r="S454" s="17">
        <f t="shared" ref="S454:S517" ca="1" si="40">COUNTIFS($F$6:$F$92,"CONT",$I$6:$I$92,"&gt;="&amp;$Q454)/CFNT_D</f>
        <v>5.6603773584905662E-2</v>
      </c>
      <c r="T454" s="17">
        <f t="shared" ca="1" si="36"/>
        <v>1</v>
      </c>
      <c r="U454" s="17">
        <f t="shared" ca="1" si="37"/>
        <v>0</v>
      </c>
    </row>
    <row r="455" spans="17:21" x14ac:dyDescent="0.2">
      <c r="Q455" s="17">
        <f t="shared" si="38"/>
        <v>0.45000000000000034</v>
      </c>
      <c r="R455" s="17">
        <f t="shared" ca="1" si="39"/>
        <v>1</v>
      </c>
      <c r="S455" s="17">
        <f t="shared" ca="1" si="40"/>
        <v>5.6603773584905662E-2</v>
      </c>
      <c r="T455" s="17">
        <f t="shared" ref="T455:T518" ca="1" si="41">(R455+R456)/2</f>
        <v>1</v>
      </c>
      <c r="U455" s="17">
        <f t="shared" ref="U455:U518" ca="1" si="42">-(S456-S455)</f>
        <v>0</v>
      </c>
    </row>
    <row r="456" spans="17:21" x14ac:dyDescent="0.2">
      <c r="Q456" s="17">
        <f t="shared" ref="Q456:Q519" si="43">Q455+0.001</f>
        <v>0.45100000000000035</v>
      </c>
      <c r="R456" s="17">
        <f t="shared" ca="1" si="39"/>
        <v>1</v>
      </c>
      <c r="S456" s="17">
        <f t="shared" ca="1" si="40"/>
        <v>5.6603773584905662E-2</v>
      </c>
      <c r="T456" s="17">
        <f t="shared" ca="1" si="41"/>
        <v>1</v>
      </c>
      <c r="U456" s="17">
        <f t="shared" ca="1" si="42"/>
        <v>0</v>
      </c>
    </row>
    <row r="457" spans="17:21" x14ac:dyDescent="0.2">
      <c r="Q457" s="17">
        <f t="shared" si="43"/>
        <v>0.45200000000000035</v>
      </c>
      <c r="R457" s="17">
        <f t="shared" ca="1" si="39"/>
        <v>1</v>
      </c>
      <c r="S457" s="17">
        <f t="shared" ca="1" si="40"/>
        <v>5.6603773584905662E-2</v>
      </c>
      <c r="T457" s="17">
        <f t="shared" ca="1" si="41"/>
        <v>1</v>
      </c>
      <c r="U457" s="17">
        <f t="shared" ca="1" si="42"/>
        <v>0</v>
      </c>
    </row>
    <row r="458" spans="17:21" x14ac:dyDescent="0.2">
      <c r="Q458" s="17">
        <f t="shared" si="43"/>
        <v>0.45300000000000035</v>
      </c>
      <c r="R458" s="17">
        <f t="shared" ca="1" si="39"/>
        <v>1</v>
      </c>
      <c r="S458" s="17">
        <f t="shared" ca="1" si="40"/>
        <v>5.6603773584905662E-2</v>
      </c>
      <c r="T458" s="17">
        <f t="shared" ca="1" si="41"/>
        <v>1</v>
      </c>
      <c r="U458" s="17">
        <f t="shared" ca="1" si="42"/>
        <v>0</v>
      </c>
    </row>
    <row r="459" spans="17:21" x14ac:dyDescent="0.2">
      <c r="Q459" s="17">
        <f t="shared" si="43"/>
        <v>0.45400000000000035</v>
      </c>
      <c r="R459" s="17">
        <f t="shared" ca="1" si="39"/>
        <v>1</v>
      </c>
      <c r="S459" s="17">
        <f t="shared" ca="1" si="40"/>
        <v>5.6603773584905662E-2</v>
      </c>
      <c r="T459" s="17">
        <f t="shared" ca="1" si="41"/>
        <v>1</v>
      </c>
      <c r="U459" s="17">
        <f t="shared" ca="1" si="42"/>
        <v>0</v>
      </c>
    </row>
    <row r="460" spans="17:21" x14ac:dyDescent="0.2">
      <c r="Q460" s="17">
        <f t="shared" si="43"/>
        <v>0.45500000000000035</v>
      </c>
      <c r="R460" s="17">
        <f t="shared" ca="1" si="39"/>
        <v>1</v>
      </c>
      <c r="S460" s="17">
        <f t="shared" ca="1" si="40"/>
        <v>5.6603773584905662E-2</v>
      </c>
      <c r="T460" s="17">
        <f t="shared" ca="1" si="41"/>
        <v>1</v>
      </c>
      <c r="U460" s="17">
        <f t="shared" ca="1" si="42"/>
        <v>0</v>
      </c>
    </row>
    <row r="461" spans="17:21" x14ac:dyDescent="0.2">
      <c r="Q461" s="17">
        <f t="shared" si="43"/>
        <v>0.45600000000000035</v>
      </c>
      <c r="R461" s="17">
        <f t="shared" ca="1" si="39"/>
        <v>1</v>
      </c>
      <c r="S461" s="17">
        <f t="shared" ca="1" si="40"/>
        <v>5.6603773584905662E-2</v>
      </c>
      <c r="T461" s="17">
        <f t="shared" ca="1" si="41"/>
        <v>1</v>
      </c>
      <c r="U461" s="17">
        <f t="shared" ca="1" si="42"/>
        <v>0</v>
      </c>
    </row>
    <row r="462" spans="17:21" x14ac:dyDescent="0.2">
      <c r="Q462" s="17">
        <f t="shared" si="43"/>
        <v>0.45700000000000035</v>
      </c>
      <c r="R462" s="17">
        <f t="shared" ca="1" si="39"/>
        <v>1</v>
      </c>
      <c r="S462" s="17">
        <f t="shared" ca="1" si="40"/>
        <v>5.6603773584905662E-2</v>
      </c>
      <c r="T462" s="17">
        <f t="shared" ca="1" si="41"/>
        <v>1</v>
      </c>
      <c r="U462" s="17">
        <f t="shared" ca="1" si="42"/>
        <v>0</v>
      </c>
    </row>
    <row r="463" spans="17:21" x14ac:dyDescent="0.2">
      <c r="Q463" s="17">
        <f t="shared" si="43"/>
        <v>0.45800000000000035</v>
      </c>
      <c r="R463" s="17">
        <f t="shared" ca="1" si="39"/>
        <v>1</v>
      </c>
      <c r="S463" s="17">
        <f t="shared" ca="1" si="40"/>
        <v>5.6603773584905662E-2</v>
      </c>
      <c r="T463" s="17">
        <f t="shared" ca="1" si="41"/>
        <v>1</v>
      </c>
      <c r="U463" s="17">
        <f t="shared" ca="1" si="42"/>
        <v>0</v>
      </c>
    </row>
    <row r="464" spans="17:21" x14ac:dyDescent="0.2">
      <c r="Q464" s="17">
        <f t="shared" si="43"/>
        <v>0.45900000000000035</v>
      </c>
      <c r="R464" s="17">
        <f t="shared" ca="1" si="39"/>
        <v>1</v>
      </c>
      <c r="S464" s="17">
        <f t="shared" ca="1" si="40"/>
        <v>5.6603773584905662E-2</v>
      </c>
      <c r="T464" s="17">
        <f t="shared" ca="1" si="41"/>
        <v>1</v>
      </c>
      <c r="U464" s="17">
        <f t="shared" ca="1" si="42"/>
        <v>0</v>
      </c>
    </row>
    <row r="465" spans="17:21" x14ac:dyDescent="0.2">
      <c r="Q465" s="17">
        <f t="shared" si="43"/>
        <v>0.46000000000000035</v>
      </c>
      <c r="R465" s="17">
        <f t="shared" ca="1" si="39"/>
        <v>1</v>
      </c>
      <c r="S465" s="17">
        <f t="shared" ca="1" si="40"/>
        <v>5.6603773584905662E-2</v>
      </c>
      <c r="T465" s="17">
        <f t="shared" ca="1" si="41"/>
        <v>1</v>
      </c>
      <c r="U465" s="17">
        <f t="shared" ca="1" si="42"/>
        <v>0</v>
      </c>
    </row>
    <row r="466" spans="17:21" x14ac:dyDescent="0.2">
      <c r="Q466" s="17">
        <f t="shared" si="43"/>
        <v>0.46100000000000035</v>
      </c>
      <c r="R466" s="17">
        <f t="shared" ca="1" si="39"/>
        <v>1</v>
      </c>
      <c r="S466" s="17">
        <f t="shared" ca="1" si="40"/>
        <v>5.6603773584905662E-2</v>
      </c>
      <c r="T466" s="17">
        <f t="shared" ca="1" si="41"/>
        <v>1</v>
      </c>
      <c r="U466" s="17">
        <f t="shared" ca="1" si="42"/>
        <v>0</v>
      </c>
    </row>
    <row r="467" spans="17:21" x14ac:dyDescent="0.2">
      <c r="Q467" s="17">
        <f t="shared" si="43"/>
        <v>0.46200000000000035</v>
      </c>
      <c r="R467" s="17">
        <f t="shared" ca="1" si="39"/>
        <v>1</v>
      </c>
      <c r="S467" s="17">
        <f t="shared" ca="1" si="40"/>
        <v>5.6603773584905662E-2</v>
      </c>
      <c r="T467" s="17">
        <f t="shared" ca="1" si="41"/>
        <v>1</v>
      </c>
      <c r="U467" s="17">
        <f t="shared" ca="1" si="42"/>
        <v>0</v>
      </c>
    </row>
    <row r="468" spans="17:21" x14ac:dyDescent="0.2">
      <c r="Q468" s="17">
        <f t="shared" si="43"/>
        <v>0.46300000000000036</v>
      </c>
      <c r="R468" s="17">
        <f t="shared" ca="1" si="39"/>
        <v>1</v>
      </c>
      <c r="S468" s="17">
        <f t="shared" ca="1" si="40"/>
        <v>5.6603773584905662E-2</v>
      </c>
      <c r="T468" s="17">
        <f t="shared" ca="1" si="41"/>
        <v>1</v>
      </c>
      <c r="U468" s="17">
        <f t="shared" ca="1" si="42"/>
        <v>0</v>
      </c>
    </row>
    <row r="469" spans="17:21" x14ac:dyDescent="0.2">
      <c r="Q469" s="17">
        <f t="shared" si="43"/>
        <v>0.46400000000000036</v>
      </c>
      <c r="R469" s="17">
        <f t="shared" ca="1" si="39"/>
        <v>1</v>
      </c>
      <c r="S469" s="17">
        <f t="shared" ca="1" si="40"/>
        <v>5.6603773584905662E-2</v>
      </c>
      <c r="T469" s="17">
        <f t="shared" ca="1" si="41"/>
        <v>1</v>
      </c>
      <c r="U469" s="17">
        <f t="shared" ca="1" si="42"/>
        <v>0</v>
      </c>
    </row>
    <row r="470" spans="17:21" x14ac:dyDescent="0.2">
      <c r="Q470" s="17">
        <f t="shared" si="43"/>
        <v>0.46500000000000036</v>
      </c>
      <c r="R470" s="17">
        <f t="shared" ca="1" si="39"/>
        <v>1</v>
      </c>
      <c r="S470" s="17">
        <f t="shared" ca="1" si="40"/>
        <v>5.6603773584905662E-2</v>
      </c>
      <c r="T470" s="17">
        <f t="shared" ca="1" si="41"/>
        <v>1</v>
      </c>
      <c r="U470" s="17">
        <f t="shared" ca="1" si="42"/>
        <v>0</v>
      </c>
    </row>
    <row r="471" spans="17:21" x14ac:dyDescent="0.2">
      <c r="Q471" s="17">
        <f t="shared" si="43"/>
        <v>0.46600000000000036</v>
      </c>
      <c r="R471" s="17">
        <f t="shared" ca="1" si="39"/>
        <v>1</v>
      </c>
      <c r="S471" s="17">
        <f t="shared" ca="1" si="40"/>
        <v>5.6603773584905662E-2</v>
      </c>
      <c r="T471" s="17">
        <f t="shared" ca="1" si="41"/>
        <v>1</v>
      </c>
      <c r="U471" s="17">
        <f t="shared" ca="1" si="42"/>
        <v>0</v>
      </c>
    </row>
    <row r="472" spans="17:21" x14ac:dyDescent="0.2">
      <c r="Q472" s="17">
        <f t="shared" si="43"/>
        <v>0.46700000000000036</v>
      </c>
      <c r="R472" s="17">
        <f t="shared" ca="1" si="39"/>
        <v>1</v>
      </c>
      <c r="S472" s="17">
        <f t="shared" ca="1" si="40"/>
        <v>5.6603773584905662E-2</v>
      </c>
      <c r="T472" s="17">
        <f t="shared" ca="1" si="41"/>
        <v>1</v>
      </c>
      <c r="U472" s="17">
        <f t="shared" ca="1" si="42"/>
        <v>0</v>
      </c>
    </row>
    <row r="473" spans="17:21" x14ac:dyDescent="0.2">
      <c r="Q473" s="17">
        <f t="shared" si="43"/>
        <v>0.46800000000000036</v>
      </c>
      <c r="R473" s="17">
        <f t="shared" ca="1" si="39"/>
        <v>1</v>
      </c>
      <c r="S473" s="17">
        <f t="shared" ca="1" si="40"/>
        <v>5.6603773584905662E-2</v>
      </c>
      <c r="T473" s="17">
        <f t="shared" ca="1" si="41"/>
        <v>1</v>
      </c>
      <c r="U473" s="17">
        <f t="shared" ca="1" si="42"/>
        <v>0</v>
      </c>
    </row>
    <row r="474" spans="17:21" x14ac:dyDescent="0.2">
      <c r="Q474" s="17">
        <f t="shared" si="43"/>
        <v>0.46900000000000036</v>
      </c>
      <c r="R474" s="17">
        <f t="shared" ca="1" si="39"/>
        <v>1</v>
      </c>
      <c r="S474" s="17">
        <f t="shared" ca="1" si="40"/>
        <v>5.6603773584905662E-2</v>
      </c>
      <c r="T474" s="17">
        <f t="shared" ca="1" si="41"/>
        <v>1</v>
      </c>
      <c r="U474" s="17">
        <f t="shared" ca="1" si="42"/>
        <v>0</v>
      </c>
    </row>
    <row r="475" spans="17:21" x14ac:dyDescent="0.2">
      <c r="Q475" s="17">
        <f t="shared" si="43"/>
        <v>0.47000000000000036</v>
      </c>
      <c r="R475" s="17">
        <f t="shared" ca="1" si="39"/>
        <v>1</v>
      </c>
      <c r="S475" s="17">
        <f t="shared" ca="1" si="40"/>
        <v>5.6603773584905662E-2</v>
      </c>
      <c r="T475" s="17">
        <f t="shared" ca="1" si="41"/>
        <v>1</v>
      </c>
      <c r="U475" s="17">
        <f t="shared" ca="1" si="42"/>
        <v>0</v>
      </c>
    </row>
    <row r="476" spans="17:21" x14ac:dyDescent="0.2">
      <c r="Q476" s="17">
        <f t="shared" si="43"/>
        <v>0.47100000000000036</v>
      </c>
      <c r="R476" s="17">
        <f t="shared" ca="1" si="39"/>
        <v>1</v>
      </c>
      <c r="S476" s="17">
        <f t="shared" ca="1" si="40"/>
        <v>5.6603773584905662E-2</v>
      </c>
      <c r="T476" s="17">
        <f t="shared" ca="1" si="41"/>
        <v>1</v>
      </c>
      <c r="U476" s="17">
        <f t="shared" ca="1" si="42"/>
        <v>0</v>
      </c>
    </row>
    <row r="477" spans="17:21" x14ac:dyDescent="0.2">
      <c r="Q477" s="17">
        <f t="shared" si="43"/>
        <v>0.47200000000000036</v>
      </c>
      <c r="R477" s="17">
        <f t="shared" ca="1" si="39"/>
        <v>1</v>
      </c>
      <c r="S477" s="17">
        <f t="shared" ca="1" si="40"/>
        <v>5.6603773584905662E-2</v>
      </c>
      <c r="T477" s="17">
        <f t="shared" ca="1" si="41"/>
        <v>1</v>
      </c>
      <c r="U477" s="17">
        <f t="shared" ca="1" si="42"/>
        <v>0</v>
      </c>
    </row>
    <row r="478" spans="17:21" x14ac:dyDescent="0.2">
      <c r="Q478" s="17">
        <f t="shared" si="43"/>
        <v>0.47300000000000036</v>
      </c>
      <c r="R478" s="17">
        <f t="shared" ca="1" si="39"/>
        <v>1</v>
      </c>
      <c r="S478" s="17">
        <f t="shared" ca="1" si="40"/>
        <v>5.6603773584905662E-2</v>
      </c>
      <c r="T478" s="17">
        <f t="shared" ca="1" si="41"/>
        <v>1</v>
      </c>
      <c r="U478" s="17">
        <f t="shared" ca="1" si="42"/>
        <v>0</v>
      </c>
    </row>
    <row r="479" spans="17:21" x14ac:dyDescent="0.2">
      <c r="Q479" s="17">
        <f t="shared" si="43"/>
        <v>0.47400000000000037</v>
      </c>
      <c r="R479" s="17">
        <f t="shared" ca="1" si="39"/>
        <v>1</v>
      </c>
      <c r="S479" s="17">
        <f t="shared" ca="1" si="40"/>
        <v>5.6603773584905662E-2</v>
      </c>
      <c r="T479" s="17">
        <f t="shared" ca="1" si="41"/>
        <v>1</v>
      </c>
      <c r="U479" s="17">
        <f t="shared" ca="1" si="42"/>
        <v>0</v>
      </c>
    </row>
    <row r="480" spans="17:21" x14ac:dyDescent="0.2">
      <c r="Q480" s="17">
        <f t="shared" si="43"/>
        <v>0.47500000000000037</v>
      </c>
      <c r="R480" s="17">
        <f t="shared" ca="1" si="39"/>
        <v>1</v>
      </c>
      <c r="S480" s="17">
        <f t="shared" ca="1" si="40"/>
        <v>5.6603773584905662E-2</v>
      </c>
      <c r="T480" s="17">
        <f t="shared" ca="1" si="41"/>
        <v>1</v>
      </c>
      <c r="U480" s="17">
        <f t="shared" ca="1" si="42"/>
        <v>0</v>
      </c>
    </row>
    <row r="481" spans="17:21" x14ac:dyDescent="0.2">
      <c r="Q481" s="17">
        <f t="shared" si="43"/>
        <v>0.47600000000000037</v>
      </c>
      <c r="R481" s="17">
        <f t="shared" ca="1" si="39"/>
        <v>1</v>
      </c>
      <c r="S481" s="17">
        <f t="shared" ca="1" si="40"/>
        <v>5.6603773584905662E-2</v>
      </c>
      <c r="T481" s="17">
        <f t="shared" ca="1" si="41"/>
        <v>1</v>
      </c>
      <c r="U481" s="17">
        <f t="shared" ca="1" si="42"/>
        <v>0</v>
      </c>
    </row>
    <row r="482" spans="17:21" x14ac:dyDescent="0.2">
      <c r="Q482" s="17">
        <f t="shared" si="43"/>
        <v>0.47700000000000037</v>
      </c>
      <c r="R482" s="17">
        <f t="shared" ca="1" si="39"/>
        <v>1</v>
      </c>
      <c r="S482" s="17">
        <f t="shared" ca="1" si="40"/>
        <v>5.6603773584905662E-2</v>
      </c>
      <c r="T482" s="17">
        <f t="shared" ca="1" si="41"/>
        <v>1</v>
      </c>
      <c r="U482" s="17">
        <f t="shared" ca="1" si="42"/>
        <v>0</v>
      </c>
    </row>
    <row r="483" spans="17:21" x14ac:dyDescent="0.2">
      <c r="Q483" s="17">
        <f t="shared" si="43"/>
        <v>0.47800000000000037</v>
      </c>
      <c r="R483" s="17">
        <f t="shared" ca="1" si="39"/>
        <v>1</v>
      </c>
      <c r="S483" s="17">
        <f t="shared" ca="1" si="40"/>
        <v>5.6603773584905662E-2</v>
      </c>
      <c r="T483" s="17">
        <f t="shared" ca="1" si="41"/>
        <v>1</v>
      </c>
      <c r="U483" s="17">
        <f t="shared" ca="1" si="42"/>
        <v>0</v>
      </c>
    </row>
    <row r="484" spans="17:21" x14ac:dyDescent="0.2">
      <c r="Q484" s="17">
        <f t="shared" si="43"/>
        <v>0.47900000000000037</v>
      </c>
      <c r="R484" s="17">
        <f t="shared" ca="1" si="39"/>
        <v>1</v>
      </c>
      <c r="S484" s="17">
        <f t="shared" ca="1" si="40"/>
        <v>5.6603773584905662E-2</v>
      </c>
      <c r="T484" s="17">
        <f t="shared" ca="1" si="41"/>
        <v>1</v>
      </c>
      <c r="U484" s="17">
        <f t="shared" ca="1" si="42"/>
        <v>0</v>
      </c>
    </row>
    <row r="485" spans="17:21" x14ac:dyDescent="0.2">
      <c r="Q485" s="17">
        <f t="shared" si="43"/>
        <v>0.48000000000000037</v>
      </c>
      <c r="R485" s="17">
        <f t="shared" ca="1" si="39"/>
        <v>1</v>
      </c>
      <c r="S485" s="17">
        <f t="shared" ca="1" si="40"/>
        <v>5.6603773584905662E-2</v>
      </c>
      <c r="T485" s="17">
        <f t="shared" ca="1" si="41"/>
        <v>1</v>
      </c>
      <c r="U485" s="17">
        <f t="shared" ca="1" si="42"/>
        <v>0</v>
      </c>
    </row>
    <row r="486" spans="17:21" x14ac:dyDescent="0.2">
      <c r="Q486" s="17">
        <f t="shared" si="43"/>
        <v>0.48100000000000037</v>
      </c>
      <c r="R486" s="17">
        <f t="shared" ca="1" si="39"/>
        <v>1</v>
      </c>
      <c r="S486" s="17">
        <f t="shared" ca="1" si="40"/>
        <v>5.6603773584905662E-2</v>
      </c>
      <c r="T486" s="17">
        <f t="shared" ca="1" si="41"/>
        <v>1</v>
      </c>
      <c r="U486" s="17">
        <f t="shared" ca="1" si="42"/>
        <v>0</v>
      </c>
    </row>
    <row r="487" spans="17:21" x14ac:dyDescent="0.2">
      <c r="Q487" s="17">
        <f t="shared" si="43"/>
        <v>0.48200000000000037</v>
      </c>
      <c r="R487" s="17">
        <f t="shared" ca="1" si="39"/>
        <v>1</v>
      </c>
      <c r="S487" s="17">
        <f t="shared" ca="1" si="40"/>
        <v>5.6603773584905662E-2</v>
      </c>
      <c r="T487" s="17">
        <f t="shared" ca="1" si="41"/>
        <v>1</v>
      </c>
      <c r="U487" s="17">
        <f t="shared" ca="1" si="42"/>
        <v>0</v>
      </c>
    </row>
    <row r="488" spans="17:21" x14ac:dyDescent="0.2">
      <c r="Q488" s="17">
        <f t="shared" si="43"/>
        <v>0.48300000000000037</v>
      </c>
      <c r="R488" s="17">
        <f t="shared" ca="1" si="39"/>
        <v>1</v>
      </c>
      <c r="S488" s="17">
        <f t="shared" ca="1" si="40"/>
        <v>5.6603773584905662E-2</v>
      </c>
      <c r="T488" s="17">
        <f t="shared" ca="1" si="41"/>
        <v>1</v>
      </c>
      <c r="U488" s="17">
        <f t="shared" ca="1" si="42"/>
        <v>0</v>
      </c>
    </row>
    <row r="489" spans="17:21" x14ac:dyDescent="0.2">
      <c r="Q489" s="17">
        <f t="shared" si="43"/>
        <v>0.48400000000000037</v>
      </c>
      <c r="R489" s="17">
        <f t="shared" ca="1" si="39"/>
        <v>1</v>
      </c>
      <c r="S489" s="17">
        <f t="shared" ca="1" si="40"/>
        <v>5.6603773584905662E-2</v>
      </c>
      <c r="T489" s="17">
        <f t="shared" ca="1" si="41"/>
        <v>1</v>
      </c>
      <c r="U489" s="17">
        <f t="shared" ca="1" si="42"/>
        <v>5.6603773584905662E-2</v>
      </c>
    </row>
    <row r="490" spans="17:21" x14ac:dyDescent="0.2">
      <c r="Q490" s="17">
        <f t="shared" si="43"/>
        <v>0.48500000000000038</v>
      </c>
      <c r="R490" s="17">
        <f t="shared" ca="1" si="39"/>
        <v>1</v>
      </c>
      <c r="S490" s="17">
        <f t="shared" ca="1" si="40"/>
        <v>0</v>
      </c>
      <c r="T490" s="17">
        <f t="shared" ca="1" si="41"/>
        <v>1</v>
      </c>
      <c r="U490" s="17">
        <f t="shared" ca="1" si="42"/>
        <v>0</v>
      </c>
    </row>
    <row r="491" spans="17:21" x14ac:dyDescent="0.2">
      <c r="Q491" s="17">
        <f t="shared" si="43"/>
        <v>0.48600000000000038</v>
      </c>
      <c r="R491" s="17">
        <f t="shared" ca="1" si="39"/>
        <v>1</v>
      </c>
      <c r="S491" s="17">
        <f t="shared" ca="1" si="40"/>
        <v>0</v>
      </c>
      <c r="T491" s="17">
        <f t="shared" ca="1" si="41"/>
        <v>1</v>
      </c>
      <c r="U491" s="17">
        <f t="shared" ca="1" si="42"/>
        <v>0</v>
      </c>
    </row>
    <row r="492" spans="17:21" x14ac:dyDescent="0.2">
      <c r="Q492" s="17">
        <f t="shared" si="43"/>
        <v>0.48700000000000038</v>
      </c>
      <c r="R492" s="17">
        <f t="shared" ca="1" si="39"/>
        <v>1</v>
      </c>
      <c r="S492" s="17">
        <f t="shared" ca="1" si="40"/>
        <v>0</v>
      </c>
      <c r="T492" s="17">
        <f t="shared" ca="1" si="41"/>
        <v>1</v>
      </c>
      <c r="U492" s="17">
        <f t="shared" ca="1" si="42"/>
        <v>0</v>
      </c>
    </row>
    <row r="493" spans="17:21" x14ac:dyDescent="0.2">
      <c r="Q493" s="17">
        <f t="shared" si="43"/>
        <v>0.48800000000000038</v>
      </c>
      <c r="R493" s="17">
        <f t="shared" ca="1" si="39"/>
        <v>1</v>
      </c>
      <c r="S493" s="17">
        <f t="shared" ca="1" si="40"/>
        <v>0</v>
      </c>
      <c r="T493" s="17">
        <f t="shared" ca="1" si="41"/>
        <v>1</v>
      </c>
      <c r="U493" s="17">
        <f t="shared" ca="1" si="42"/>
        <v>0</v>
      </c>
    </row>
    <row r="494" spans="17:21" x14ac:dyDescent="0.2">
      <c r="Q494" s="17">
        <f t="shared" si="43"/>
        <v>0.48900000000000038</v>
      </c>
      <c r="R494" s="17">
        <f t="shared" ca="1" si="39"/>
        <v>1</v>
      </c>
      <c r="S494" s="17">
        <f t="shared" ca="1" si="40"/>
        <v>0</v>
      </c>
      <c r="T494" s="17">
        <f t="shared" ca="1" si="41"/>
        <v>1</v>
      </c>
      <c r="U494" s="17">
        <f t="shared" ca="1" si="42"/>
        <v>0</v>
      </c>
    </row>
    <row r="495" spans="17:21" x14ac:dyDescent="0.2">
      <c r="Q495" s="17">
        <f t="shared" si="43"/>
        <v>0.49000000000000038</v>
      </c>
      <c r="R495" s="17">
        <f t="shared" ca="1" si="39"/>
        <v>1</v>
      </c>
      <c r="S495" s="17">
        <f t="shared" ca="1" si="40"/>
        <v>0</v>
      </c>
      <c r="T495" s="17">
        <f t="shared" ca="1" si="41"/>
        <v>1</v>
      </c>
      <c r="U495" s="17">
        <f t="shared" ca="1" si="42"/>
        <v>0</v>
      </c>
    </row>
    <row r="496" spans="17:21" x14ac:dyDescent="0.2">
      <c r="Q496" s="17">
        <f t="shared" si="43"/>
        <v>0.49100000000000038</v>
      </c>
      <c r="R496" s="17">
        <f t="shared" ca="1" si="39"/>
        <v>1</v>
      </c>
      <c r="S496" s="17">
        <f t="shared" ca="1" si="40"/>
        <v>0</v>
      </c>
      <c r="T496" s="17">
        <f t="shared" ca="1" si="41"/>
        <v>1</v>
      </c>
      <c r="U496" s="17">
        <f t="shared" ca="1" si="42"/>
        <v>0</v>
      </c>
    </row>
    <row r="497" spans="17:21" x14ac:dyDescent="0.2">
      <c r="Q497" s="17">
        <f t="shared" si="43"/>
        <v>0.49200000000000038</v>
      </c>
      <c r="R497" s="17">
        <f t="shared" ca="1" si="39"/>
        <v>1</v>
      </c>
      <c r="S497" s="17">
        <f t="shared" ca="1" si="40"/>
        <v>0</v>
      </c>
      <c r="T497" s="17">
        <f t="shared" ca="1" si="41"/>
        <v>1</v>
      </c>
      <c r="U497" s="17">
        <f t="shared" ca="1" si="42"/>
        <v>0</v>
      </c>
    </row>
    <row r="498" spans="17:21" x14ac:dyDescent="0.2">
      <c r="Q498" s="17">
        <f t="shared" si="43"/>
        <v>0.49300000000000038</v>
      </c>
      <c r="R498" s="17">
        <f t="shared" ca="1" si="39"/>
        <v>1</v>
      </c>
      <c r="S498" s="17">
        <f t="shared" ca="1" si="40"/>
        <v>0</v>
      </c>
      <c r="T498" s="17">
        <f t="shared" ca="1" si="41"/>
        <v>1</v>
      </c>
      <c r="U498" s="17">
        <f t="shared" ca="1" si="42"/>
        <v>0</v>
      </c>
    </row>
    <row r="499" spans="17:21" x14ac:dyDescent="0.2">
      <c r="Q499" s="17">
        <f t="shared" si="43"/>
        <v>0.49400000000000038</v>
      </c>
      <c r="R499" s="17">
        <f t="shared" ca="1" si="39"/>
        <v>1</v>
      </c>
      <c r="S499" s="17">
        <f t="shared" ca="1" si="40"/>
        <v>0</v>
      </c>
      <c r="T499" s="17">
        <f t="shared" ca="1" si="41"/>
        <v>1</v>
      </c>
      <c r="U499" s="17">
        <f t="shared" ca="1" si="42"/>
        <v>0</v>
      </c>
    </row>
    <row r="500" spans="17:21" x14ac:dyDescent="0.2">
      <c r="Q500" s="17">
        <f t="shared" si="43"/>
        <v>0.49500000000000038</v>
      </c>
      <c r="R500" s="17">
        <f t="shared" ca="1" si="39"/>
        <v>1</v>
      </c>
      <c r="S500" s="17">
        <f t="shared" ca="1" si="40"/>
        <v>0</v>
      </c>
      <c r="T500" s="17">
        <f t="shared" ca="1" si="41"/>
        <v>1</v>
      </c>
      <c r="U500" s="17">
        <f t="shared" ca="1" si="42"/>
        <v>0</v>
      </c>
    </row>
    <row r="501" spans="17:21" x14ac:dyDescent="0.2">
      <c r="Q501" s="17">
        <f t="shared" si="43"/>
        <v>0.49600000000000039</v>
      </c>
      <c r="R501" s="17">
        <f t="shared" ca="1" si="39"/>
        <v>1</v>
      </c>
      <c r="S501" s="17">
        <f t="shared" ca="1" si="40"/>
        <v>0</v>
      </c>
      <c r="T501" s="17">
        <f t="shared" ca="1" si="41"/>
        <v>1</v>
      </c>
      <c r="U501" s="17">
        <f t="shared" ca="1" si="42"/>
        <v>0</v>
      </c>
    </row>
    <row r="502" spans="17:21" x14ac:dyDescent="0.2">
      <c r="Q502" s="17">
        <f t="shared" si="43"/>
        <v>0.49700000000000039</v>
      </c>
      <c r="R502" s="17">
        <f t="shared" ca="1" si="39"/>
        <v>1</v>
      </c>
      <c r="S502" s="17">
        <f t="shared" ca="1" si="40"/>
        <v>0</v>
      </c>
      <c r="T502" s="17">
        <f t="shared" ca="1" si="41"/>
        <v>1</v>
      </c>
      <c r="U502" s="17">
        <f t="shared" ca="1" si="42"/>
        <v>0</v>
      </c>
    </row>
    <row r="503" spans="17:21" x14ac:dyDescent="0.2">
      <c r="Q503" s="17">
        <f t="shared" si="43"/>
        <v>0.49800000000000039</v>
      </c>
      <c r="R503" s="17">
        <f t="shared" ca="1" si="39"/>
        <v>1</v>
      </c>
      <c r="S503" s="17">
        <f t="shared" ca="1" si="40"/>
        <v>0</v>
      </c>
      <c r="T503" s="17">
        <f t="shared" ca="1" si="41"/>
        <v>1</v>
      </c>
      <c r="U503" s="17">
        <f t="shared" ca="1" si="42"/>
        <v>0</v>
      </c>
    </row>
    <row r="504" spans="17:21" x14ac:dyDescent="0.2">
      <c r="Q504" s="17">
        <f t="shared" si="43"/>
        <v>0.49900000000000039</v>
      </c>
      <c r="R504" s="17">
        <f t="shared" ca="1" si="39"/>
        <v>1</v>
      </c>
      <c r="S504" s="17">
        <f t="shared" ca="1" si="40"/>
        <v>0</v>
      </c>
      <c r="T504" s="17">
        <f t="shared" ca="1" si="41"/>
        <v>1</v>
      </c>
      <c r="U504" s="17">
        <f t="shared" ca="1" si="42"/>
        <v>0</v>
      </c>
    </row>
    <row r="505" spans="17:21" x14ac:dyDescent="0.2">
      <c r="Q505" s="17">
        <f t="shared" si="43"/>
        <v>0.50000000000000033</v>
      </c>
      <c r="R505" s="17">
        <f t="shared" ca="1" si="39"/>
        <v>1</v>
      </c>
      <c r="S505" s="17">
        <f t="shared" ca="1" si="40"/>
        <v>0</v>
      </c>
      <c r="T505" s="17">
        <f t="shared" ca="1" si="41"/>
        <v>1</v>
      </c>
      <c r="U505" s="17">
        <f t="shared" ca="1" si="42"/>
        <v>0</v>
      </c>
    </row>
    <row r="506" spans="17:21" x14ac:dyDescent="0.2">
      <c r="Q506" s="17">
        <f t="shared" si="43"/>
        <v>0.50100000000000033</v>
      </c>
      <c r="R506" s="17">
        <f t="shared" ca="1" si="39"/>
        <v>1</v>
      </c>
      <c r="S506" s="17">
        <f t="shared" ca="1" si="40"/>
        <v>0</v>
      </c>
      <c r="T506" s="17">
        <f t="shared" ca="1" si="41"/>
        <v>1</v>
      </c>
      <c r="U506" s="17">
        <f t="shared" ca="1" si="42"/>
        <v>0</v>
      </c>
    </row>
    <row r="507" spans="17:21" x14ac:dyDescent="0.2">
      <c r="Q507" s="17">
        <f t="shared" si="43"/>
        <v>0.50200000000000033</v>
      </c>
      <c r="R507" s="17">
        <f t="shared" ca="1" si="39"/>
        <v>1</v>
      </c>
      <c r="S507" s="17">
        <f t="shared" ca="1" si="40"/>
        <v>0</v>
      </c>
      <c r="T507" s="17">
        <f t="shared" ca="1" si="41"/>
        <v>1</v>
      </c>
      <c r="U507" s="17">
        <f t="shared" ca="1" si="42"/>
        <v>0</v>
      </c>
    </row>
    <row r="508" spans="17:21" x14ac:dyDescent="0.2">
      <c r="Q508" s="17">
        <f t="shared" si="43"/>
        <v>0.50300000000000034</v>
      </c>
      <c r="R508" s="17">
        <f t="shared" ca="1" si="39"/>
        <v>1</v>
      </c>
      <c r="S508" s="17">
        <f t="shared" ca="1" si="40"/>
        <v>0</v>
      </c>
      <c r="T508" s="17">
        <f t="shared" ca="1" si="41"/>
        <v>1</v>
      </c>
      <c r="U508" s="17">
        <f t="shared" ca="1" si="42"/>
        <v>0</v>
      </c>
    </row>
    <row r="509" spans="17:21" x14ac:dyDescent="0.2">
      <c r="Q509" s="17">
        <f t="shared" si="43"/>
        <v>0.50400000000000034</v>
      </c>
      <c r="R509" s="17">
        <f t="shared" ca="1" si="39"/>
        <v>1</v>
      </c>
      <c r="S509" s="17">
        <f t="shared" ca="1" si="40"/>
        <v>0</v>
      </c>
      <c r="T509" s="17">
        <f t="shared" ca="1" si="41"/>
        <v>1</v>
      </c>
      <c r="U509" s="17">
        <f t="shared" ca="1" si="42"/>
        <v>0</v>
      </c>
    </row>
    <row r="510" spans="17:21" x14ac:dyDescent="0.2">
      <c r="Q510" s="17">
        <f t="shared" si="43"/>
        <v>0.50500000000000034</v>
      </c>
      <c r="R510" s="17">
        <f t="shared" ca="1" si="39"/>
        <v>1</v>
      </c>
      <c r="S510" s="17">
        <f t="shared" ca="1" si="40"/>
        <v>0</v>
      </c>
      <c r="T510" s="17">
        <f t="shared" ca="1" si="41"/>
        <v>1</v>
      </c>
      <c r="U510" s="17">
        <f t="shared" ca="1" si="42"/>
        <v>0</v>
      </c>
    </row>
    <row r="511" spans="17:21" x14ac:dyDescent="0.2">
      <c r="Q511" s="17">
        <f t="shared" si="43"/>
        <v>0.50600000000000034</v>
      </c>
      <c r="R511" s="17">
        <f t="shared" ca="1" si="39"/>
        <v>1</v>
      </c>
      <c r="S511" s="17">
        <f t="shared" ca="1" si="40"/>
        <v>0</v>
      </c>
      <c r="T511" s="17">
        <f t="shared" ca="1" si="41"/>
        <v>1</v>
      </c>
      <c r="U511" s="17">
        <f t="shared" ca="1" si="42"/>
        <v>0</v>
      </c>
    </row>
    <row r="512" spans="17:21" x14ac:dyDescent="0.2">
      <c r="Q512" s="17">
        <f t="shared" si="43"/>
        <v>0.50700000000000034</v>
      </c>
      <c r="R512" s="17">
        <f t="shared" ca="1" si="39"/>
        <v>1</v>
      </c>
      <c r="S512" s="17">
        <f t="shared" ca="1" si="40"/>
        <v>0</v>
      </c>
      <c r="T512" s="17">
        <f t="shared" ca="1" si="41"/>
        <v>1</v>
      </c>
      <c r="U512" s="17">
        <f t="shared" ca="1" si="42"/>
        <v>0</v>
      </c>
    </row>
    <row r="513" spans="17:21" x14ac:dyDescent="0.2">
      <c r="Q513" s="17">
        <f t="shared" si="43"/>
        <v>0.50800000000000034</v>
      </c>
      <c r="R513" s="17">
        <f t="shared" ca="1" si="39"/>
        <v>1</v>
      </c>
      <c r="S513" s="17">
        <f t="shared" ca="1" si="40"/>
        <v>0</v>
      </c>
      <c r="T513" s="17">
        <f t="shared" ca="1" si="41"/>
        <v>1</v>
      </c>
      <c r="U513" s="17">
        <f t="shared" ca="1" si="42"/>
        <v>0</v>
      </c>
    </row>
    <row r="514" spans="17:21" x14ac:dyDescent="0.2">
      <c r="Q514" s="17">
        <f t="shared" si="43"/>
        <v>0.50900000000000034</v>
      </c>
      <c r="R514" s="17">
        <f t="shared" ca="1" si="39"/>
        <v>1</v>
      </c>
      <c r="S514" s="17">
        <f t="shared" ca="1" si="40"/>
        <v>0</v>
      </c>
      <c r="T514" s="17">
        <f t="shared" ca="1" si="41"/>
        <v>1</v>
      </c>
      <c r="U514" s="17">
        <f t="shared" ca="1" si="42"/>
        <v>0</v>
      </c>
    </row>
    <row r="515" spans="17:21" x14ac:dyDescent="0.2">
      <c r="Q515" s="17">
        <f t="shared" si="43"/>
        <v>0.51000000000000034</v>
      </c>
      <c r="R515" s="17">
        <f t="shared" ca="1" si="39"/>
        <v>1</v>
      </c>
      <c r="S515" s="17">
        <f t="shared" ca="1" si="40"/>
        <v>0</v>
      </c>
      <c r="T515" s="17">
        <f t="shared" ca="1" si="41"/>
        <v>1</v>
      </c>
      <c r="U515" s="17">
        <f t="shared" ca="1" si="42"/>
        <v>0</v>
      </c>
    </row>
    <row r="516" spans="17:21" x14ac:dyDescent="0.2">
      <c r="Q516" s="17">
        <f t="shared" si="43"/>
        <v>0.51100000000000034</v>
      </c>
      <c r="R516" s="17">
        <f t="shared" ca="1" si="39"/>
        <v>1</v>
      </c>
      <c r="S516" s="17">
        <f t="shared" ca="1" si="40"/>
        <v>0</v>
      </c>
      <c r="T516" s="17">
        <f t="shared" ca="1" si="41"/>
        <v>1</v>
      </c>
      <c r="U516" s="17">
        <f t="shared" ca="1" si="42"/>
        <v>0</v>
      </c>
    </row>
    <row r="517" spans="17:21" x14ac:dyDescent="0.2">
      <c r="Q517" s="17">
        <f t="shared" si="43"/>
        <v>0.51200000000000034</v>
      </c>
      <c r="R517" s="17">
        <f t="shared" ca="1" si="39"/>
        <v>1</v>
      </c>
      <c r="S517" s="17">
        <f t="shared" ca="1" si="40"/>
        <v>0</v>
      </c>
      <c r="T517" s="17">
        <f t="shared" ca="1" si="41"/>
        <v>1</v>
      </c>
      <c r="U517" s="17">
        <f t="shared" ca="1" si="42"/>
        <v>0</v>
      </c>
    </row>
    <row r="518" spans="17:21" x14ac:dyDescent="0.2">
      <c r="Q518" s="17">
        <f t="shared" si="43"/>
        <v>0.51300000000000034</v>
      </c>
      <c r="R518" s="17">
        <f t="shared" ref="R518:R581" ca="1" si="44">COUNTIFS($F$6:$F$92,"CF",$I$6:$I$92,"&gt;="&amp;$Q518)/CF_D</f>
        <v>1</v>
      </c>
      <c r="S518" s="17">
        <f t="shared" ref="S518:S581" ca="1" si="45">COUNTIFS($F$6:$F$92,"CONT",$I$6:$I$92,"&gt;="&amp;$Q518)/CFNT_D</f>
        <v>0</v>
      </c>
      <c r="T518" s="17">
        <f t="shared" ca="1" si="41"/>
        <v>1</v>
      </c>
      <c r="U518" s="17">
        <f t="shared" ca="1" si="42"/>
        <v>0</v>
      </c>
    </row>
    <row r="519" spans="17:21" x14ac:dyDescent="0.2">
      <c r="Q519" s="17">
        <f t="shared" si="43"/>
        <v>0.51400000000000035</v>
      </c>
      <c r="R519" s="17">
        <f t="shared" ca="1" si="44"/>
        <v>1</v>
      </c>
      <c r="S519" s="17">
        <f t="shared" ca="1" si="45"/>
        <v>0</v>
      </c>
      <c r="T519" s="17">
        <f t="shared" ref="T519:T582" ca="1" si="46">(R519+R520)/2</f>
        <v>1</v>
      </c>
      <c r="U519" s="17">
        <f t="shared" ref="U519:U582" ca="1" si="47">-(S520-S519)</f>
        <v>0</v>
      </c>
    </row>
    <row r="520" spans="17:21" x14ac:dyDescent="0.2">
      <c r="Q520" s="17">
        <f t="shared" ref="Q520:Q583" si="48">Q519+0.001</f>
        <v>0.51500000000000035</v>
      </c>
      <c r="R520" s="17">
        <f t="shared" ca="1" si="44"/>
        <v>1</v>
      </c>
      <c r="S520" s="17">
        <f t="shared" ca="1" si="45"/>
        <v>0</v>
      </c>
      <c r="T520" s="17">
        <f t="shared" ca="1" si="46"/>
        <v>1</v>
      </c>
      <c r="U520" s="17">
        <f t="shared" ca="1" si="47"/>
        <v>0</v>
      </c>
    </row>
    <row r="521" spans="17:21" x14ac:dyDescent="0.2">
      <c r="Q521" s="17">
        <f t="shared" si="48"/>
        <v>0.51600000000000035</v>
      </c>
      <c r="R521" s="17">
        <f t="shared" ca="1" si="44"/>
        <v>1</v>
      </c>
      <c r="S521" s="17">
        <f t="shared" ca="1" si="45"/>
        <v>0</v>
      </c>
      <c r="T521" s="17">
        <f t="shared" ca="1" si="46"/>
        <v>1</v>
      </c>
      <c r="U521" s="17">
        <f t="shared" ca="1" si="47"/>
        <v>0</v>
      </c>
    </row>
    <row r="522" spans="17:21" x14ac:dyDescent="0.2">
      <c r="Q522" s="17">
        <f t="shared" si="48"/>
        <v>0.51700000000000035</v>
      </c>
      <c r="R522" s="17">
        <f t="shared" ca="1" si="44"/>
        <v>1</v>
      </c>
      <c r="S522" s="17">
        <f t="shared" ca="1" si="45"/>
        <v>0</v>
      </c>
      <c r="T522" s="17">
        <f t="shared" ca="1" si="46"/>
        <v>1</v>
      </c>
      <c r="U522" s="17">
        <f t="shared" ca="1" si="47"/>
        <v>0</v>
      </c>
    </row>
    <row r="523" spans="17:21" x14ac:dyDescent="0.2">
      <c r="Q523" s="17">
        <f t="shared" si="48"/>
        <v>0.51800000000000035</v>
      </c>
      <c r="R523" s="17">
        <f t="shared" ca="1" si="44"/>
        <v>1</v>
      </c>
      <c r="S523" s="17">
        <f t="shared" ca="1" si="45"/>
        <v>0</v>
      </c>
      <c r="T523" s="17">
        <f t="shared" ca="1" si="46"/>
        <v>1</v>
      </c>
      <c r="U523" s="17">
        <f t="shared" ca="1" si="47"/>
        <v>0</v>
      </c>
    </row>
    <row r="524" spans="17:21" x14ac:dyDescent="0.2">
      <c r="Q524" s="17">
        <f t="shared" si="48"/>
        <v>0.51900000000000035</v>
      </c>
      <c r="R524" s="17">
        <f t="shared" ca="1" si="44"/>
        <v>1</v>
      </c>
      <c r="S524" s="17">
        <f t="shared" ca="1" si="45"/>
        <v>0</v>
      </c>
      <c r="T524" s="17">
        <f t="shared" ca="1" si="46"/>
        <v>1</v>
      </c>
      <c r="U524" s="17">
        <f t="shared" ca="1" si="47"/>
        <v>0</v>
      </c>
    </row>
    <row r="525" spans="17:21" x14ac:dyDescent="0.2">
      <c r="Q525" s="17">
        <f t="shared" si="48"/>
        <v>0.52000000000000035</v>
      </c>
      <c r="R525" s="17">
        <f t="shared" ca="1" si="44"/>
        <v>1</v>
      </c>
      <c r="S525" s="17">
        <f t="shared" ca="1" si="45"/>
        <v>0</v>
      </c>
      <c r="T525" s="17">
        <f t="shared" ca="1" si="46"/>
        <v>1</v>
      </c>
      <c r="U525" s="17">
        <f t="shared" ca="1" si="47"/>
        <v>0</v>
      </c>
    </row>
    <row r="526" spans="17:21" x14ac:dyDescent="0.2">
      <c r="Q526" s="17">
        <f t="shared" si="48"/>
        <v>0.52100000000000035</v>
      </c>
      <c r="R526" s="17">
        <f t="shared" ca="1" si="44"/>
        <v>1</v>
      </c>
      <c r="S526" s="17">
        <f t="shared" ca="1" si="45"/>
        <v>0</v>
      </c>
      <c r="T526" s="17">
        <f t="shared" ca="1" si="46"/>
        <v>1</v>
      </c>
      <c r="U526" s="17">
        <f t="shared" ca="1" si="47"/>
        <v>0</v>
      </c>
    </row>
    <row r="527" spans="17:21" x14ac:dyDescent="0.2">
      <c r="Q527" s="17">
        <f t="shared" si="48"/>
        <v>0.52200000000000035</v>
      </c>
      <c r="R527" s="17">
        <f t="shared" ca="1" si="44"/>
        <v>1</v>
      </c>
      <c r="S527" s="17">
        <f t="shared" ca="1" si="45"/>
        <v>0</v>
      </c>
      <c r="T527" s="17">
        <f t="shared" ca="1" si="46"/>
        <v>1</v>
      </c>
      <c r="U527" s="17">
        <f t="shared" ca="1" si="47"/>
        <v>0</v>
      </c>
    </row>
    <row r="528" spans="17:21" x14ac:dyDescent="0.2">
      <c r="Q528" s="17">
        <f t="shared" si="48"/>
        <v>0.52300000000000035</v>
      </c>
      <c r="R528" s="17">
        <f t="shared" ca="1" si="44"/>
        <v>1</v>
      </c>
      <c r="S528" s="17">
        <f t="shared" ca="1" si="45"/>
        <v>0</v>
      </c>
      <c r="T528" s="17">
        <f t="shared" ca="1" si="46"/>
        <v>1</v>
      </c>
      <c r="U528" s="17">
        <f t="shared" ca="1" si="47"/>
        <v>0</v>
      </c>
    </row>
    <row r="529" spans="17:21" x14ac:dyDescent="0.2">
      <c r="Q529" s="17">
        <f t="shared" si="48"/>
        <v>0.52400000000000035</v>
      </c>
      <c r="R529" s="17">
        <f t="shared" ca="1" si="44"/>
        <v>1</v>
      </c>
      <c r="S529" s="17">
        <f t="shared" ca="1" si="45"/>
        <v>0</v>
      </c>
      <c r="T529" s="17">
        <f t="shared" ca="1" si="46"/>
        <v>1</v>
      </c>
      <c r="U529" s="17">
        <f t="shared" ca="1" si="47"/>
        <v>0</v>
      </c>
    </row>
    <row r="530" spans="17:21" x14ac:dyDescent="0.2">
      <c r="Q530" s="17">
        <f t="shared" si="48"/>
        <v>0.52500000000000036</v>
      </c>
      <c r="R530" s="17">
        <f t="shared" ca="1" si="44"/>
        <v>1</v>
      </c>
      <c r="S530" s="17">
        <f t="shared" ca="1" si="45"/>
        <v>0</v>
      </c>
      <c r="T530" s="17">
        <f t="shared" ca="1" si="46"/>
        <v>1</v>
      </c>
      <c r="U530" s="17">
        <f t="shared" ca="1" si="47"/>
        <v>0</v>
      </c>
    </row>
    <row r="531" spans="17:21" x14ac:dyDescent="0.2">
      <c r="Q531" s="17">
        <f t="shared" si="48"/>
        <v>0.52600000000000036</v>
      </c>
      <c r="R531" s="17">
        <f t="shared" ca="1" si="44"/>
        <v>1</v>
      </c>
      <c r="S531" s="17">
        <f t="shared" ca="1" si="45"/>
        <v>0</v>
      </c>
      <c r="T531" s="17">
        <f t="shared" ca="1" si="46"/>
        <v>1</v>
      </c>
      <c r="U531" s="17">
        <f t="shared" ca="1" si="47"/>
        <v>0</v>
      </c>
    </row>
    <row r="532" spans="17:21" x14ac:dyDescent="0.2">
      <c r="Q532" s="17">
        <f t="shared" si="48"/>
        <v>0.52700000000000036</v>
      </c>
      <c r="R532" s="17">
        <f t="shared" ca="1" si="44"/>
        <v>1</v>
      </c>
      <c r="S532" s="17">
        <f t="shared" ca="1" si="45"/>
        <v>0</v>
      </c>
      <c r="T532" s="17">
        <f t="shared" ca="1" si="46"/>
        <v>1</v>
      </c>
      <c r="U532" s="17">
        <f t="shared" ca="1" si="47"/>
        <v>0</v>
      </c>
    </row>
    <row r="533" spans="17:21" x14ac:dyDescent="0.2">
      <c r="Q533" s="17">
        <f t="shared" si="48"/>
        <v>0.52800000000000036</v>
      </c>
      <c r="R533" s="17">
        <f t="shared" ca="1" si="44"/>
        <v>1</v>
      </c>
      <c r="S533" s="17">
        <f t="shared" ca="1" si="45"/>
        <v>0</v>
      </c>
      <c r="T533" s="17">
        <f t="shared" ca="1" si="46"/>
        <v>1</v>
      </c>
      <c r="U533" s="17">
        <f t="shared" ca="1" si="47"/>
        <v>0</v>
      </c>
    </row>
    <row r="534" spans="17:21" x14ac:dyDescent="0.2">
      <c r="Q534" s="17">
        <f t="shared" si="48"/>
        <v>0.52900000000000036</v>
      </c>
      <c r="R534" s="17">
        <f t="shared" ca="1" si="44"/>
        <v>1</v>
      </c>
      <c r="S534" s="17">
        <f t="shared" ca="1" si="45"/>
        <v>0</v>
      </c>
      <c r="T534" s="17">
        <f t="shared" ca="1" si="46"/>
        <v>1</v>
      </c>
      <c r="U534" s="17">
        <f t="shared" ca="1" si="47"/>
        <v>0</v>
      </c>
    </row>
    <row r="535" spans="17:21" x14ac:dyDescent="0.2">
      <c r="Q535" s="17">
        <f t="shared" si="48"/>
        <v>0.53000000000000036</v>
      </c>
      <c r="R535" s="17">
        <f t="shared" ca="1" si="44"/>
        <v>1</v>
      </c>
      <c r="S535" s="17">
        <f t="shared" ca="1" si="45"/>
        <v>0</v>
      </c>
      <c r="T535" s="17">
        <f t="shared" ca="1" si="46"/>
        <v>1</v>
      </c>
      <c r="U535" s="17">
        <f t="shared" ca="1" si="47"/>
        <v>0</v>
      </c>
    </row>
    <row r="536" spans="17:21" x14ac:dyDescent="0.2">
      <c r="Q536" s="17">
        <f t="shared" si="48"/>
        <v>0.53100000000000036</v>
      </c>
      <c r="R536" s="17">
        <f t="shared" ca="1" si="44"/>
        <v>1</v>
      </c>
      <c r="S536" s="17">
        <f t="shared" ca="1" si="45"/>
        <v>0</v>
      </c>
      <c r="T536" s="17">
        <f t="shared" ca="1" si="46"/>
        <v>1</v>
      </c>
      <c r="U536" s="17">
        <f t="shared" ca="1" si="47"/>
        <v>0</v>
      </c>
    </row>
    <row r="537" spans="17:21" x14ac:dyDescent="0.2">
      <c r="Q537" s="17">
        <f t="shared" si="48"/>
        <v>0.53200000000000036</v>
      </c>
      <c r="R537" s="17">
        <f t="shared" ca="1" si="44"/>
        <v>1</v>
      </c>
      <c r="S537" s="17">
        <f t="shared" ca="1" si="45"/>
        <v>0</v>
      </c>
      <c r="T537" s="17">
        <f t="shared" ca="1" si="46"/>
        <v>1</v>
      </c>
      <c r="U537" s="17">
        <f t="shared" ca="1" si="47"/>
        <v>0</v>
      </c>
    </row>
    <row r="538" spans="17:21" x14ac:dyDescent="0.2">
      <c r="Q538" s="17">
        <f t="shared" si="48"/>
        <v>0.53300000000000036</v>
      </c>
      <c r="R538" s="17">
        <f t="shared" ca="1" si="44"/>
        <v>1</v>
      </c>
      <c r="S538" s="17">
        <f t="shared" ca="1" si="45"/>
        <v>0</v>
      </c>
      <c r="T538" s="17">
        <f t="shared" ca="1" si="46"/>
        <v>1</v>
      </c>
      <c r="U538" s="17">
        <f t="shared" ca="1" si="47"/>
        <v>0</v>
      </c>
    </row>
    <row r="539" spans="17:21" x14ac:dyDescent="0.2">
      <c r="Q539" s="17">
        <f t="shared" si="48"/>
        <v>0.53400000000000036</v>
      </c>
      <c r="R539" s="17">
        <f t="shared" ca="1" si="44"/>
        <v>1</v>
      </c>
      <c r="S539" s="17">
        <f t="shared" ca="1" si="45"/>
        <v>0</v>
      </c>
      <c r="T539" s="17">
        <f t="shared" ca="1" si="46"/>
        <v>1</v>
      </c>
      <c r="U539" s="17">
        <f t="shared" ca="1" si="47"/>
        <v>0</v>
      </c>
    </row>
    <row r="540" spans="17:21" x14ac:dyDescent="0.2">
      <c r="Q540" s="17">
        <f t="shared" si="48"/>
        <v>0.53500000000000036</v>
      </c>
      <c r="R540" s="17">
        <f t="shared" ca="1" si="44"/>
        <v>1</v>
      </c>
      <c r="S540" s="17">
        <f t="shared" ca="1" si="45"/>
        <v>0</v>
      </c>
      <c r="T540" s="17">
        <f t="shared" ca="1" si="46"/>
        <v>1</v>
      </c>
      <c r="U540" s="17">
        <f t="shared" ca="1" si="47"/>
        <v>0</v>
      </c>
    </row>
    <row r="541" spans="17:21" x14ac:dyDescent="0.2">
      <c r="Q541" s="17">
        <f t="shared" si="48"/>
        <v>0.53600000000000037</v>
      </c>
      <c r="R541" s="17">
        <f t="shared" ca="1" si="44"/>
        <v>1</v>
      </c>
      <c r="S541" s="17">
        <f t="shared" ca="1" si="45"/>
        <v>0</v>
      </c>
      <c r="T541" s="17">
        <f t="shared" ca="1" si="46"/>
        <v>1</v>
      </c>
      <c r="U541" s="17">
        <f t="shared" ca="1" si="47"/>
        <v>0</v>
      </c>
    </row>
    <row r="542" spans="17:21" x14ac:dyDescent="0.2">
      <c r="Q542" s="17">
        <f t="shared" si="48"/>
        <v>0.53700000000000037</v>
      </c>
      <c r="R542" s="17">
        <f t="shared" ca="1" si="44"/>
        <v>1</v>
      </c>
      <c r="S542" s="17">
        <f t="shared" ca="1" si="45"/>
        <v>0</v>
      </c>
      <c r="T542" s="17">
        <f t="shared" ca="1" si="46"/>
        <v>1</v>
      </c>
      <c r="U542" s="17">
        <f t="shared" ca="1" si="47"/>
        <v>0</v>
      </c>
    </row>
    <row r="543" spans="17:21" x14ac:dyDescent="0.2">
      <c r="Q543" s="17">
        <f t="shared" si="48"/>
        <v>0.53800000000000037</v>
      </c>
      <c r="R543" s="17">
        <f t="shared" ca="1" si="44"/>
        <v>1</v>
      </c>
      <c r="S543" s="17">
        <f t="shared" ca="1" si="45"/>
        <v>0</v>
      </c>
      <c r="T543" s="17">
        <f t="shared" ca="1" si="46"/>
        <v>1</v>
      </c>
      <c r="U543" s="17">
        <f t="shared" ca="1" si="47"/>
        <v>0</v>
      </c>
    </row>
    <row r="544" spans="17:21" x14ac:dyDescent="0.2">
      <c r="Q544" s="17">
        <f t="shared" si="48"/>
        <v>0.53900000000000037</v>
      </c>
      <c r="R544" s="17">
        <f t="shared" ca="1" si="44"/>
        <v>1</v>
      </c>
      <c r="S544" s="17">
        <f t="shared" ca="1" si="45"/>
        <v>0</v>
      </c>
      <c r="T544" s="17">
        <f t="shared" ca="1" si="46"/>
        <v>1</v>
      </c>
      <c r="U544" s="17">
        <f t="shared" ca="1" si="47"/>
        <v>0</v>
      </c>
    </row>
    <row r="545" spans="17:21" x14ac:dyDescent="0.2">
      <c r="Q545" s="17">
        <f t="shared" si="48"/>
        <v>0.54000000000000037</v>
      </c>
      <c r="R545" s="17">
        <f t="shared" ca="1" si="44"/>
        <v>1</v>
      </c>
      <c r="S545" s="17">
        <f t="shared" ca="1" si="45"/>
        <v>0</v>
      </c>
      <c r="T545" s="17">
        <f t="shared" ca="1" si="46"/>
        <v>1</v>
      </c>
      <c r="U545" s="17">
        <f t="shared" ca="1" si="47"/>
        <v>0</v>
      </c>
    </row>
    <row r="546" spans="17:21" x14ac:dyDescent="0.2">
      <c r="Q546" s="17">
        <f t="shared" si="48"/>
        <v>0.54100000000000037</v>
      </c>
      <c r="R546" s="17">
        <f t="shared" ca="1" si="44"/>
        <v>1</v>
      </c>
      <c r="S546" s="17">
        <f t="shared" ca="1" si="45"/>
        <v>0</v>
      </c>
      <c r="T546" s="17">
        <f t="shared" ca="1" si="46"/>
        <v>1</v>
      </c>
      <c r="U546" s="17">
        <f t="shared" ca="1" si="47"/>
        <v>0</v>
      </c>
    </row>
    <row r="547" spans="17:21" x14ac:dyDescent="0.2">
      <c r="Q547" s="17">
        <f t="shared" si="48"/>
        <v>0.54200000000000037</v>
      </c>
      <c r="R547" s="17">
        <f t="shared" ca="1" si="44"/>
        <v>1</v>
      </c>
      <c r="S547" s="17">
        <f t="shared" ca="1" si="45"/>
        <v>0</v>
      </c>
      <c r="T547" s="17">
        <f t="shared" ca="1" si="46"/>
        <v>1</v>
      </c>
      <c r="U547" s="17">
        <f t="shared" ca="1" si="47"/>
        <v>0</v>
      </c>
    </row>
    <row r="548" spans="17:21" x14ac:dyDescent="0.2">
      <c r="Q548" s="17">
        <f t="shared" si="48"/>
        <v>0.54300000000000037</v>
      </c>
      <c r="R548" s="17">
        <f t="shared" ca="1" si="44"/>
        <v>1</v>
      </c>
      <c r="S548" s="17">
        <f t="shared" ca="1" si="45"/>
        <v>0</v>
      </c>
      <c r="T548" s="17">
        <f t="shared" ca="1" si="46"/>
        <v>1</v>
      </c>
      <c r="U548" s="17">
        <f t="shared" ca="1" si="47"/>
        <v>0</v>
      </c>
    </row>
    <row r="549" spans="17:21" x14ac:dyDescent="0.2">
      <c r="Q549" s="17">
        <f t="shared" si="48"/>
        <v>0.54400000000000037</v>
      </c>
      <c r="R549" s="17">
        <f t="shared" ca="1" si="44"/>
        <v>1</v>
      </c>
      <c r="S549" s="17">
        <f t="shared" ca="1" si="45"/>
        <v>0</v>
      </c>
      <c r="T549" s="17">
        <f t="shared" ca="1" si="46"/>
        <v>1</v>
      </c>
      <c r="U549" s="17">
        <f t="shared" ca="1" si="47"/>
        <v>0</v>
      </c>
    </row>
    <row r="550" spans="17:21" x14ac:dyDescent="0.2">
      <c r="Q550" s="17">
        <f t="shared" si="48"/>
        <v>0.54500000000000037</v>
      </c>
      <c r="R550" s="17">
        <f t="shared" ca="1" si="44"/>
        <v>1</v>
      </c>
      <c r="S550" s="17">
        <f t="shared" ca="1" si="45"/>
        <v>0</v>
      </c>
      <c r="T550" s="17">
        <f t="shared" ca="1" si="46"/>
        <v>1</v>
      </c>
      <c r="U550" s="17">
        <f t="shared" ca="1" si="47"/>
        <v>0</v>
      </c>
    </row>
    <row r="551" spans="17:21" x14ac:dyDescent="0.2">
      <c r="Q551" s="17">
        <f t="shared" si="48"/>
        <v>0.54600000000000037</v>
      </c>
      <c r="R551" s="17">
        <f t="shared" ca="1" si="44"/>
        <v>1</v>
      </c>
      <c r="S551" s="17">
        <f t="shared" ca="1" si="45"/>
        <v>0</v>
      </c>
      <c r="T551" s="17">
        <f t="shared" ca="1" si="46"/>
        <v>1</v>
      </c>
      <c r="U551" s="17">
        <f t="shared" ca="1" si="47"/>
        <v>0</v>
      </c>
    </row>
    <row r="552" spans="17:21" x14ac:dyDescent="0.2">
      <c r="Q552" s="17">
        <f t="shared" si="48"/>
        <v>0.54700000000000037</v>
      </c>
      <c r="R552" s="17">
        <f t="shared" ca="1" si="44"/>
        <v>1</v>
      </c>
      <c r="S552" s="17">
        <f t="shared" ca="1" si="45"/>
        <v>0</v>
      </c>
      <c r="T552" s="17">
        <f t="shared" ca="1" si="46"/>
        <v>1</v>
      </c>
      <c r="U552" s="17">
        <f t="shared" ca="1" si="47"/>
        <v>0</v>
      </c>
    </row>
    <row r="553" spans="17:21" x14ac:dyDescent="0.2">
      <c r="Q553" s="17">
        <f t="shared" si="48"/>
        <v>0.54800000000000038</v>
      </c>
      <c r="R553" s="17">
        <f t="shared" ca="1" si="44"/>
        <v>1</v>
      </c>
      <c r="S553" s="17">
        <f t="shared" ca="1" si="45"/>
        <v>0</v>
      </c>
      <c r="T553" s="17">
        <f t="shared" ca="1" si="46"/>
        <v>1</v>
      </c>
      <c r="U553" s="17">
        <f t="shared" ca="1" si="47"/>
        <v>0</v>
      </c>
    </row>
    <row r="554" spans="17:21" x14ac:dyDescent="0.2">
      <c r="Q554" s="17">
        <f t="shared" si="48"/>
        <v>0.54900000000000038</v>
      </c>
      <c r="R554" s="17">
        <f t="shared" ca="1" si="44"/>
        <v>1</v>
      </c>
      <c r="S554" s="17">
        <f t="shared" ca="1" si="45"/>
        <v>0</v>
      </c>
      <c r="T554" s="17">
        <f t="shared" ca="1" si="46"/>
        <v>1</v>
      </c>
      <c r="U554" s="17">
        <f t="shared" ca="1" si="47"/>
        <v>0</v>
      </c>
    </row>
    <row r="555" spans="17:21" x14ac:dyDescent="0.2">
      <c r="Q555" s="17">
        <f t="shared" si="48"/>
        <v>0.55000000000000038</v>
      </c>
      <c r="R555" s="17">
        <f t="shared" ca="1" si="44"/>
        <v>1</v>
      </c>
      <c r="S555" s="17">
        <f t="shared" ca="1" si="45"/>
        <v>0</v>
      </c>
      <c r="T555" s="17">
        <f t="shared" ca="1" si="46"/>
        <v>1</v>
      </c>
      <c r="U555" s="17">
        <f t="shared" ca="1" si="47"/>
        <v>0</v>
      </c>
    </row>
    <row r="556" spans="17:21" x14ac:dyDescent="0.2">
      <c r="Q556" s="17">
        <f t="shared" si="48"/>
        <v>0.55100000000000038</v>
      </c>
      <c r="R556" s="17">
        <f t="shared" ca="1" si="44"/>
        <v>1</v>
      </c>
      <c r="S556" s="17">
        <f t="shared" ca="1" si="45"/>
        <v>0</v>
      </c>
      <c r="T556" s="17">
        <f t="shared" ca="1" si="46"/>
        <v>1</v>
      </c>
      <c r="U556" s="17">
        <f t="shared" ca="1" si="47"/>
        <v>0</v>
      </c>
    </row>
    <row r="557" spans="17:21" x14ac:dyDescent="0.2">
      <c r="Q557" s="17">
        <f t="shared" si="48"/>
        <v>0.55200000000000038</v>
      </c>
      <c r="R557" s="17">
        <f t="shared" ca="1" si="44"/>
        <v>1</v>
      </c>
      <c r="S557" s="17">
        <f t="shared" ca="1" si="45"/>
        <v>0</v>
      </c>
      <c r="T557" s="17">
        <f t="shared" ca="1" si="46"/>
        <v>1</v>
      </c>
      <c r="U557" s="17">
        <f t="shared" ca="1" si="47"/>
        <v>0</v>
      </c>
    </row>
    <row r="558" spans="17:21" x14ac:dyDescent="0.2">
      <c r="Q558" s="17">
        <f t="shared" si="48"/>
        <v>0.55300000000000038</v>
      </c>
      <c r="R558" s="17">
        <f t="shared" ca="1" si="44"/>
        <v>1</v>
      </c>
      <c r="S558" s="17">
        <f t="shared" ca="1" si="45"/>
        <v>0</v>
      </c>
      <c r="T558" s="17">
        <f t="shared" ca="1" si="46"/>
        <v>1</v>
      </c>
      <c r="U558" s="17">
        <f t="shared" ca="1" si="47"/>
        <v>0</v>
      </c>
    </row>
    <row r="559" spans="17:21" x14ac:dyDescent="0.2">
      <c r="Q559" s="17">
        <f t="shared" si="48"/>
        <v>0.55400000000000038</v>
      </c>
      <c r="R559" s="17">
        <f t="shared" ca="1" si="44"/>
        <v>1</v>
      </c>
      <c r="S559" s="17">
        <f t="shared" ca="1" si="45"/>
        <v>0</v>
      </c>
      <c r="T559" s="17">
        <f t="shared" ca="1" si="46"/>
        <v>1</v>
      </c>
      <c r="U559" s="17">
        <f t="shared" ca="1" si="47"/>
        <v>0</v>
      </c>
    </row>
    <row r="560" spans="17:21" x14ac:dyDescent="0.2">
      <c r="Q560" s="17">
        <f t="shared" si="48"/>
        <v>0.55500000000000038</v>
      </c>
      <c r="R560" s="17">
        <f t="shared" ca="1" si="44"/>
        <v>1</v>
      </c>
      <c r="S560" s="17">
        <f t="shared" ca="1" si="45"/>
        <v>0</v>
      </c>
      <c r="T560" s="17">
        <f t="shared" ca="1" si="46"/>
        <v>1</v>
      </c>
      <c r="U560" s="17">
        <f t="shared" ca="1" si="47"/>
        <v>0</v>
      </c>
    </row>
    <row r="561" spans="17:21" x14ac:dyDescent="0.2">
      <c r="Q561" s="17">
        <f t="shared" si="48"/>
        <v>0.55600000000000038</v>
      </c>
      <c r="R561" s="17">
        <f t="shared" ca="1" si="44"/>
        <v>1</v>
      </c>
      <c r="S561" s="17">
        <f t="shared" ca="1" si="45"/>
        <v>0</v>
      </c>
      <c r="T561" s="17">
        <f t="shared" ca="1" si="46"/>
        <v>1</v>
      </c>
      <c r="U561" s="17">
        <f t="shared" ca="1" si="47"/>
        <v>0</v>
      </c>
    </row>
    <row r="562" spans="17:21" x14ac:dyDescent="0.2">
      <c r="Q562" s="17">
        <f t="shared" si="48"/>
        <v>0.55700000000000038</v>
      </c>
      <c r="R562" s="17">
        <f t="shared" ca="1" si="44"/>
        <v>1</v>
      </c>
      <c r="S562" s="17">
        <f t="shared" ca="1" si="45"/>
        <v>0</v>
      </c>
      <c r="T562" s="17">
        <f t="shared" ca="1" si="46"/>
        <v>1</v>
      </c>
      <c r="U562" s="17">
        <f t="shared" ca="1" si="47"/>
        <v>0</v>
      </c>
    </row>
    <row r="563" spans="17:21" x14ac:dyDescent="0.2">
      <c r="Q563" s="17">
        <f t="shared" si="48"/>
        <v>0.55800000000000038</v>
      </c>
      <c r="R563" s="17">
        <f t="shared" ca="1" si="44"/>
        <v>1</v>
      </c>
      <c r="S563" s="17">
        <f t="shared" ca="1" si="45"/>
        <v>0</v>
      </c>
      <c r="T563" s="17">
        <f t="shared" ca="1" si="46"/>
        <v>1</v>
      </c>
      <c r="U563" s="17">
        <f t="shared" ca="1" si="47"/>
        <v>0</v>
      </c>
    </row>
    <row r="564" spans="17:21" x14ac:dyDescent="0.2">
      <c r="Q564" s="17">
        <f t="shared" si="48"/>
        <v>0.55900000000000039</v>
      </c>
      <c r="R564" s="17">
        <f t="shared" ca="1" si="44"/>
        <v>1</v>
      </c>
      <c r="S564" s="17">
        <f t="shared" ca="1" si="45"/>
        <v>0</v>
      </c>
      <c r="T564" s="17">
        <f t="shared" ca="1" si="46"/>
        <v>1</v>
      </c>
      <c r="U564" s="17">
        <f t="shared" ca="1" si="47"/>
        <v>0</v>
      </c>
    </row>
    <row r="565" spans="17:21" x14ac:dyDescent="0.2">
      <c r="Q565" s="17">
        <f t="shared" si="48"/>
        <v>0.56000000000000039</v>
      </c>
      <c r="R565" s="17">
        <f t="shared" ca="1" si="44"/>
        <v>1</v>
      </c>
      <c r="S565" s="17">
        <f t="shared" ca="1" si="45"/>
        <v>0</v>
      </c>
      <c r="T565" s="17">
        <f t="shared" ca="1" si="46"/>
        <v>1</v>
      </c>
      <c r="U565" s="17">
        <f t="shared" ca="1" si="47"/>
        <v>0</v>
      </c>
    </row>
    <row r="566" spans="17:21" x14ac:dyDescent="0.2">
      <c r="Q566" s="17">
        <f t="shared" si="48"/>
        <v>0.56100000000000039</v>
      </c>
      <c r="R566" s="17">
        <f t="shared" ca="1" si="44"/>
        <v>1</v>
      </c>
      <c r="S566" s="17">
        <f t="shared" ca="1" si="45"/>
        <v>0</v>
      </c>
      <c r="T566" s="17">
        <f t="shared" ca="1" si="46"/>
        <v>1</v>
      </c>
      <c r="U566" s="17">
        <f t="shared" ca="1" si="47"/>
        <v>0</v>
      </c>
    </row>
    <row r="567" spans="17:21" x14ac:dyDescent="0.2">
      <c r="Q567" s="17">
        <f t="shared" si="48"/>
        <v>0.56200000000000039</v>
      </c>
      <c r="R567" s="17">
        <f t="shared" ca="1" si="44"/>
        <v>1</v>
      </c>
      <c r="S567" s="17">
        <f t="shared" ca="1" si="45"/>
        <v>0</v>
      </c>
      <c r="T567" s="17">
        <f t="shared" ca="1" si="46"/>
        <v>1</v>
      </c>
      <c r="U567" s="17">
        <f t="shared" ca="1" si="47"/>
        <v>0</v>
      </c>
    </row>
    <row r="568" spans="17:21" x14ac:dyDescent="0.2">
      <c r="Q568" s="17">
        <f t="shared" si="48"/>
        <v>0.56300000000000039</v>
      </c>
      <c r="R568" s="17">
        <f t="shared" ca="1" si="44"/>
        <v>1</v>
      </c>
      <c r="S568" s="17">
        <f t="shared" ca="1" si="45"/>
        <v>0</v>
      </c>
      <c r="T568" s="17">
        <f t="shared" ca="1" si="46"/>
        <v>1</v>
      </c>
      <c r="U568" s="17">
        <f t="shared" ca="1" si="47"/>
        <v>0</v>
      </c>
    </row>
    <row r="569" spans="17:21" x14ac:dyDescent="0.2">
      <c r="Q569" s="17">
        <f t="shared" si="48"/>
        <v>0.56400000000000039</v>
      </c>
      <c r="R569" s="17">
        <f t="shared" ca="1" si="44"/>
        <v>1</v>
      </c>
      <c r="S569" s="17">
        <f t="shared" ca="1" si="45"/>
        <v>0</v>
      </c>
      <c r="T569" s="17">
        <f t="shared" ca="1" si="46"/>
        <v>1</v>
      </c>
      <c r="U569" s="17">
        <f t="shared" ca="1" si="47"/>
        <v>0</v>
      </c>
    </row>
    <row r="570" spans="17:21" x14ac:dyDescent="0.2">
      <c r="Q570" s="17">
        <f t="shared" si="48"/>
        <v>0.56500000000000039</v>
      </c>
      <c r="R570" s="17">
        <f t="shared" ca="1" si="44"/>
        <v>1</v>
      </c>
      <c r="S570" s="17">
        <f t="shared" ca="1" si="45"/>
        <v>0</v>
      </c>
      <c r="T570" s="17">
        <f t="shared" ca="1" si="46"/>
        <v>1</v>
      </c>
      <c r="U570" s="17">
        <f t="shared" ca="1" si="47"/>
        <v>0</v>
      </c>
    </row>
    <row r="571" spans="17:21" x14ac:dyDescent="0.2">
      <c r="Q571" s="17">
        <f t="shared" si="48"/>
        <v>0.56600000000000039</v>
      </c>
      <c r="R571" s="17">
        <f t="shared" ca="1" si="44"/>
        <v>1</v>
      </c>
      <c r="S571" s="17">
        <f t="shared" ca="1" si="45"/>
        <v>0</v>
      </c>
      <c r="T571" s="17">
        <f t="shared" ca="1" si="46"/>
        <v>1</v>
      </c>
      <c r="U571" s="17">
        <f t="shared" ca="1" si="47"/>
        <v>0</v>
      </c>
    </row>
    <row r="572" spans="17:21" x14ac:dyDescent="0.2">
      <c r="Q572" s="17">
        <f t="shared" si="48"/>
        <v>0.56700000000000039</v>
      </c>
      <c r="R572" s="17">
        <f t="shared" ca="1" si="44"/>
        <v>1</v>
      </c>
      <c r="S572" s="17">
        <f t="shared" ca="1" si="45"/>
        <v>0</v>
      </c>
      <c r="T572" s="17">
        <f t="shared" ca="1" si="46"/>
        <v>1</v>
      </c>
      <c r="U572" s="17">
        <f t="shared" ca="1" si="47"/>
        <v>0</v>
      </c>
    </row>
    <row r="573" spans="17:21" x14ac:dyDescent="0.2">
      <c r="Q573" s="17">
        <f t="shared" si="48"/>
        <v>0.56800000000000039</v>
      </c>
      <c r="R573" s="17">
        <f t="shared" ca="1" si="44"/>
        <v>1</v>
      </c>
      <c r="S573" s="17">
        <f t="shared" ca="1" si="45"/>
        <v>0</v>
      </c>
      <c r="T573" s="17">
        <f t="shared" ca="1" si="46"/>
        <v>1</v>
      </c>
      <c r="U573" s="17">
        <f t="shared" ca="1" si="47"/>
        <v>0</v>
      </c>
    </row>
    <row r="574" spans="17:21" x14ac:dyDescent="0.2">
      <c r="Q574" s="17">
        <f t="shared" si="48"/>
        <v>0.56900000000000039</v>
      </c>
      <c r="R574" s="17">
        <f t="shared" ca="1" si="44"/>
        <v>1</v>
      </c>
      <c r="S574" s="17">
        <f t="shared" ca="1" si="45"/>
        <v>0</v>
      </c>
      <c r="T574" s="17">
        <f t="shared" ca="1" si="46"/>
        <v>1</v>
      </c>
      <c r="U574" s="17">
        <f t="shared" ca="1" si="47"/>
        <v>0</v>
      </c>
    </row>
    <row r="575" spans="17:21" x14ac:dyDescent="0.2">
      <c r="Q575" s="17">
        <f t="shared" si="48"/>
        <v>0.5700000000000004</v>
      </c>
      <c r="R575" s="17">
        <f t="shared" ca="1" si="44"/>
        <v>1</v>
      </c>
      <c r="S575" s="17">
        <f t="shared" ca="1" si="45"/>
        <v>0</v>
      </c>
      <c r="T575" s="17">
        <f t="shared" ca="1" si="46"/>
        <v>1</v>
      </c>
      <c r="U575" s="17">
        <f t="shared" ca="1" si="47"/>
        <v>0</v>
      </c>
    </row>
    <row r="576" spans="17:21" x14ac:dyDescent="0.2">
      <c r="Q576" s="17">
        <f t="shared" si="48"/>
        <v>0.5710000000000004</v>
      </c>
      <c r="R576" s="17">
        <f t="shared" ca="1" si="44"/>
        <v>1</v>
      </c>
      <c r="S576" s="17">
        <f t="shared" ca="1" si="45"/>
        <v>0</v>
      </c>
      <c r="T576" s="17">
        <f t="shared" ca="1" si="46"/>
        <v>1</v>
      </c>
      <c r="U576" s="17">
        <f t="shared" ca="1" si="47"/>
        <v>0</v>
      </c>
    </row>
    <row r="577" spans="17:21" x14ac:dyDescent="0.2">
      <c r="Q577" s="17">
        <f t="shared" si="48"/>
        <v>0.5720000000000004</v>
      </c>
      <c r="R577" s="17">
        <f t="shared" ca="1" si="44"/>
        <v>1</v>
      </c>
      <c r="S577" s="17">
        <f t="shared" ca="1" si="45"/>
        <v>0</v>
      </c>
      <c r="T577" s="17">
        <f t="shared" ca="1" si="46"/>
        <v>1</v>
      </c>
      <c r="U577" s="17">
        <f t="shared" ca="1" si="47"/>
        <v>0</v>
      </c>
    </row>
    <row r="578" spans="17:21" x14ac:dyDescent="0.2">
      <c r="Q578" s="17">
        <f t="shared" si="48"/>
        <v>0.5730000000000004</v>
      </c>
      <c r="R578" s="17">
        <f t="shared" ca="1" si="44"/>
        <v>1</v>
      </c>
      <c r="S578" s="17">
        <f t="shared" ca="1" si="45"/>
        <v>0</v>
      </c>
      <c r="T578" s="17">
        <f t="shared" ca="1" si="46"/>
        <v>1</v>
      </c>
      <c r="U578" s="17">
        <f t="shared" ca="1" si="47"/>
        <v>0</v>
      </c>
    </row>
    <row r="579" spans="17:21" x14ac:dyDescent="0.2">
      <c r="Q579" s="17">
        <f t="shared" si="48"/>
        <v>0.5740000000000004</v>
      </c>
      <c r="R579" s="17">
        <f t="shared" ca="1" si="44"/>
        <v>1</v>
      </c>
      <c r="S579" s="17">
        <f t="shared" ca="1" si="45"/>
        <v>0</v>
      </c>
      <c r="T579" s="17">
        <f t="shared" ca="1" si="46"/>
        <v>1</v>
      </c>
      <c r="U579" s="17">
        <f t="shared" ca="1" si="47"/>
        <v>0</v>
      </c>
    </row>
    <row r="580" spans="17:21" x14ac:dyDescent="0.2">
      <c r="Q580" s="17">
        <f t="shared" si="48"/>
        <v>0.5750000000000004</v>
      </c>
      <c r="R580" s="17">
        <f t="shared" ca="1" si="44"/>
        <v>1</v>
      </c>
      <c r="S580" s="17">
        <f t="shared" ca="1" si="45"/>
        <v>0</v>
      </c>
      <c r="T580" s="17">
        <f t="shared" ca="1" si="46"/>
        <v>1</v>
      </c>
      <c r="U580" s="17">
        <f t="shared" ca="1" si="47"/>
        <v>0</v>
      </c>
    </row>
    <row r="581" spans="17:21" x14ac:dyDescent="0.2">
      <c r="Q581" s="17">
        <f t="shared" si="48"/>
        <v>0.5760000000000004</v>
      </c>
      <c r="R581" s="17">
        <f t="shared" ca="1" si="44"/>
        <v>1</v>
      </c>
      <c r="S581" s="17">
        <f t="shared" ca="1" si="45"/>
        <v>0</v>
      </c>
      <c r="T581" s="17">
        <f t="shared" ca="1" si="46"/>
        <v>1</v>
      </c>
      <c r="U581" s="17">
        <f t="shared" ca="1" si="47"/>
        <v>0</v>
      </c>
    </row>
    <row r="582" spans="17:21" x14ac:dyDescent="0.2">
      <c r="Q582" s="17">
        <f t="shared" si="48"/>
        <v>0.5770000000000004</v>
      </c>
      <c r="R582" s="17">
        <f t="shared" ref="R582:R645" ca="1" si="49">COUNTIFS($F$6:$F$92,"CF",$I$6:$I$92,"&gt;="&amp;$Q582)/CF_D</f>
        <v>1</v>
      </c>
      <c r="S582" s="17">
        <f t="shared" ref="S582:S645" ca="1" si="50">COUNTIFS($F$6:$F$92,"CONT",$I$6:$I$92,"&gt;="&amp;$Q582)/CFNT_D</f>
        <v>0</v>
      </c>
      <c r="T582" s="17">
        <f t="shared" ca="1" si="46"/>
        <v>1</v>
      </c>
      <c r="U582" s="17">
        <f t="shared" ca="1" si="47"/>
        <v>0</v>
      </c>
    </row>
    <row r="583" spans="17:21" x14ac:dyDescent="0.2">
      <c r="Q583" s="17">
        <f t="shared" si="48"/>
        <v>0.5780000000000004</v>
      </c>
      <c r="R583" s="17">
        <f t="shared" ca="1" si="49"/>
        <v>1</v>
      </c>
      <c r="S583" s="17">
        <f t="shared" ca="1" si="50"/>
        <v>0</v>
      </c>
      <c r="T583" s="17">
        <f t="shared" ref="T583:T646" ca="1" si="51">(R583+R584)/2</f>
        <v>1</v>
      </c>
      <c r="U583" s="17">
        <f t="shared" ref="U583:U646" ca="1" si="52">-(S584-S583)</f>
        <v>0</v>
      </c>
    </row>
    <row r="584" spans="17:21" x14ac:dyDescent="0.2">
      <c r="Q584" s="17">
        <f t="shared" ref="Q584:Q647" si="53">Q583+0.001</f>
        <v>0.5790000000000004</v>
      </c>
      <c r="R584" s="17">
        <f t="shared" ca="1" si="49"/>
        <v>1</v>
      </c>
      <c r="S584" s="17">
        <f t="shared" ca="1" si="50"/>
        <v>0</v>
      </c>
      <c r="T584" s="17">
        <f t="shared" ca="1" si="51"/>
        <v>1</v>
      </c>
      <c r="U584" s="17">
        <f t="shared" ca="1" si="52"/>
        <v>0</v>
      </c>
    </row>
    <row r="585" spans="17:21" x14ac:dyDescent="0.2">
      <c r="Q585" s="17">
        <f t="shared" si="53"/>
        <v>0.5800000000000004</v>
      </c>
      <c r="R585" s="17">
        <f t="shared" ca="1" si="49"/>
        <v>1</v>
      </c>
      <c r="S585" s="17">
        <f t="shared" ca="1" si="50"/>
        <v>0</v>
      </c>
      <c r="T585" s="17">
        <f t="shared" ca="1" si="51"/>
        <v>1</v>
      </c>
      <c r="U585" s="17">
        <f t="shared" ca="1" si="52"/>
        <v>0</v>
      </c>
    </row>
    <row r="586" spans="17:21" x14ac:dyDescent="0.2">
      <c r="Q586" s="17">
        <f t="shared" si="53"/>
        <v>0.58100000000000041</v>
      </c>
      <c r="R586" s="17">
        <f t="shared" ca="1" si="49"/>
        <v>1</v>
      </c>
      <c r="S586" s="17">
        <f t="shared" ca="1" si="50"/>
        <v>0</v>
      </c>
      <c r="T586" s="17">
        <f t="shared" ca="1" si="51"/>
        <v>1</v>
      </c>
      <c r="U586" s="17">
        <f t="shared" ca="1" si="52"/>
        <v>0</v>
      </c>
    </row>
    <row r="587" spans="17:21" x14ac:dyDescent="0.2">
      <c r="Q587" s="17">
        <f t="shared" si="53"/>
        <v>0.58200000000000041</v>
      </c>
      <c r="R587" s="17">
        <f t="shared" ca="1" si="49"/>
        <v>1</v>
      </c>
      <c r="S587" s="17">
        <f t="shared" ca="1" si="50"/>
        <v>0</v>
      </c>
      <c r="T587" s="17">
        <f t="shared" ca="1" si="51"/>
        <v>1</v>
      </c>
      <c r="U587" s="17">
        <f t="shared" ca="1" si="52"/>
        <v>0</v>
      </c>
    </row>
    <row r="588" spans="17:21" x14ac:dyDescent="0.2">
      <c r="Q588" s="17">
        <f t="shared" si="53"/>
        <v>0.58300000000000041</v>
      </c>
      <c r="R588" s="17">
        <f t="shared" ca="1" si="49"/>
        <v>1</v>
      </c>
      <c r="S588" s="17">
        <f t="shared" ca="1" si="50"/>
        <v>0</v>
      </c>
      <c r="T588" s="17">
        <f t="shared" ca="1" si="51"/>
        <v>1</v>
      </c>
      <c r="U588" s="17">
        <f t="shared" ca="1" si="52"/>
        <v>0</v>
      </c>
    </row>
    <row r="589" spans="17:21" x14ac:dyDescent="0.2">
      <c r="Q589" s="17">
        <f t="shared" si="53"/>
        <v>0.58400000000000041</v>
      </c>
      <c r="R589" s="17">
        <f t="shared" ca="1" si="49"/>
        <v>1</v>
      </c>
      <c r="S589" s="17">
        <f t="shared" ca="1" si="50"/>
        <v>0</v>
      </c>
      <c r="T589" s="17">
        <f t="shared" ca="1" si="51"/>
        <v>1</v>
      </c>
      <c r="U589" s="17">
        <f t="shared" ca="1" si="52"/>
        <v>0</v>
      </c>
    </row>
    <row r="590" spans="17:21" x14ac:dyDescent="0.2">
      <c r="Q590" s="17">
        <f t="shared" si="53"/>
        <v>0.58500000000000041</v>
      </c>
      <c r="R590" s="17">
        <f t="shared" ca="1" si="49"/>
        <v>1</v>
      </c>
      <c r="S590" s="17">
        <f t="shared" ca="1" si="50"/>
        <v>0</v>
      </c>
      <c r="T590" s="17">
        <f t="shared" ca="1" si="51"/>
        <v>1</v>
      </c>
      <c r="U590" s="17">
        <f t="shared" ca="1" si="52"/>
        <v>0</v>
      </c>
    </row>
    <row r="591" spans="17:21" x14ac:dyDescent="0.2">
      <c r="Q591" s="17">
        <f t="shared" si="53"/>
        <v>0.58600000000000041</v>
      </c>
      <c r="R591" s="17">
        <f t="shared" ca="1" si="49"/>
        <v>1</v>
      </c>
      <c r="S591" s="17">
        <f t="shared" ca="1" si="50"/>
        <v>0</v>
      </c>
      <c r="T591" s="17">
        <f t="shared" ca="1" si="51"/>
        <v>1</v>
      </c>
      <c r="U591" s="17">
        <f t="shared" ca="1" si="52"/>
        <v>0</v>
      </c>
    </row>
    <row r="592" spans="17:21" x14ac:dyDescent="0.2">
      <c r="Q592" s="17">
        <f t="shared" si="53"/>
        <v>0.58700000000000041</v>
      </c>
      <c r="R592" s="17">
        <f t="shared" ca="1" si="49"/>
        <v>1</v>
      </c>
      <c r="S592" s="17">
        <f t="shared" ca="1" si="50"/>
        <v>0</v>
      </c>
      <c r="T592" s="17">
        <f t="shared" ca="1" si="51"/>
        <v>1</v>
      </c>
      <c r="U592" s="17">
        <f t="shared" ca="1" si="52"/>
        <v>0</v>
      </c>
    </row>
    <row r="593" spans="17:21" x14ac:dyDescent="0.2">
      <c r="Q593" s="17">
        <f t="shared" si="53"/>
        <v>0.58800000000000041</v>
      </c>
      <c r="R593" s="17">
        <f t="shared" ca="1" si="49"/>
        <v>1</v>
      </c>
      <c r="S593" s="17">
        <f t="shared" ca="1" si="50"/>
        <v>0</v>
      </c>
      <c r="T593" s="17">
        <f t="shared" ca="1" si="51"/>
        <v>1</v>
      </c>
      <c r="U593" s="17">
        <f t="shared" ca="1" si="52"/>
        <v>0</v>
      </c>
    </row>
    <row r="594" spans="17:21" x14ac:dyDescent="0.2">
      <c r="Q594" s="17">
        <f t="shared" si="53"/>
        <v>0.58900000000000041</v>
      </c>
      <c r="R594" s="17">
        <f t="shared" ca="1" si="49"/>
        <v>1</v>
      </c>
      <c r="S594" s="17">
        <f t="shared" ca="1" si="50"/>
        <v>0</v>
      </c>
      <c r="T594" s="17">
        <f t="shared" ca="1" si="51"/>
        <v>1</v>
      </c>
      <c r="U594" s="17">
        <f t="shared" ca="1" si="52"/>
        <v>0</v>
      </c>
    </row>
    <row r="595" spans="17:21" x14ac:dyDescent="0.2">
      <c r="Q595" s="17">
        <f t="shared" si="53"/>
        <v>0.59000000000000041</v>
      </c>
      <c r="R595" s="17">
        <f t="shared" ca="1" si="49"/>
        <v>1</v>
      </c>
      <c r="S595" s="17">
        <f t="shared" ca="1" si="50"/>
        <v>0</v>
      </c>
      <c r="T595" s="17">
        <f t="shared" ca="1" si="51"/>
        <v>1</v>
      </c>
      <c r="U595" s="17">
        <f t="shared" ca="1" si="52"/>
        <v>0</v>
      </c>
    </row>
    <row r="596" spans="17:21" x14ac:dyDescent="0.2">
      <c r="Q596" s="17">
        <f t="shared" si="53"/>
        <v>0.59100000000000041</v>
      </c>
      <c r="R596" s="17">
        <f t="shared" ca="1" si="49"/>
        <v>1</v>
      </c>
      <c r="S596" s="17">
        <f t="shared" ca="1" si="50"/>
        <v>0</v>
      </c>
      <c r="T596" s="17">
        <f t="shared" ca="1" si="51"/>
        <v>1</v>
      </c>
      <c r="U596" s="17">
        <f t="shared" ca="1" si="52"/>
        <v>0</v>
      </c>
    </row>
    <row r="597" spans="17:21" x14ac:dyDescent="0.2">
      <c r="Q597" s="17">
        <f t="shared" si="53"/>
        <v>0.59200000000000041</v>
      </c>
      <c r="R597" s="17">
        <f t="shared" ca="1" si="49"/>
        <v>1</v>
      </c>
      <c r="S597" s="17">
        <f t="shared" ca="1" si="50"/>
        <v>0</v>
      </c>
      <c r="T597" s="17">
        <f t="shared" ca="1" si="51"/>
        <v>1</v>
      </c>
      <c r="U597" s="17">
        <f t="shared" ca="1" si="52"/>
        <v>0</v>
      </c>
    </row>
    <row r="598" spans="17:21" x14ac:dyDescent="0.2">
      <c r="Q598" s="17">
        <f t="shared" si="53"/>
        <v>0.59300000000000042</v>
      </c>
      <c r="R598" s="17">
        <f t="shared" ca="1" si="49"/>
        <v>1</v>
      </c>
      <c r="S598" s="17">
        <f t="shared" ca="1" si="50"/>
        <v>0</v>
      </c>
      <c r="T598" s="17">
        <f t="shared" ca="1" si="51"/>
        <v>1</v>
      </c>
      <c r="U598" s="17">
        <f t="shared" ca="1" si="52"/>
        <v>0</v>
      </c>
    </row>
    <row r="599" spans="17:21" x14ac:dyDescent="0.2">
      <c r="Q599" s="17">
        <f t="shared" si="53"/>
        <v>0.59400000000000042</v>
      </c>
      <c r="R599" s="17">
        <f t="shared" ca="1" si="49"/>
        <v>1</v>
      </c>
      <c r="S599" s="17">
        <f t="shared" ca="1" si="50"/>
        <v>0</v>
      </c>
      <c r="T599" s="17">
        <f t="shared" ca="1" si="51"/>
        <v>1</v>
      </c>
      <c r="U599" s="17">
        <f t="shared" ca="1" si="52"/>
        <v>0</v>
      </c>
    </row>
    <row r="600" spans="17:21" x14ac:dyDescent="0.2">
      <c r="Q600" s="17">
        <f t="shared" si="53"/>
        <v>0.59500000000000042</v>
      </c>
      <c r="R600" s="17">
        <f t="shared" ca="1" si="49"/>
        <v>1</v>
      </c>
      <c r="S600" s="17">
        <f t="shared" ca="1" si="50"/>
        <v>0</v>
      </c>
      <c r="T600" s="17">
        <f t="shared" ca="1" si="51"/>
        <v>1</v>
      </c>
      <c r="U600" s="17">
        <f t="shared" ca="1" si="52"/>
        <v>0</v>
      </c>
    </row>
    <row r="601" spans="17:21" x14ac:dyDescent="0.2">
      <c r="Q601" s="17">
        <f t="shared" si="53"/>
        <v>0.59600000000000042</v>
      </c>
      <c r="R601" s="17">
        <f t="shared" ca="1" si="49"/>
        <v>1</v>
      </c>
      <c r="S601" s="17">
        <f t="shared" ca="1" si="50"/>
        <v>0</v>
      </c>
      <c r="T601" s="17">
        <f t="shared" ca="1" si="51"/>
        <v>1</v>
      </c>
      <c r="U601" s="17">
        <f t="shared" ca="1" si="52"/>
        <v>0</v>
      </c>
    </row>
    <row r="602" spans="17:21" x14ac:dyDescent="0.2">
      <c r="Q602" s="17">
        <f t="shared" si="53"/>
        <v>0.59700000000000042</v>
      </c>
      <c r="R602" s="17">
        <f t="shared" ca="1" si="49"/>
        <v>1</v>
      </c>
      <c r="S602" s="17">
        <f t="shared" ca="1" si="50"/>
        <v>0</v>
      </c>
      <c r="T602" s="17">
        <f t="shared" ca="1" si="51"/>
        <v>1</v>
      </c>
      <c r="U602" s="17">
        <f t="shared" ca="1" si="52"/>
        <v>0</v>
      </c>
    </row>
    <row r="603" spans="17:21" x14ac:dyDescent="0.2">
      <c r="Q603" s="17">
        <f t="shared" si="53"/>
        <v>0.59800000000000042</v>
      </c>
      <c r="R603" s="17">
        <f t="shared" ca="1" si="49"/>
        <v>1</v>
      </c>
      <c r="S603" s="17">
        <f t="shared" ca="1" si="50"/>
        <v>0</v>
      </c>
      <c r="T603" s="17">
        <f t="shared" ca="1" si="51"/>
        <v>1</v>
      </c>
      <c r="U603" s="17">
        <f t="shared" ca="1" si="52"/>
        <v>0</v>
      </c>
    </row>
    <row r="604" spans="17:21" x14ac:dyDescent="0.2">
      <c r="Q604" s="17">
        <f t="shared" si="53"/>
        <v>0.59900000000000042</v>
      </c>
      <c r="R604" s="17">
        <f t="shared" ca="1" si="49"/>
        <v>1</v>
      </c>
      <c r="S604" s="17">
        <f t="shared" ca="1" si="50"/>
        <v>0</v>
      </c>
      <c r="T604" s="17">
        <f t="shared" ca="1" si="51"/>
        <v>1</v>
      </c>
      <c r="U604" s="17">
        <f t="shared" ca="1" si="52"/>
        <v>0</v>
      </c>
    </row>
    <row r="605" spans="17:21" x14ac:dyDescent="0.2">
      <c r="Q605" s="17">
        <f t="shared" si="53"/>
        <v>0.60000000000000042</v>
      </c>
      <c r="R605" s="17">
        <f t="shared" ca="1" si="49"/>
        <v>1</v>
      </c>
      <c r="S605" s="17">
        <f t="shared" ca="1" si="50"/>
        <v>0</v>
      </c>
      <c r="T605" s="17">
        <f t="shared" ca="1" si="51"/>
        <v>1</v>
      </c>
      <c r="U605" s="17">
        <f t="shared" ca="1" si="52"/>
        <v>0</v>
      </c>
    </row>
    <row r="606" spans="17:21" x14ac:dyDescent="0.2">
      <c r="Q606" s="17">
        <f t="shared" si="53"/>
        <v>0.60100000000000042</v>
      </c>
      <c r="R606" s="17">
        <f t="shared" ca="1" si="49"/>
        <v>1</v>
      </c>
      <c r="S606" s="17">
        <f t="shared" ca="1" si="50"/>
        <v>0</v>
      </c>
      <c r="T606" s="17">
        <f t="shared" ca="1" si="51"/>
        <v>1</v>
      </c>
      <c r="U606" s="17">
        <f t="shared" ca="1" si="52"/>
        <v>0</v>
      </c>
    </row>
    <row r="607" spans="17:21" x14ac:dyDescent="0.2">
      <c r="Q607" s="17">
        <f t="shared" si="53"/>
        <v>0.60200000000000042</v>
      </c>
      <c r="R607" s="17">
        <f t="shared" ca="1" si="49"/>
        <v>1</v>
      </c>
      <c r="S607" s="17">
        <f t="shared" ca="1" si="50"/>
        <v>0</v>
      </c>
      <c r="T607" s="17">
        <f t="shared" ca="1" si="51"/>
        <v>1</v>
      </c>
      <c r="U607" s="17">
        <f t="shared" ca="1" si="52"/>
        <v>0</v>
      </c>
    </row>
    <row r="608" spans="17:21" x14ac:dyDescent="0.2">
      <c r="Q608" s="17">
        <f t="shared" si="53"/>
        <v>0.60300000000000042</v>
      </c>
      <c r="R608" s="17">
        <f t="shared" ca="1" si="49"/>
        <v>1</v>
      </c>
      <c r="S608" s="17">
        <f t="shared" ca="1" si="50"/>
        <v>0</v>
      </c>
      <c r="T608" s="17">
        <f t="shared" ca="1" si="51"/>
        <v>1</v>
      </c>
      <c r="U608" s="17">
        <f t="shared" ca="1" si="52"/>
        <v>0</v>
      </c>
    </row>
    <row r="609" spans="17:21" x14ac:dyDescent="0.2">
      <c r="Q609" s="17">
        <f t="shared" si="53"/>
        <v>0.60400000000000043</v>
      </c>
      <c r="R609" s="17">
        <f t="shared" ca="1" si="49"/>
        <v>1</v>
      </c>
      <c r="S609" s="17">
        <f t="shared" ca="1" si="50"/>
        <v>0</v>
      </c>
      <c r="T609" s="17">
        <f t="shared" ca="1" si="51"/>
        <v>1</v>
      </c>
      <c r="U609" s="17">
        <f t="shared" ca="1" si="52"/>
        <v>0</v>
      </c>
    </row>
    <row r="610" spans="17:21" x14ac:dyDescent="0.2">
      <c r="Q610" s="17">
        <f t="shared" si="53"/>
        <v>0.60500000000000043</v>
      </c>
      <c r="R610" s="17">
        <f t="shared" ca="1" si="49"/>
        <v>1</v>
      </c>
      <c r="S610" s="17">
        <f t="shared" ca="1" si="50"/>
        <v>0</v>
      </c>
      <c r="T610" s="17">
        <f t="shared" ca="1" si="51"/>
        <v>1</v>
      </c>
      <c r="U610" s="17">
        <f t="shared" ca="1" si="52"/>
        <v>0</v>
      </c>
    </row>
    <row r="611" spans="17:21" x14ac:dyDescent="0.2">
      <c r="Q611" s="17">
        <f t="shared" si="53"/>
        <v>0.60600000000000043</v>
      </c>
      <c r="R611" s="17">
        <f t="shared" ca="1" si="49"/>
        <v>1</v>
      </c>
      <c r="S611" s="17">
        <f t="shared" ca="1" si="50"/>
        <v>0</v>
      </c>
      <c r="T611" s="17">
        <f t="shared" ca="1" si="51"/>
        <v>1</v>
      </c>
      <c r="U611" s="17">
        <f t="shared" ca="1" si="52"/>
        <v>0</v>
      </c>
    </row>
    <row r="612" spans="17:21" x14ac:dyDescent="0.2">
      <c r="Q612" s="17">
        <f t="shared" si="53"/>
        <v>0.60700000000000043</v>
      </c>
      <c r="R612" s="17">
        <f t="shared" ca="1" si="49"/>
        <v>1</v>
      </c>
      <c r="S612" s="17">
        <f t="shared" ca="1" si="50"/>
        <v>0</v>
      </c>
      <c r="T612" s="17">
        <f t="shared" ca="1" si="51"/>
        <v>1</v>
      </c>
      <c r="U612" s="17">
        <f t="shared" ca="1" si="52"/>
        <v>0</v>
      </c>
    </row>
    <row r="613" spans="17:21" x14ac:dyDescent="0.2">
      <c r="Q613" s="17">
        <f t="shared" si="53"/>
        <v>0.60800000000000043</v>
      </c>
      <c r="R613" s="17">
        <f t="shared" ca="1" si="49"/>
        <v>1</v>
      </c>
      <c r="S613" s="17">
        <f t="shared" ca="1" si="50"/>
        <v>0</v>
      </c>
      <c r="T613" s="17">
        <f t="shared" ca="1" si="51"/>
        <v>1</v>
      </c>
      <c r="U613" s="17">
        <f t="shared" ca="1" si="52"/>
        <v>0</v>
      </c>
    </row>
    <row r="614" spans="17:21" x14ac:dyDescent="0.2">
      <c r="Q614" s="17">
        <f t="shared" si="53"/>
        <v>0.60900000000000043</v>
      </c>
      <c r="R614" s="17">
        <f t="shared" ca="1" si="49"/>
        <v>1</v>
      </c>
      <c r="S614" s="17">
        <f t="shared" ca="1" si="50"/>
        <v>0</v>
      </c>
      <c r="T614" s="17">
        <f t="shared" ca="1" si="51"/>
        <v>1</v>
      </c>
      <c r="U614" s="17">
        <f t="shared" ca="1" si="52"/>
        <v>0</v>
      </c>
    </row>
    <row r="615" spans="17:21" x14ac:dyDescent="0.2">
      <c r="Q615" s="17">
        <f t="shared" si="53"/>
        <v>0.61000000000000043</v>
      </c>
      <c r="R615" s="17">
        <f t="shared" ca="1" si="49"/>
        <v>1</v>
      </c>
      <c r="S615" s="17">
        <f t="shared" ca="1" si="50"/>
        <v>0</v>
      </c>
      <c r="T615" s="17">
        <f t="shared" ca="1" si="51"/>
        <v>1</v>
      </c>
      <c r="U615" s="17">
        <f t="shared" ca="1" si="52"/>
        <v>0</v>
      </c>
    </row>
    <row r="616" spans="17:21" x14ac:dyDescent="0.2">
      <c r="Q616" s="17">
        <f t="shared" si="53"/>
        <v>0.61100000000000043</v>
      </c>
      <c r="R616" s="17">
        <f t="shared" ca="1" si="49"/>
        <v>1</v>
      </c>
      <c r="S616" s="17">
        <f t="shared" ca="1" si="50"/>
        <v>0</v>
      </c>
      <c r="T616" s="17">
        <f t="shared" ca="1" si="51"/>
        <v>1</v>
      </c>
      <c r="U616" s="17">
        <f t="shared" ca="1" si="52"/>
        <v>0</v>
      </c>
    </row>
    <row r="617" spans="17:21" x14ac:dyDescent="0.2">
      <c r="Q617" s="17">
        <f t="shared" si="53"/>
        <v>0.61200000000000043</v>
      </c>
      <c r="R617" s="17">
        <f t="shared" ca="1" si="49"/>
        <v>1</v>
      </c>
      <c r="S617" s="17">
        <f t="shared" ca="1" si="50"/>
        <v>0</v>
      </c>
      <c r="T617" s="17">
        <f t="shared" ca="1" si="51"/>
        <v>1</v>
      </c>
      <c r="U617" s="17">
        <f t="shared" ca="1" si="52"/>
        <v>0</v>
      </c>
    </row>
    <row r="618" spans="17:21" x14ac:dyDescent="0.2">
      <c r="Q618" s="17">
        <f t="shared" si="53"/>
        <v>0.61300000000000043</v>
      </c>
      <c r="R618" s="17">
        <f t="shared" ca="1" si="49"/>
        <v>1</v>
      </c>
      <c r="S618" s="17">
        <f t="shared" ca="1" si="50"/>
        <v>0</v>
      </c>
      <c r="T618" s="17">
        <f t="shared" ca="1" si="51"/>
        <v>1</v>
      </c>
      <c r="U618" s="17">
        <f t="shared" ca="1" si="52"/>
        <v>0</v>
      </c>
    </row>
    <row r="619" spans="17:21" x14ac:dyDescent="0.2">
      <c r="Q619" s="17">
        <f t="shared" si="53"/>
        <v>0.61400000000000043</v>
      </c>
      <c r="R619" s="17">
        <f t="shared" ca="1" si="49"/>
        <v>1</v>
      </c>
      <c r="S619" s="17">
        <f t="shared" ca="1" si="50"/>
        <v>0</v>
      </c>
      <c r="T619" s="17">
        <f t="shared" ca="1" si="51"/>
        <v>1</v>
      </c>
      <c r="U619" s="17">
        <f t="shared" ca="1" si="52"/>
        <v>0</v>
      </c>
    </row>
    <row r="620" spans="17:21" x14ac:dyDescent="0.2">
      <c r="Q620" s="17">
        <f t="shared" si="53"/>
        <v>0.61500000000000044</v>
      </c>
      <c r="R620" s="17">
        <f t="shared" ca="1" si="49"/>
        <v>1</v>
      </c>
      <c r="S620" s="17">
        <f t="shared" ca="1" si="50"/>
        <v>0</v>
      </c>
      <c r="T620" s="17">
        <f t="shared" ca="1" si="51"/>
        <v>1</v>
      </c>
      <c r="U620" s="17">
        <f t="shared" ca="1" si="52"/>
        <v>0</v>
      </c>
    </row>
    <row r="621" spans="17:21" x14ac:dyDescent="0.2">
      <c r="Q621" s="17">
        <f t="shared" si="53"/>
        <v>0.61600000000000044</v>
      </c>
      <c r="R621" s="17">
        <f t="shared" ca="1" si="49"/>
        <v>1</v>
      </c>
      <c r="S621" s="17">
        <f t="shared" ca="1" si="50"/>
        <v>0</v>
      </c>
      <c r="T621" s="17">
        <f t="shared" ca="1" si="51"/>
        <v>1</v>
      </c>
      <c r="U621" s="17">
        <f t="shared" ca="1" si="52"/>
        <v>0</v>
      </c>
    </row>
    <row r="622" spans="17:21" x14ac:dyDescent="0.2">
      <c r="Q622" s="17">
        <f t="shared" si="53"/>
        <v>0.61700000000000044</v>
      </c>
      <c r="R622" s="17">
        <f t="shared" ca="1" si="49"/>
        <v>1</v>
      </c>
      <c r="S622" s="17">
        <f t="shared" ca="1" si="50"/>
        <v>0</v>
      </c>
      <c r="T622" s="17">
        <f t="shared" ca="1" si="51"/>
        <v>1</v>
      </c>
      <c r="U622" s="17">
        <f t="shared" ca="1" si="52"/>
        <v>0</v>
      </c>
    </row>
    <row r="623" spans="17:21" x14ac:dyDescent="0.2">
      <c r="Q623" s="17">
        <f t="shared" si="53"/>
        <v>0.61800000000000044</v>
      </c>
      <c r="R623" s="17">
        <f t="shared" ca="1" si="49"/>
        <v>1</v>
      </c>
      <c r="S623" s="17">
        <f t="shared" ca="1" si="50"/>
        <v>0</v>
      </c>
      <c r="T623" s="17">
        <f t="shared" ca="1" si="51"/>
        <v>1</v>
      </c>
      <c r="U623" s="17">
        <f t="shared" ca="1" si="52"/>
        <v>0</v>
      </c>
    </row>
    <row r="624" spans="17:21" x14ac:dyDescent="0.2">
      <c r="Q624" s="17">
        <f t="shared" si="53"/>
        <v>0.61900000000000044</v>
      </c>
      <c r="R624" s="17">
        <f t="shared" ca="1" si="49"/>
        <v>1</v>
      </c>
      <c r="S624" s="17">
        <f t="shared" ca="1" si="50"/>
        <v>0</v>
      </c>
      <c r="T624" s="17">
        <f t="shared" ca="1" si="51"/>
        <v>1</v>
      </c>
      <c r="U624" s="17">
        <f t="shared" ca="1" si="52"/>
        <v>0</v>
      </c>
    </row>
    <row r="625" spans="17:21" x14ac:dyDescent="0.2">
      <c r="Q625" s="17">
        <f t="shared" si="53"/>
        <v>0.62000000000000044</v>
      </c>
      <c r="R625" s="17">
        <f t="shared" ca="1" si="49"/>
        <v>1</v>
      </c>
      <c r="S625" s="17">
        <f t="shared" ca="1" si="50"/>
        <v>0</v>
      </c>
      <c r="T625" s="17">
        <f t="shared" ca="1" si="51"/>
        <v>1</v>
      </c>
      <c r="U625" s="17">
        <f t="shared" ca="1" si="52"/>
        <v>0</v>
      </c>
    </row>
    <row r="626" spans="17:21" x14ac:dyDescent="0.2">
      <c r="Q626" s="17">
        <f t="shared" si="53"/>
        <v>0.62100000000000044</v>
      </c>
      <c r="R626" s="17">
        <f t="shared" ca="1" si="49"/>
        <v>1</v>
      </c>
      <c r="S626" s="17">
        <f t="shared" ca="1" si="50"/>
        <v>0</v>
      </c>
      <c r="T626" s="17">
        <f t="shared" ca="1" si="51"/>
        <v>1</v>
      </c>
      <c r="U626" s="17">
        <f t="shared" ca="1" si="52"/>
        <v>0</v>
      </c>
    </row>
    <row r="627" spans="17:21" x14ac:dyDescent="0.2">
      <c r="Q627" s="17">
        <f t="shared" si="53"/>
        <v>0.62200000000000044</v>
      </c>
      <c r="R627" s="17">
        <f t="shared" ca="1" si="49"/>
        <v>1</v>
      </c>
      <c r="S627" s="17">
        <f t="shared" ca="1" si="50"/>
        <v>0</v>
      </c>
      <c r="T627" s="17">
        <f t="shared" ca="1" si="51"/>
        <v>1</v>
      </c>
      <c r="U627" s="17">
        <f t="shared" ca="1" si="52"/>
        <v>0</v>
      </c>
    </row>
    <row r="628" spans="17:21" x14ac:dyDescent="0.2">
      <c r="Q628" s="17">
        <f t="shared" si="53"/>
        <v>0.62300000000000044</v>
      </c>
      <c r="R628" s="17">
        <f t="shared" ca="1" si="49"/>
        <v>1</v>
      </c>
      <c r="S628" s="17">
        <f t="shared" ca="1" si="50"/>
        <v>0</v>
      </c>
      <c r="T628" s="17">
        <f t="shared" ca="1" si="51"/>
        <v>1</v>
      </c>
      <c r="U628" s="17">
        <f t="shared" ca="1" si="52"/>
        <v>0</v>
      </c>
    </row>
    <row r="629" spans="17:21" x14ac:dyDescent="0.2">
      <c r="Q629" s="17">
        <f t="shared" si="53"/>
        <v>0.62400000000000044</v>
      </c>
      <c r="R629" s="17">
        <f t="shared" ca="1" si="49"/>
        <v>1</v>
      </c>
      <c r="S629" s="17">
        <f t="shared" ca="1" si="50"/>
        <v>0</v>
      </c>
      <c r="T629" s="17">
        <f t="shared" ca="1" si="51"/>
        <v>1</v>
      </c>
      <c r="U629" s="17">
        <f t="shared" ca="1" si="52"/>
        <v>0</v>
      </c>
    </row>
    <row r="630" spans="17:21" x14ac:dyDescent="0.2">
      <c r="Q630" s="17">
        <f t="shared" si="53"/>
        <v>0.62500000000000044</v>
      </c>
      <c r="R630" s="17">
        <f t="shared" ca="1" si="49"/>
        <v>1</v>
      </c>
      <c r="S630" s="17">
        <f t="shared" ca="1" si="50"/>
        <v>0</v>
      </c>
      <c r="T630" s="17">
        <f t="shared" ca="1" si="51"/>
        <v>1</v>
      </c>
      <c r="U630" s="17">
        <f t="shared" ca="1" si="52"/>
        <v>0</v>
      </c>
    </row>
    <row r="631" spans="17:21" x14ac:dyDescent="0.2">
      <c r="Q631" s="17">
        <f t="shared" si="53"/>
        <v>0.62600000000000044</v>
      </c>
      <c r="R631" s="17">
        <f t="shared" ca="1" si="49"/>
        <v>1</v>
      </c>
      <c r="S631" s="17">
        <f t="shared" ca="1" si="50"/>
        <v>0</v>
      </c>
      <c r="T631" s="17">
        <f t="shared" ca="1" si="51"/>
        <v>1</v>
      </c>
      <c r="U631" s="17">
        <f t="shared" ca="1" si="52"/>
        <v>0</v>
      </c>
    </row>
    <row r="632" spans="17:21" x14ac:dyDescent="0.2">
      <c r="Q632" s="17">
        <f t="shared" si="53"/>
        <v>0.62700000000000045</v>
      </c>
      <c r="R632" s="17">
        <f t="shared" ca="1" si="49"/>
        <v>1</v>
      </c>
      <c r="S632" s="17">
        <f t="shared" ca="1" si="50"/>
        <v>0</v>
      </c>
      <c r="T632" s="17">
        <f t="shared" ca="1" si="51"/>
        <v>1</v>
      </c>
      <c r="U632" s="17">
        <f t="shared" ca="1" si="52"/>
        <v>0</v>
      </c>
    </row>
    <row r="633" spans="17:21" x14ac:dyDescent="0.2">
      <c r="Q633" s="17">
        <f t="shared" si="53"/>
        <v>0.62800000000000045</v>
      </c>
      <c r="R633" s="17">
        <f t="shared" ca="1" si="49"/>
        <v>1</v>
      </c>
      <c r="S633" s="17">
        <f t="shared" ca="1" si="50"/>
        <v>0</v>
      </c>
      <c r="T633" s="17">
        <f t="shared" ca="1" si="51"/>
        <v>1</v>
      </c>
      <c r="U633" s="17">
        <f t="shared" ca="1" si="52"/>
        <v>0</v>
      </c>
    </row>
    <row r="634" spans="17:21" x14ac:dyDescent="0.2">
      <c r="Q634" s="17">
        <f t="shared" si="53"/>
        <v>0.62900000000000045</v>
      </c>
      <c r="R634" s="17">
        <f t="shared" ca="1" si="49"/>
        <v>1</v>
      </c>
      <c r="S634" s="17">
        <f t="shared" ca="1" si="50"/>
        <v>0</v>
      </c>
      <c r="T634" s="17">
        <f t="shared" ca="1" si="51"/>
        <v>1</v>
      </c>
      <c r="U634" s="17">
        <f t="shared" ca="1" si="52"/>
        <v>0</v>
      </c>
    </row>
    <row r="635" spans="17:21" x14ac:dyDescent="0.2">
      <c r="Q635" s="17">
        <f t="shared" si="53"/>
        <v>0.63000000000000045</v>
      </c>
      <c r="R635" s="17">
        <f t="shared" ca="1" si="49"/>
        <v>1</v>
      </c>
      <c r="S635" s="17">
        <f t="shared" ca="1" si="50"/>
        <v>0</v>
      </c>
      <c r="T635" s="17">
        <f t="shared" ca="1" si="51"/>
        <v>1</v>
      </c>
      <c r="U635" s="17">
        <f t="shared" ca="1" si="52"/>
        <v>0</v>
      </c>
    </row>
    <row r="636" spans="17:21" x14ac:dyDescent="0.2">
      <c r="Q636" s="17">
        <f t="shared" si="53"/>
        <v>0.63100000000000045</v>
      </c>
      <c r="R636" s="17">
        <f t="shared" ca="1" si="49"/>
        <v>1</v>
      </c>
      <c r="S636" s="17">
        <f t="shared" ca="1" si="50"/>
        <v>0</v>
      </c>
      <c r="T636" s="17">
        <f t="shared" ca="1" si="51"/>
        <v>1</v>
      </c>
      <c r="U636" s="17">
        <f t="shared" ca="1" si="52"/>
        <v>0</v>
      </c>
    </row>
    <row r="637" spans="17:21" x14ac:dyDescent="0.2">
      <c r="Q637" s="17">
        <f t="shared" si="53"/>
        <v>0.63200000000000045</v>
      </c>
      <c r="R637" s="17">
        <f t="shared" ca="1" si="49"/>
        <v>1</v>
      </c>
      <c r="S637" s="17">
        <f t="shared" ca="1" si="50"/>
        <v>0</v>
      </c>
      <c r="T637" s="17">
        <f t="shared" ca="1" si="51"/>
        <v>1</v>
      </c>
      <c r="U637" s="17">
        <f t="shared" ca="1" si="52"/>
        <v>0</v>
      </c>
    </row>
    <row r="638" spans="17:21" x14ac:dyDescent="0.2">
      <c r="Q638" s="17">
        <f t="shared" si="53"/>
        <v>0.63300000000000045</v>
      </c>
      <c r="R638" s="17">
        <f t="shared" ca="1" si="49"/>
        <v>1</v>
      </c>
      <c r="S638" s="17">
        <f t="shared" ca="1" si="50"/>
        <v>0</v>
      </c>
      <c r="T638" s="17">
        <f t="shared" ca="1" si="51"/>
        <v>1</v>
      </c>
      <c r="U638" s="17">
        <f t="shared" ca="1" si="52"/>
        <v>0</v>
      </c>
    </row>
    <row r="639" spans="17:21" x14ac:dyDescent="0.2">
      <c r="Q639" s="17">
        <f t="shared" si="53"/>
        <v>0.63400000000000045</v>
      </c>
      <c r="R639" s="17">
        <f t="shared" ca="1" si="49"/>
        <v>1</v>
      </c>
      <c r="S639" s="17">
        <f t="shared" ca="1" si="50"/>
        <v>0</v>
      </c>
      <c r="T639" s="17">
        <f t="shared" ca="1" si="51"/>
        <v>1</v>
      </c>
      <c r="U639" s="17">
        <f t="shared" ca="1" si="52"/>
        <v>0</v>
      </c>
    </row>
    <row r="640" spans="17:21" x14ac:dyDescent="0.2">
      <c r="Q640" s="17">
        <f t="shared" si="53"/>
        <v>0.63500000000000045</v>
      </c>
      <c r="R640" s="17">
        <f t="shared" ca="1" si="49"/>
        <v>1</v>
      </c>
      <c r="S640" s="17">
        <f t="shared" ca="1" si="50"/>
        <v>0</v>
      </c>
      <c r="T640" s="17">
        <f t="shared" ca="1" si="51"/>
        <v>1</v>
      </c>
      <c r="U640" s="17">
        <f t="shared" ca="1" si="52"/>
        <v>0</v>
      </c>
    </row>
    <row r="641" spans="17:21" x14ac:dyDescent="0.2">
      <c r="Q641" s="17">
        <f t="shared" si="53"/>
        <v>0.63600000000000045</v>
      </c>
      <c r="R641" s="17">
        <f t="shared" ca="1" si="49"/>
        <v>1</v>
      </c>
      <c r="S641" s="17">
        <f t="shared" ca="1" si="50"/>
        <v>0</v>
      </c>
      <c r="T641" s="17">
        <f t="shared" ca="1" si="51"/>
        <v>1</v>
      </c>
      <c r="U641" s="17">
        <f t="shared" ca="1" si="52"/>
        <v>0</v>
      </c>
    </row>
    <row r="642" spans="17:21" x14ac:dyDescent="0.2">
      <c r="Q642" s="17">
        <f t="shared" si="53"/>
        <v>0.63700000000000045</v>
      </c>
      <c r="R642" s="17">
        <f t="shared" ca="1" si="49"/>
        <v>1</v>
      </c>
      <c r="S642" s="17">
        <f t="shared" ca="1" si="50"/>
        <v>0</v>
      </c>
      <c r="T642" s="17">
        <f t="shared" ca="1" si="51"/>
        <v>1</v>
      </c>
      <c r="U642" s="17">
        <f t="shared" ca="1" si="52"/>
        <v>0</v>
      </c>
    </row>
    <row r="643" spans="17:21" x14ac:dyDescent="0.2">
      <c r="Q643" s="17">
        <f t="shared" si="53"/>
        <v>0.63800000000000046</v>
      </c>
      <c r="R643" s="17">
        <f t="shared" ca="1" si="49"/>
        <v>1</v>
      </c>
      <c r="S643" s="17">
        <f t="shared" ca="1" si="50"/>
        <v>0</v>
      </c>
      <c r="T643" s="17">
        <f t="shared" ca="1" si="51"/>
        <v>1</v>
      </c>
      <c r="U643" s="17">
        <f t="shared" ca="1" si="52"/>
        <v>0</v>
      </c>
    </row>
    <row r="644" spans="17:21" x14ac:dyDescent="0.2">
      <c r="Q644" s="17">
        <f t="shared" si="53"/>
        <v>0.63900000000000046</v>
      </c>
      <c r="R644" s="17">
        <f t="shared" ca="1" si="49"/>
        <v>1</v>
      </c>
      <c r="S644" s="17">
        <f t="shared" ca="1" si="50"/>
        <v>0</v>
      </c>
      <c r="T644" s="17">
        <f t="shared" ca="1" si="51"/>
        <v>1</v>
      </c>
      <c r="U644" s="17">
        <f t="shared" ca="1" si="52"/>
        <v>0</v>
      </c>
    </row>
    <row r="645" spans="17:21" x14ac:dyDescent="0.2">
      <c r="Q645" s="17">
        <f t="shared" si="53"/>
        <v>0.64000000000000046</v>
      </c>
      <c r="R645" s="17">
        <f t="shared" ca="1" si="49"/>
        <v>1</v>
      </c>
      <c r="S645" s="17">
        <f t="shared" ca="1" si="50"/>
        <v>0</v>
      </c>
      <c r="T645" s="17">
        <f t="shared" ca="1" si="51"/>
        <v>1</v>
      </c>
      <c r="U645" s="17">
        <f t="shared" ca="1" si="52"/>
        <v>0</v>
      </c>
    </row>
    <row r="646" spans="17:21" x14ac:dyDescent="0.2">
      <c r="Q646" s="17">
        <f t="shared" si="53"/>
        <v>0.64100000000000046</v>
      </c>
      <c r="R646" s="17">
        <f t="shared" ref="R646:R709" ca="1" si="54">COUNTIFS($F$6:$F$92,"CF",$I$6:$I$92,"&gt;="&amp;$Q646)/CF_D</f>
        <v>1</v>
      </c>
      <c r="S646" s="17">
        <f t="shared" ref="S646:S709" ca="1" si="55">COUNTIFS($F$6:$F$92,"CONT",$I$6:$I$92,"&gt;="&amp;$Q646)/CFNT_D</f>
        <v>0</v>
      </c>
      <c r="T646" s="17">
        <f t="shared" ca="1" si="51"/>
        <v>1</v>
      </c>
      <c r="U646" s="17">
        <f t="shared" ca="1" si="52"/>
        <v>0</v>
      </c>
    </row>
    <row r="647" spans="17:21" x14ac:dyDescent="0.2">
      <c r="Q647" s="17">
        <f t="shared" si="53"/>
        <v>0.64200000000000046</v>
      </c>
      <c r="R647" s="17">
        <f t="shared" ca="1" si="54"/>
        <v>1</v>
      </c>
      <c r="S647" s="17">
        <f t="shared" ca="1" si="55"/>
        <v>0</v>
      </c>
      <c r="T647" s="17">
        <f t="shared" ref="T647:T710" ca="1" si="56">(R647+R648)/2</f>
        <v>1</v>
      </c>
      <c r="U647" s="17">
        <f t="shared" ref="U647:U710" ca="1" si="57">-(S648-S647)</f>
        <v>0</v>
      </c>
    </row>
    <row r="648" spans="17:21" x14ac:dyDescent="0.2">
      <c r="Q648" s="17">
        <f t="shared" ref="Q648:Q711" si="58">Q647+0.001</f>
        <v>0.64300000000000046</v>
      </c>
      <c r="R648" s="17">
        <f t="shared" ca="1" si="54"/>
        <v>1</v>
      </c>
      <c r="S648" s="17">
        <f t="shared" ca="1" si="55"/>
        <v>0</v>
      </c>
      <c r="T648" s="17">
        <f t="shared" ca="1" si="56"/>
        <v>1</v>
      </c>
      <c r="U648" s="17">
        <f t="shared" ca="1" si="57"/>
        <v>0</v>
      </c>
    </row>
    <row r="649" spans="17:21" x14ac:dyDescent="0.2">
      <c r="Q649" s="17">
        <f t="shared" si="58"/>
        <v>0.64400000000000046</v>
      </c>
      <c r="R649" s="17">
        <f t="shared" ca="1" si="54"/>
        <v>1</v>
      </c>
      <c r="S649" s="17">
        <f t="shared" ca="1" si="55"/>
        <v>0</v>
      </c>
      <c r="T649" s="17">
        <f t="shared" ca="1" si="56"/>
        <v>1</v>
      </c>
      <c r="U649" s="17">
        <f t="shared" ca="1" si="57"/>
        <v>0</v>
      </c>
    </row>
    <row r="650" spans="17:21" x14ac:dyDescent="0.2">
      <c r="Q650" s="17">
        <f t="shared" si="58"/>
        <v>0.64500000000000046</v>
      </c>
      <c r="R650" s="17">
        <f t="shared" ca="1" si="54"/>
        <v>1</v>
      </c>
      <c r="S650" s="17">
        <f t="shared" ca="1" si="55"/>
        <v>0</v>
      </c>
      <c r="T650" s="17">
        <f t="shared" ca="1" si="56"/>
        <v>1</v>
      </c>
      <c r="U650" s="17">
        <f t="shared" ca="1" si="57"/>
        <v>0</v>
      </c>
    </row>
    <row r="651" spans="17:21" x14ac:dyDescent="0.2">
      <c r="Q651" s="17">
        <f t="shared" si="58"/>
        <v>0.64600000000000046</v>
      </c>
      <c r="R651" s="17">
        <f t="shared" ca="1" si="54"/>
        <v>1</v>
      </c>
      <c r="S651" s="17">
        <f t="shared" ca="1" si="55"/>
        <v>0</v>
      </c>
      <c r="T651" s="17">
        <f t="shared" ca="1" si="56"/>
        <v>1</v>
      </c>
      <c r="U651" s="17">
        <f t="shared" ca="1" si="57"/>
        <v>0</v>
      </c>
    </row>
    <row r="652" spans="17:21" x14ac:dyDescent="0.2">
      <c r="Q652" s="17">
        <f t="shared" si="58"/>
        <v>0.64700000000000046</v>
      </c>
      <c r="R652" s="17">
        <f t="shared" ca="1" si="54"/>
        <v>1</v>
      </c>
      <c r="S652" s="17">
        <f t="shared" ca="1" si="55"/>
        <v>0</v>
      </c>
      <c r="T652" s="17">
        <f t="shared" ca="1" si="56"/>
        <v>1</v>
      </c>
      <c r="U652" s="17">
        <f t="shared" ca="1" si="57"/>
        <v>0</v>
      </c>
    </row>
    <row r="653" spans="17:21" x14ac:dyDescent="0.2">
      <c r="Q653" s="17">
        <f t="shared" si="58"/>
        <v>0.64800000000000046</v>
      </c>
      <c r="R653" s="17">
        <f t="shared" ca="1" si="54"/>
        <v>1</v>
      </c>
      <c r="S653" s="17">
        <f t="shared" ca="1" si="55"/>
        <v>0</v>
      </c>
      <c r="T653" s="17">
        <f t="shared" ca="1" si="56"/>
        <v>1</v>
      </c>
      <c r="U653" s="17">
        <f t="shared" ca="1" si="57"/>
        <v>0</v>
      </c>
    </row>
    <row r="654" spans="17:21" x14ac:dyDescent="0.2">
      <c r="Q654" s="17">
        <f t="shared" si="58"/>
        <v>0.64900000000000047</v>
      </c>
      <c r="R654" s="17">
        <f t="shared" ca="1" si="54"/>
        <v>1</v>
      </c>
      <c r="S654" s="17">
        <f t="shared" ca="1" si="55"/>
        <v>0</v>
      </c>
      <c r="T654" s="17">
        <f t="shared" ca="1" si="56"/>
        <v>1</v>
      </c>
      <c r="U654" s="17">
        <f t="shared" ca="1" si="57"/>
        <v>0</v>
      </c>
    </row>
    <row r="655" spans="17:21" x14ac:dyDescent="0.2">
      <c r="Q655" s="17">
        <f t="shared" si="58"/>
        <v>0.65000000000000047</v>
      </c>
      <c r="R655" s="17">
        <f t="shared" ca="1" si="54"/>
        <v>1</v>
      </c>
      <c r="S655" s="17">
        <f t="shared" ca="1" si="55"/>
        <v>0</v>
      </c>
      <c r="T655" s="17">
        <f t="shared" ca="1" si="56"/>
        <v>1</v>
      </c>
      <c r="U655" s="17">
        <f t="shared" ca="1" si="57"/>
        <v>0</v>
      </c>
    </row>
    <row r="656" spans="17:21" x14ac:dyDescent="0.2">
      <c r="Q656" s="17">
        <f t="shared" si="58"/>
        <v>0.65100000000000047</v>
      </c>
      <c r="R656" s="17">
        <f t="shared" ca="1" si="54"/>
        <v>1</v>
      </c>
      <c r="S656" s="17">
        <f t="shared" ca="1" si="55"/>
        <v>0</v>
      </c>
      <c r="T656" s="17">
        <f t="shared" ca="1" si="56"/>
        <v>1</v>
      </c>
      <c r="U656" s="17">
        <f t="shared" ca="1" si="57"/>
        <v>0</v>
      </c>
    </row>
    <row r="657" spans="17:21" x14ac:dyDescent="0.2">
      <c r="Q657" s="17">
        <f t="shared" si="58"/>
        <v>0.65200000000000047</v>
      </c>
      <c r="R657" s="17">
        <f t="shared" ca="1" si="54"/>
        <v>1</v>
      </c>
      <c r="S657" s="17">
        <f t="shared" ca="1" si="55"/>
        <v>0</v>
      </c>
      <c r="T657" s="17">
        <f t="shared" ca="1" si="56"/>
        <v>1</v>
      </c>
      <c r="U657" s="17">
        <f t="shared" ca="1" si="57"/>
        <v>0</v>
      </c>
    </row>
    <row r="658" spans="17:21" x14ac:dyDescent="0.2">
      <c r="Q658" s="17">
        <f t="shared" si="58"/>
        <v>0.65300000000000047</v>
      </c>
      <c r="R658" s="17">
        <f t="shared" ca="1" si="54"/>
        <v>1</v>
      </c>
      <c r="S658" s="17">
        <f t="shared" ca="1" si="55"/>
        <v>0</v>
      </c>
      <c r="T658" s="17">
        <f t="shared" ca="1" si="56"/>
        <v>1</v>
      </c>
      <c r="U658" s="17">
        <f t="shared" ca="1" si="57"/>
        <v>0</v>
      </c>
    </row>
    <row r="659" spans="17:21" x14ac:dyDescent="0.2">
      <c r="Q659" s="17">
        <f t="shared" si="58"/>
        <v>0.65400000000000047</v>
      </c>
      <c r="R659" s="17">
        <f t="shared" ca="1" si="54"/>
        <v>1</v>
      </c>
      <c r="S659" s="17">
        <f t="shared" ca="1" si="55"/>
        <v>0</v>
      </c>
      <c r="T659" s="17">
        <f t="shared" ca="1" si="56"/>
        <v>1</v>
      </c>
      <c r="U659" s="17">
        <f t="shared" ca="1" si="57"/>
        <v>0</v>
      </c>
    </row>
    <row r="660" spans="17:21" x14ac:dyDescent="0.2">
      <c r="Q660" s="17">
        <f t="shared" si="58"/>
        <v>0.65500000000000047</v>
      </c>
      <c r="R660" s="17">
        <f t="shared" ca="1" si="54"/>
        <v>1</v>
      </c>
      <c r="S660" s="17">
        <f t="shared" ca="1" si="55"/>
        <v>0</v>
      </c>
      <c r="T660" s="17">
        <f t="shared" ca="1" si="56"/>
        <v>1</v>
      </c>
      <c r="U660" s="17">
        <f t="shared" ca="1" si="57"/>
        <v>0</v>
      </c>
    </row>
    <row r="661" spans="17:21" x14ac:dyDescent="0.2">
      <c r="Q661" s="17">
        <f t="shared" si="58"/>
        <v>0.65600000000000047</v>
      </c>
      <c r="R661" s="17">
        <f t="shared" ca="1" si="54"/>
        <v>1</v>
      </c>
      <c r="S661" s="17">
        <f t="shared" ca="1" si="55"/>
        <v>0</v>
      </c>
      <c r="T661" s="17">
        <f t="shared" ca="1" si="56"/>
        <v>1</v>
      </c>
      <c r="U661" s="17">
        <f t="shared" ca="1" si="57"/>
        <v>0</v>
      </c>
    </row>
    <row r="662" spans="17:21" x14ac:dyDescent="0.2">
      <c r="Q662" s="17">
        <f t="shared" si="58"/>
        <v>0.65700000000000047</v>
      </c>
      <c r="R662" s="17">
        <f t="shared" ca="1" si="54"/>
        <v>1</v>
      </c>
      <c r="S662" s="17">
        <f t="shared" ca="1" si="55"/>
        <v>0</v>
      </c>
      <c r="T662" s="17">
        <f t="shared" ca="1" si="56"/>
        <v>1</v>
      </c>
      <c r="U662" s="17">
        <f t="shared" ca="1" si="57"/>
        <v>0</v>
      </c>
    </row>
    <row r="663" spans="17:21" x14ac:dyDescent="0.2">
      <c r="Q663" s="17">
        <f t="shared" si="58"/>
        <v>0.65800000000000047</v>
      </c>
      <c r="R663" s="17">
        <f t="shared" ca="1" si="54"/>
        <v>1</v>
      </c>
      <c r="S663" s="17">
        <f t="shared" ca="1" si="55"/>
        <v>0</v>
      </c>
      <c r="T663" s="17">
        <f t="shared" ca="1" si="56"/>
        <v>1</v>
      </c>
      <c r="U663" s="17">
        <f t="shared" ca="1" si="57"/>
        <v>0</v>
      </c>
    </row>
    <row r="664" spans="17:21" x14ac:dyDescent="0.2">
      <c r="Q664" s="17">
        <f t="shared" si="58"/>
        <v>0.65900000000000047</v>
      </c>
      <c r="R664" s="17">
        <f t="shared" ca="1" si="54"/>
        <v>1</v>
      </c>
      <c r="S664" s="17">
        <f t="shared" ca="1" si="55"/>
        <v>0</v>
      </c>
      <c r="T664" s="17">
        <f t="shared" ca="1" si="56"/>
        <v>1</v>
      </c>
      <c r="U664" s="17">
        <f t="shared" ca="1" si="57"/>
        <v>0</v>
      </c>
    </row>
    <row r="665" spans="17:21" x14ac:dyDescent="0.2">
      <c r="Q665" s="17">
        <f t="shared" si="58"/>
        <v>0.66000000000000048</v>
      </c>
      <c r="R665" s="17">
        <f t="shared" ca="1" si="54"/>
        <v>1</v>
      </c>
      <c r="S665" s="17">
        <f t="shared" ca="1" si="55"/>
        <v>0</v>
      </c>
      <c r="T665" s="17">
        <f t="shared" ca="1" si="56"/>
        <v>1</v>
      </c>
      <c r="U665" s="17">
        <f t="shared" ca="1" si="57"/>
        <v>0</v>
      </c>
    </row>
    <row r="666" spans="17:21" x14ac:dyDescent="0.2">
      <c r="Q666" s="17">
        <f t="shared" si="58"/>
        <v>0.66100000000000048</v>
      </c>
      <c r="R666" s="17">
        <f t="shared" ca="1" si="54"/>
        <v>1</v>
      </c>
      <c r="S666" s="17">
        <f t="shared" ca="1" si="55"/>
        <v>0</v>
      </c>
      <c r="T666" s="17">
        <f t="shared" ca="1" si="56"/>
        <v>1</v>
      </c>
      <c r="U666" s="17">
        <f t="shared" ca="1" si="57"/>
        <v>0</v>
      </c>
    </row>
    <row r="667" spans="17:21" x14ac:dyDescent="0.2">
      <c r="Q667" s="17">
        <f t="shared" si="58"/>
        <v>0.66200000000000048</v>
      </c>
      <c r="R667" s="17">
        <f t="shared" ca="1" si="54"/>
        <v>1</v>
      </c>
      <c r="S667" s="17">
        <f t="shared" ca="1" si="55"/>
        <v>0</v>
      </c>
      <c r="T667" s="17">
        <f t="shared" ca="1" si="56"/>
        <v>1</v>
      </c>
      <c r="U667" s="17">
        <f t="shared" ca="1" si="57"/>
        <v>0</v>
      </c>
    </row>
    <row r="668" spans="17:21" x14ac:dyDescent="0.2">
      <c r="Q668" s="17">
        <f t="shared" si="58"/>
        <v>0.66300000000000048</v>
      </c>
      <c r="R668" s="17">
        <f t="shared" ca="1" si="54"/>
        <v>1</v>
      </c>
      <c r="S668" s="17">
        <f t="shared" ca="1" si="55"/>
        <v>0</v>
      </c>
      <c r="T668" s="17">
        <f t="shared" ca="1" si="56"/>
        <v>1</v>
      </c>
      <c r="U668" s="17">
        <f t="shared" ca="1" si="57"/>
        <v>0</v>
      </c>
    </row>
    <row r="669" spans="17:21" x14ac:dyDescent="0.2">
      <c r="Q669" s="17">
        <f t="shared" si="58"/>
        <v>0.66400000000000048</v>
      </c>
      <c r="R669" s="17">
        <f t="shared" ca="1" si="54"/>
        <v>1</v>
      </c>
      <c r="S669" s="17">
        <f t="shared" ca="1" si="55"/>
        <v>0</v>
      </c>
      <c r="T669" s="17">
        <f t="shared" ca="1" si="56"/>
        <v>1</v>
      </c>
      <c r="U669" s="17">
        <f t="shared" ca="1" si="57"/>
        <v>0</v>
      </c>
    </row>
    <row r="670" spans="17:21" x14ac:dyDescent="0.2">
      <c r="Q670" s="17">
        <f t="shared" si="58"/>
        <v>0.66500000000000048</v>
      </c>
      <c r="R670" s="17">
        <f t="shared" ca="1" si="54"/>
        <v>1</v>
      </c>
      <c r="S670" s="17">
        <f t="shared" ca="1" si="55"/>
        <v>0</v>
      </c>
      <c r="T670" s="17">
        <f t="shared" ca="1" si="56"/>
        <v>1</v>
      </c>
      <c r="U670" s="17">
        <f t="shared" ca="1" si="57"/>
        <v>0</v>
      </c>
    </row>
    <row r="671" spans="17:21" x14ac:dyDescent="0.2">
      <c r="Q671" s="17">
        <f t="shared" si="58"/>
        <v>0.66600000000000048</v>
      </c>
      <c r="R671" s="17">
        <f t="shared" ca="1" si="54"/>
        <v>1</v>
      </c>
      <c r="S671" s="17">
        <f t="shared" ca="1" si="55"/>
        <v>0</v>
      </c>
      <c r="T671" s="17">
        <f t="shared" ca="1" si="56"/>
        <v>0.875</v>
      </c>
      <c r="U671" s="17">
        <f t="shared" ca="1" si="57"/>
        <v>0</v>
      </c>
    </row>
    <row r="672" spans="17:21" x14ac:dyDescent="0.2">
      <c r="Q672" s="17">
        <f t="shared" si="58"/>
        <v>0.66700000000000048</v>
      </c>
      <c r="R672" s="17">
        <f t="shared" ca="1" si="54"/>
        <v>0.75</v>
      </c>
      <c r="S672" s="17">
        <f t="shared" ca="1" si="55"/>
        <v>0</v>
      </c>
      <c r="T672" s="17">
        <f t="shared" ca="1" si="56"/>
        <v>0.75</v>
      </c>
      <c r="U672" s="17">
        <f t="shared" ca="1" si="57"/>
        <v>0</v>
      </c>
    </row>
    <row r="673" spans="17:21" x14ac:dyDescent="0.2">
      <c r="Q673" s="17">
        <f t="shared" si="58"/>
        <v>0.66800000000000048</v>
      </c>
      <c r="R673" s="17">
        <f t="shared" ca="1" si="54"/>
        <v>0.75</v>
      </c>
      <c r="S673" s="17">
        <f t="shared" ca="1" si="55"/>
        <v>0</v>
      </c>
      <c r="T673" s="17">
        <f t="shared" ca="1" si="56"/>
        <v>0.75</v>
      </c>
      <c r="U673" s="17">
        <f t="shared" ca="1" si="57"/>
        <v>0</v>
      </c>
    </row>
    <row r="674" spans="17:21" x14ac:dyDescent="0.2">
      <c r="Q674" s="17">
        <f t="shared" si="58"/>
        <v>0.66900000000000048</v>
      </c>
      <c r="R674" s="17">
        <f t="shared" ca="1" si="54"/>
        <v>0.75</v>
      </c>
      <c r="S674" s="17">
        <f t="shared" ca="1" si="55"/>
        <v>0</v>
      </c>
      <c r="T674" s="17">
        <f t="shared" ca="1" si="56"/>
        <v>0.75</v>
      </c>
      <c r="U674" s="17">
        <f t="shared" ca="1" si="57"/>
        <v>0</v>
      </c>
    </row>
    <row r="675" spans="17:21" x14ac:dyDescent="0.2">
      <c r="Q675" s="17">
        <f t="shared" si="58"/>
        <v>0.67000000000000048</v>
      </c>
      <c r="R675" s="17">
        <f t="shared" ca="1" si="54"/>
        <v>0.75</v>
      </c>
      <c r="S675" s="17">
        <f t="shared" ca="1" si="55"/>
        <v>0</v>
      </c>
      <c r="T675" s="17">
        <f t="shared" ca="1" si="56"/>
        <v>0.75</v>
      </c>
      <c r="U675" s="17">
        <f t="shared" ca="1" si="57"/>
        <v>0</v>
      </c>
    </row>
    <row r="676" spans="17:21" x14ac:dyDescent="0.2">
      <c r="Q676" s="17">
        <f t="shared" si="58"/>
        <v>0.67100000000000048</v>
      </c>
      <c r="R676" s="17">
        <f t="shared" ca="1" si="54"/>
        <v>0.75</v>
      </c>
      <c r="S676" s="17">
        <f t="shared" ca="1" si="55"/>
        <v>0</v>
      </c>
      <c r="T676" s="17">
        <f t="shared" ca="1" si="56"/>
        <v>0.75</v>
      </c>
      <c r="U676" s="17">
        <f t="shared" ca="1" si="57"/>
        <v>0</v>
      </c>
    </row>
    <row r="677" spans="17:21" x14ac:dyDescent="0.2">
      <c r="Q677" s="17">
        <f t="shared" si="58"/>
        <v>0.67200000000000049</v>
      </c>
      <c r="R677" s="17">
        <f t="shared" ca="1" si="54"/>
        <v>0.75</v>
      </c>
      <c r="S677" s="17">
        <f t="shared" ca="1" si="55"/>
        <v>0</v>
      </c>
      <c r="T677" s="17">
        <f t="shared" ca="1" si="56"/>
        <v>0.75</v>
      </c>
      <c r="U677" s="17">
        <f t="shared" ca="1" si="57"/>
        <v>0</v>
      </c>
    </row>
    <row r="678" spans="17:21" x14ac:dyDescent="0.2">
      <c r="Q678" s="17">
        <f t="shared" si="58"/>
        <v>0.67300000000000049</v>
      </c>
      <c r="R678" s="17">
        <f t="shared" ca="1" si="54"/>
        <v>0.75</v>
      </c>
      <c r="S678" s="17">
        <f t="shared" ca="1" si="55"/>
        <v>0</v>
      </c>
      <c r="T678" s="17">
        <f t="shared" ca="1" si="56"/>
        <v>0.75</v>
      </c>
      <c r="U678" s="17">
        <f t="shared" ca="1" si="57"/>
        <v>0</v>
      </c>
    </row>
    <row r="679" spans="17:21" x14ac:dyDescent="0.2">
      <c r="Q679" s="17">
        <f t="shared" si="58"/>
        <v>0.67400000000000049</v>
      </c>
      <c r="R679" s="17">
        <f t="shared" ca="1" si="54"/>
        <v>0.75</v>
      </c>
      <c r="S679" s="17">
        <f t="shared" ca="1" si="55"/>
        <v>0</v>
      </c>
      <c r="T679" s="17">
        <f t="shared" ca="1" si="56"/>
        <v>0.75</v>
      </c>
      <c r="U679" s="17">
        <f t="shared" ca="1" si="57"/>
        <v>0</v>
      </c>
    </row>
    <row r="680" spans="17:21" x14ac:dyDescent="0.2">
      <c r="Q680" s="17">
        <f t="shared" si="58"/>
        <v>0.67500000000000049</v>
      </c>
      <c r="R680" s="17">
        <f t="shared" ca="1" si="54"/>
        <v>0.75</v>
      </c>
      <c r="S680" s="17">
        <f t="shared" ca="1" si="55"/>
        <v>0</v>
      </c>
      <c r="T680" s="17">
        <f t="shared" ca="1" si="56"/>
        <v>0.75</v>
      </c>
      <c r="U680" s="17">
        <f t="shared" ca="1" si="57"/>
        <v>0</v>
      </c>
    </row>
    <row r="681" spans="17:21" x14ac:dyDescent="0.2">
      <c r="Q681" s="17">
        <f t="shared" si="58"/>
        <v>0.67600000000000049</v>
      </c>
      <c r="R681" s="17">
        <f t="shared" ca="1" si="54"/>
        <v>0.75</v>
      </c>
      <c r="S681" s="17">
        <f t="shared" ca="1" si="55"/>
        <v>0</v>
      </c>
      <c r="T681" s="17">
        <f t="shared" ca="1" si="56"/>
        <v>0.75</v>
      </c>
      <c r="U681" s="17">
        <f t="shared" ca="1" si="57"/>
        <v>0</v>
      </c>
    </row>
    <row r="682" spans="17:21" x14ac:dyDescent="0.2">
      <c r="Q682" s="17">
        <f t="shared" si="58"/>
        <v>0.67700000000000049</v>
      </c>
      <c r="R682" s="17">
        <f t="shared" ca="1" si="54"/>
        <v>0.75</v>
      </c>
      <c r="S682" s="17">
        <f t="shared" ca="1" si="55"/>
        <v>0</v>
      </c>
      <c r="T682" s="17">
        <f t="shared" ca="1" si="56"/>
        <v>0.75</v>
      </c>
      <c r="U682" s="17">
        <f t="shared" ca="1" si="57"/>
        <v>0</v>
      </c>
    </row>
    <row r="683" spans="17:21" x14ac:dyDescent="0.2">
      <c r="Q683" s="17">
        <f t="shared" si="58"/>
        <v>0.67800000000000049</v>
      </c>
      <c r="R683" s="17">
        <f t="shared" ca="1" si="54"/>
        <v>0.75</v>
      </c>
      <c r="S683" s="17">
        <f t="shared" ca="1" si="55"/>
        <v>0</v>
      </c>
      <c r="T683" s="17">
        <f t="shared" ca="1" si="56"/>
        <v>0.75</v>
      </c>
      <c r="U683" s="17">
        <f t="shared" ca="1" si="57"/>
        <v>0</v>
      </c>
    </row>
    <row r="684" spans="17:21" x14ac:dyDescent="0.2">
      <c r="Q684" s="17">
        <f t="shared" si="58"/>
        <v>0.67900000000000049</v>
      </c>
      <c r="R684" s="17">
        <f t="shared" ca="1" si="54"/>
        <v>0.75</v>
      </c>
      <c r="S684" s="17">
        <f t="shared" ca="1" si="55"/>
        <v>0</v>
      </c>
      <c r="T684" s="17">
        <f t="shared" ca="1" si="56"/>
        <v>0.75</v>
      </c>
      <c r="U684" s="17">
        <f t="shared" ca="1" si="57"/>
        <v>0</v>
      </c>
    </row>
    <row r="685" spans="17:21" x14ac:dyDescent="0.2">
      <c r="Q685" s="17">
        <f t="shared" si="58"/>
        <v>0.68000000000000049</v>
      </c>
      <c r="R685" s="17">
        <f t="shared" ca="1" si="54"/>
        <v>0.75</v>
      </c>
      <c r="S685" s="17">
        <f t="shared" ca="1" si="55"/>
        <v>0</v>
      </c>
      <c r="T685" s="17">
        <f t="shared" ca="1" si="56"/>
        <v>0.75</v>
      </c>
      <c r="U685" s="17">
        <f t="shared" ca="1" si="57"/>
        <v>0</v>
      </c>
    </row>
    <row r="686" spans="17:21" x14ac:dyDescent="0.2">
      <c r="Q686" s="17">
        <f t="shared" si="58"/>
        <v>0.68100000000000049</v>
      </c>
      <c r="R686" s="17">
        <f t="shared" ca="1" si="54"/>
        <v>0.75</v>
      </c>
      <c r="S686" s="17">
        <f t="shared" ca="1" si="55"/>
        <v>0</v>
      </c>
      <c r="T686" s="17">
        <f t="shared" ca="1" si="56"/>
        <v>0.75</v>
      </c>
      <c r="U686" s="17">
        <f t="shared" ca="1" si="57"/>
        <v>0</v>
      </c>
    </row>
    <row r="687" spans="17:21" x14ac:dyDescent="0.2">
      <c r="Q687" s="17">
        <f t="shared" si="58"/>
        <v>0.68200000000000049</v>
      </c>
      <c r="R687" s="17">
        <f t="shared" ca="1" si="54"/>
        <v>0.75</v>
      </c>
      <c r="S687" s="17">
        <f t="shared" ca="1" si="55"/>
        <v>0</v>
      </c>
      <c r="T687" s="17">
        <f t="shared" ca="1" si="56"/>
        <v>0.75</v>
      </c>
      <c r="U687" s="17">
        <f t="shared" ca="1" si="57"/>
        <v>0</v>
      </c>
    </row>
    <row r="688" spans="17:21" x14ac:dyDescent="0.2">
      <c r="Q688" s="17">
        <f t="shared" si="58"/>
        <v>0.6830000000000005</v>
      </c>
      <c r="R688" s="17">
        <f t="shared" ca="1" si="54"/>
        <v>0.75</v>
      </c>
      <c r="S688" s="17">
        <f t="shared" ca="1" si="55"/>
        <v>0</v>
      </c>
      <c r="T688" s="17">
        <f t="shared" ca="1" si="56"/>
        <v>0.75</v>
      </c>
      <c r="U688" s="17">
        <f t="shared" ca="1" si="57"/>
        <v>0</v>
      </c>
    </row>
    <row r="689" spans="17:21" x14ac:dyDescent="0.2">
      <c r="Q689" s="17">
        <f t="shared" si="58"/>
        <v>0.6840000000000005</v>
      </c>
      <c r="R689" s="17">
        <f t="shared" ca="1" si="54"/>
        <v>0.75</v>
      </c>
      <c r="S689" s="17">
        <f t="shared" ca="1" si="55"/>
        <v>0</v>
      </c>
      <c r="T689" s="17">
        <f t="shared" ca="1" si="56"/>
        <v>0.75</v>
      </c>
      <c r="U689" s="17">
        <f t="shared" ca="1" si="57"/>
        <v>0</v>
      </c>
    </row>
    <row r="690" spans="17:21" x14ac:dyDescent="0.2">
      <c r="Q690" s="17">
        <f t="shared" si="58"/>
        <v>0.6850000000000005</v>
      </c>
      <c r="R690" s="17">
        <f t="shared" ca="1" si="54"/>
        <v>0.75</v>
      </c>
      <c r="S690" s="17">
        <f t="shared" ca="1" si="55"/>
        <v>0</v>
      </c>
      <c r="T690" s="17">
        <f t="shared" ca="1" si="56"/>
        <v>0.75</v>
      </c>
      <c r="U690" s="17">
        <f t="shared" ca="1" si="57"/>
        <v>0</v>
      </c>
    </row>
    <row r="691" spans="17:21" x14ac:dyDescent="0.2">
      <c r="Q691" s="17">
        <f t="shared" si="58"/>
        <v>0.6860000000000005</v>
      </c>
      <c r="R691" s="17">
        <f t="shared" ca="1" si="54"/>
        <v>0.75</v>
      </c>
      <c r="S691" s="17">
        <f t="shared" ca="1" si="55"/>
        <v>0</v>
      </c>
      <c r="T691" s="17">
        <f t="shared" ca="1" si="56"/>
        <v>0.75</v>
      </c>
      <c r="U691" s="17">
        <f t="shared" ca="1" si="57"/>
        <v>0</v>
      </c>
    </row>
    <row r="692" spans="17:21" x14ac:dyDescent="0.2">
      <c r="Q692" s="17">
        <f t="shared" si="58"/>
        <v>0.6870000000000005</v>
      </c>
      <c r="R692" s="17">
        <f t="shared" ca="1" si="54"/>
        <v>0.75</v>
      </c>
      <c r="S692" s="17">
        <f t="shared" ca="1" si="55"/>
        <v>0</v>
      </c>
      <c r="T692" s="17">
        <f t="shared" ca="1" si="56"/>
        <v>0.75</v>
      </c>
      <c r="U692" s="17">
        <f t="shared" ca="1" si="57"/>
        <v>0</v>
      </c>
    </row>
    <row r="693" spans="17:21" x14ac:dyDescent="0.2">
      <c r="Q693" s="17">
        <f t="shared" si="58"/>
        <v>0.6880000000000005</v>
      </c>
      <c r="R693" s="17">
        <f t="shared" ca="1" si="54"/>
        <v>0.75</v>
      </c>
      <c r="S693" s="17">
        <f t="shared" ca="1" si="55"/>
        <v>0</v>
      </c>
      <c r="T693" s="17">
        <f t="shared" ca="1" si="56"/>
        <v>0.75</v>
      </c>
      <c r="U693" s="17">
        <f t="shared" ca="1" si="57"/>
        <v>0</v>
      </c>
    </row>
    <row r="694" spans="17:21" x14ac:dyDescent="0.2">
      <c r="Q694" s="17">
        <f t="shared" si="58"/>
        <v>0.6890000000000005</v>
      </c>
      <c r="R694" s="17">
        <f t="shared" ca="1" si="54"/>
        <v>0.75</v>
      </c>
      <c r="S694" s="17">
        <f t="shared" ca="1" si="55"/>
        <v>0</v>
      </c>
      <c r="T694" s="17">
        <f t="shared" ca="1" si="56"/>
        <v>0.75</v>
      </c>
      <c r="U694" s="17">
        <f t="shared" ca="1" si="57"/>
        <v>0</v>
      </c>
    </row>
    <row r="695" spans="17:21" x14ac:dyDescent="0.2">
      <c r="Q695" s="17">
        <f t="shared" si="58"/>
        <v>0.6900000000000005</v>
      </c>
      <c r="R695" s="17">
        <f t="shared" ca="1" si="54"/>
        <v>0.75</v>
      </c>
      <c r="S695" s="17">
        <f t="shared" ca="1" si="55"/>
        <v>0</v>
      </c>
      <c r="T695" s="17">
        <f t="shared" ca="1" si="56"/>
        <v>0.75</v>
      </c>
      <c r="U695" s="17">
        <f t="shared" ca="1" si="57"/>
        <v>0</v>
      </c>
    </row>
    <row r="696" spans="17:21" x14ac:dyDescent="0.2">
      <c r="Q696" s="17">
        <f t="shared" si="58"/>
        <v>0.6910000000000005</v>
      </c>
      <c r="R696" s="17">
        <f t="shared" ca="1" si="54"/>
        <v>0.75</v>
      </c>
      <c r="S696" s="17">
        <f t="shared" ca="1" si="55"/>
        <v>0</v>
      </c>
      <c r="T696" s="17">
        <f t="shared" ca="1" si="56"/>
        <v>0.75</v>
      </c>
      <c r="U696" s="17">
        <f t="shared" ca="1" si="57"/>
        <v>0</v>
      </c>
    </row>
    <row r="697" spans="17:21" x14ac:dyDescent="0.2">
      <c r="Q697" s="17">
        <f t="shared" si="58"/>
        <v>0.6920000000000005</v>
      </c>
      <c r="R697" s="17">
        <f t="shared" ca="1" si="54"/>
        <v>0.75</v>
      </c>
      <c r="S697" s="17">
        <f t="shared" ca="1" si="55"/>
        <v>0</v>
      </c>
      <c r="T697" s="17">
        <f t="shared" ca="1" si="56"/>
        <v>0.75</v>
      </c>
      <c r="U697" s="17">
        <f t="shared" ca="1" si="57"/>
        <v>0</v>
      </c>
    </row>
    <row r="698" spans="17:21" x14ac:dyDescent="0.2">
      <c r="Q698" s="17">
        <f t="shared" si="58"/>
        <v>0.6930000000000005</v>
      </c>
      <c r="R698" s="17">
        <f t="shared" ca="1" si="54"/>
        <v>0.75</v>
      </c>
      <c r="S698" s="17">
        <f t="shared" ca="1" si="55"/>
        <v>0</v>
      </c>
      <c r="T698" s="17">
        <f t="shared" ca="1" si="56"/>
        <v>0.75</v>
      </c>
      <c r="U698" s="17">
        <f t="shared" ca="1" si="57"/>
        <v>0</v>
      </c>
    </row>
    <row r="699" spans="17:21" x14ac:dyDescent="0.2">
      <c r="Q699" s="17">
        <f t="shared" si="58"/>
        <v>0.69400000000000051</v>
      </c>
      <c r="R699" s="17">
        <f t="shared" ca="1" si="54"/>
        <v>0.75</v>
      </c>
      <c r="S699" s="17">
        <f t="shared" ca="1" si="55"/>
        <v>0</v>
      </c>
      <c r="T699" s="17">
        <f t="shared" ca="1" si="56"/>
        <v>0.75</v>
      </c>
      <c r="U699" s="17">
        <f t="shared" ca="1" si="57"/>
        <v>0</v>
      </c>
    </row>
    <row r="700" spans="17:21" x14ac:dyDescent="0.2">
      <c r="Q700" s="17">
        <f t="shared" si="58"/>
        <v>0.69500000000000051</v>
      </c>
      <c r="R700" s="17">
        <f t="shared" ca="1" si="54"/>
        <v>0.75</v>
      </c>
      <c r="S700" s="17">
        <f t="shared" ca="1" si="55"/>
        <v>0</v>
      </c>
      <c r="T700" s="17">
        <f t="shared" ca="1" si="56"/>
        <v>0.75</v>
      </c>
      <c r="U700" s="17">
        <f t="shared" ca="1" si="57"/>
        <v>0</v>
      </c>
    </row>
    <row r="701" spans="17:21" x14ac:dyDescent="0.2">
      <c r="Q701" s="17">
        <f t="shared" si="58"/>
        <v>0.69600000000000051</v>
      </c>
      <c r="R701" s="17">
        <f t="shared" ca="1" si="54"/>
        <v>0.75</v>
      </c>
      <c r="S701" s="17">
        <f t="shared" ca="1" si="55"/>
        <v>0</v>
      </c>
      <c r="T701" s="17">
        <f t="shared" ca="1" si="56"/>
        <v>0.75</v>
      </c>
      <c r="U701" s="17">
        <f t="shared" ca="1" si="57"/>
        <v>0</v>
      </c>
    </row>
    <row r="702" spans="17:21" x14ac:dyDescent="0.2">
      <c r="Q702" s="17">
        <f t="shared" si="58"/>
        <v>0.69700000000000051</v>
      </c>
      <c r="R702" s="17">
        <f t="shared" ca="1" si="54"/>
        <v>0.75</v>
      </c>
      <c r="S702" s="17">
        <f t="shared" ca="1" si="55"/>
        <v>0</v>
      </c>
      <c r="T702" s="17">
        <f t="shared" ca="1" si="56"/>
        <v>0.75</v>
      </c>
      <c r="U702" s="17">
        <f t="shared" ca="1" si="57"/>
        <v>0</v>
      </c>
    </row>
    <row r="703" spans="17:21" x14ac:dyDescent="0.2">
      <c r="Q703" s="17">
        <f t="shared" si="58"/>
        <v>0.69800000000000051</v>
      </c>
      <c r="R703" s="17">
        <f t="shared" ca="1" si="54"/>
        <v>0.75</v>
      </c>
      <c r="S703" s="17">
        <f t="shared" ca="1" si="55"/>
        <v>0</v>
      </c>
      <c r="T703" s="17">
        <f t="shared" ca="1" si="56"/>
        <v>0.75</v>
      </c>
      <c r="U703" s="17">
        <f t="shared" ca="1" si="57"/>
        <v>0</v>
      </c>
    </row>
    <row r="704" spans="17:21" x14ac:dyDescent="0.2">
      <c r="Q704" s="17">
        <f t="shared" si="58"/>
        <v>0.69900000000000051</v>
      </c>
      <c r="R704" s="17">
        <f t="shared" ca="1" si="54"/>
        <v>0.75</v>
      </c>
      <c r="S704" s="17">
        <f t="shared" ca="1" si="55"/>
        <v>0</v>
      </c>
      <c r="T704" s="17">
        <f t="shared" ca="1" si="56"/>
        <v>0.75</v>
      </c>
      <c r="U704" s="17">
        <f t="shared" ca="1" si="57"/>
        <v>0</v>
      </c>
    </row>
    <row r="705" spans="17:21" x14ac:dyDescent="0.2">
      <c r="Q705" s="17">
        <f t="shared" si="58"/>
        <v>0.70000000000000051</v>
      </c>
      <c r="R705" s="17">
        <f t="shared" ca="1" si="54"/>
        <v>0.75</v>
      </c>
      <c r="S705" s="17">
        <f t="shared" ca="1" si="55"/>
        <v>0</v>
      </c>
      <c r="T705" s="17">
        <f t="shared" ca="1" si="56"/>
        <v>0.75</v>
      </c>
      <c r="U705" s="17">
        <f t="shared" ca="1" si="57"/>
        <v>0</v>
      </c>
    </row>
    <row r="706" spans="17:21" x14ac:dyDescent="0.2">
      <c r="Q706" s="17">
        <f t="shared" si="58"/>
        <v>0.70100000000000051</v>
      </c>
      <c r="R706" s="17">
        <f t="shared" ca="1" si="54"/>
        <v>0.75</v>
      </c>
      <c r="S706" s="17">
        <f t="shared" ca="1" si="55"/>
        <v>0</v>
      </c>
      <c r="T706" s="17">
        <f t="shared" ca="1" si="56"/>
        <v>0.75</v>
      </c>
      <c r="U706" s="17">
        <f t="shared" ca="1" si="57"/>
        <v>0</v>
      </c>
    </row>
    <row r="707" spans="17:21" x14ac:dyDescent="0.2">
      <c r="Q707" s="17">
        <f t="shared" si="58"/>
        <v>0.70200000000000051</v>
      </c>
      <c r="R707" s="17">
        <f t="shared" ca="1" si="54"/>
        <v>0.75</v>
      </c>
      <c r="S707" s="17">
        <f t="shared" ca="1" si="55"/>
        <v>0</v>
      </c>
      <c r="T707" s="17">
        <f t="shared" ca="1" si="56"/>
        <v>0.75</v>
      </c>
      <c r="U707" s="17">
        <f t="shared" ca="1" si="57"/>
        <v>0</v>
      </c>
    </row>
    <row r="708" spans="17:21" x14ac:dyDescent="0.2">
      <c r="Q708" s="17">
        <f t="shared" si="58"/>
        <v>0.70300000000000051</v>
      </c>
      <c r="R708" s="17">
        <f t="shared" ca="1" si="54"/>
        <v>0.75</v>
      </c>
      <c r="S708" s="17">
        <f t="shared" ca="1" si="55"/>
        <v>0</v>
      </c>
      <c r="T708" s="17">
        <f t="shared" ca="1" si="56"/>
        <v>0.75</v>
      </c>
      <c r="U708" s="17">
        <f t="shared" ca="1" si="57"/>
        <v>0</v>
      </c>
    </row>
    <row r="709" spans="17:21" x14ac:dyDescent="0.2">
      <c r="Q709" s="17">
        <f t="shared" si="58"/>
        <v>0.70400000000000051</v>
      </c>
      <c r="R709" s="17">
        <f t="shared" ca="1" si="54"/>
        <v>0.75</v>
      </c>
      <c r="S709" s="17">
        <f t="shared" ca="1" si="55"/>
        <v>0</v>
      </c>
      <c r="T709" s="17">
        <f t="shared" ca="1" si="56"/>
        <v>0.75</v>
      </c>
      <c r="U709" s="17">
        <f t="shared" ca="1" si="57"/>
        <v>0</v>
      </c>
    </row>
    <row r="710" spans="17:21" x14ac:dyDescent="0.2">
      <c r="Q710" s="17">
        <f t="shared" si="58"/>
        <v>0.70500000000000052</v>
      </c>
      <c r="R710" s="17">
        <f t="shared" ref="R710:R773" ca="1" si="59">COUNTIFS($F$6:$F$92,"CF",$I$6:$I$92,"&gt;="&amp;$Q710)/CF_D</f>
        <v>0.75</v>
      </c>
      <c r="S710" s="17">
        <f t="shared" ref="S710:S773" ca="1" si="60">COUNTIFS($F$6:$F$92,"CONT",$I$6:$I$92,"&gt;="&amp;$Q710)/CFNT_D</f>
        <v>0</v>
      </c>
      <c r="T710" s="17">
        <f t="shared" ca="1" si="56"/>
        <v>0.75</v>
      </c>
      <c r="U710" s="17">
        <f t="shared" ca="1" si="57"/>
        <v>0</v>
      </c>
    </row>
    <row r="711" spans="17:21" x14ac:dyDescent="0.2">
      <c r="Q711" s="17">
        <f t="shared" si="58"/>
        <v>0.70600000000000052</v>
      </c>
      <c r="R711" s="17">
        <f t="shared" ca="1" si="59"/>
        <v>0.75</v>
      </c>
      <c r="S711" s="17">
        <f t="shared" ca="1" si="60"/>
        <v>0</v>
      </c>
      <c r="T711" s="17">
        <f t="shared" ref="T711:T774" ca="1" si="61">(R711+R712)/2</f>
        <v>0.75</v>
      </c>
      <c r="U711" s="17">
        <f t="shared" ref="U711:U774" ca="1" si="62">-(S712-S711)</f>
        <v>0</v>
      </c>
    </row>
    <row r="712" spans="17:21" x14ac:dyDescent="0.2">
      <c r="Q712" s="17">
        <f t="shared" ref="Q712:Q775" si="63">Q711+0.001</f>
        <v>0.70700000000000052</v>
      </c>
      <c r="R712" s="17">
        <f t="shared" ca="1" si="59"/>
        <v>0.75</v>
      </c>
      <c r="S712" s="17">
        <f t="shared" ca="1" si="60"/>
        <v>0</v>
      </c>
      <c r="T712" s="17">
        <f t="shared" ca="1" si="61"/>
        <v>0.75</v>
      </c>
      <c r="U712" s="17">
        <f t="shared" ca="1" si="62"/>
        <v>0</v>
      </c>
    </row>
    <row r="713" spans="17:21" x14ac:dyDescent="0.2">
      <c r="Q713" s="17">
        <f t="shared" si="63"/>
        <v>0.70800000000000052</v>
      </c>
      <c r="R713" s="17">
        <f t="shared" ca="1" si="59"/>
        <v>0.75</v>
      </c>
      <c r="S713" s="17">
        <f t="shared" ca="1" si="60"/>
        <v>0</v>
      </c>
      <c r="T713" s="17">
        <f t="shared" ca="1" si="61"/>
        <v>0.75</v>
      </c>
      <c r="U713" s="17">
        <f t="shared" ca="1" si="62"/>
        <v>0</v>
      </c>
    </row>
    <row r="714" spans="17:21" x14ac:dyDescent="0.2">
      <c r="Q714" s="17">
        <f t="shared" si="63"/>
        <v>0.70900000000000052</v>
      </c>
      <c r="R714" s="17">
        <f t="shared" ca="1" si="59"/>
        <v>0.75</v>
      </c>
      <c r="S714" s="17">
        <f t="shared" ca="1" si="60"/>
        <v>0</v>
      </c>
      <c r="T714" s="17">
        <f t="shared" ca="1" si="61"/>
        <v>0.75</v>
      </c>
      <c r="U714" s="17">
        <f t="shared" ca="1" si="62"/>
        <v>0</v>
      </c>
    </row>
    <row r="715" spans="17:21" x14ac:dyDescent="0.2">
      <c r="Q715" s="17">
        <f t="shared" si="63"/>
        <v>0.71000000000000052</v>
      </c>
      <c r="R715" s="17">
        <f t="shared" ca="1" si="59"/>
        <v>0.75</v>
      </c>
      <c r="S715" s="17">
        <f t="shared" ca="1" si="60"/>
        <v>0</v>
      </c>
      <c r="T715" s="17">
        <f t="shared" ca="1" si="61"/>
        <v>0.75</v>
      </c>
      <c r="U715" s="17">
        <f t="shared" ca="1" si="62"/>
        <v>0</v>
      </c>
    </row>
    <row r="716" spans="17:21" x14ac:dyDescent="0.2">
      <c r="Q716" s="17">
        <f t="shared" si="63"/>
        <v>0.71100000000000052</v>
      </c>
      <c r="R716" s="17">
        <f t="shared" ca="1" si="59"/>
        <v>0.75</v>
      </c>
      <c r="S716" s="17">
        <f t="shared" ca="1" si="60"/>
        <v>0</v>
      </c>
      <c r="T716" s="17">
        <f t="shared" ca="1" si="61"/>
        <v>0.75</v>
      </c>
      <c r="U716" s="17">
        <f t="shared" ca="1" si="62"/>
        <v>0</v>
      </c>
    </row>
    <row r="717" spans="17:21" x14ac:dyDescent="0.2">
      <c r="Q717" s="17">
        <f t="shared" si="63"/>
        <v>0.71200000000000052</v>
      </c>
      <c r="R717" s="17">
        <f t="shared" ca="1" si="59"/>
        <v>0.75</v>
      </c>
      <c r="S717" s="17">
        <f t="shared" ca="1" si="60"/>
        <v>0</v>
      </c>
      <c r="T717" s="17">
        <f t="shared" ca="1" si="61"/>
        <v>0.75</v>
      </c>
      <c r="U717" s="17">
        <f t="shared" ca="1" si="62"/>
        <v>0</v>
      </c>
    </row>
    <row r="718" spans="17:21" x14ac:dyDescent="0.2">
      <c r="Q718" s="17">
        <f t="shared" si="63"/>
        <v>0.71300000000000052</v>
      </c>
      <c r="R718" s="17">
        <f t="shared" ca="1" si="59"/>
        <v>0.75</v>
      </c>
      <c r="S718" s="17">
        <f t="shared" ca="1" si="60"/>
        <v>0</v>
      </c>
      <c r="T718" s="17">
        <f t="shared" ca="1" si="61"/>
        <v>0.75</v>
      </c>
      <c r="U718" s="17">
        <f t="shared" ca="1" si="62"/>
        <v>0</v>
      </c>
    </row>
    <row r="719" spans="17:21" x14ac:dyDescent="0.2">
      <c r="Q719" s="17">
        <f t="shared" si="63"/>
        <v>0.71400000000000052</v>
      </c>
      <c r="R719" s="17">
        <f t="shared" ca="1" si="59"/>
        <v>0.75</v>
      </c>
      <c r="S719" s="17">
        <f t="shared" ca="1" si="60"/>
        <v>0</v>
      </c>
      <c r="T719" s="17">
        <f t="shared" ca="1" si="61"/>
        <v>0.75</v>
      </c>
      <c r="U719" s="17">
        <f t="shared" ca="1" si="62"/>
        <v>0</v>
      </c>
    </row>
    <row r="720" spans="17:21" x14ac:dyDescent="0.2">
      <c r="Q720" s="17">
        <f t="shared" si="63"/>
        <v>0.71500000000000052</v>
      </c>
      <c r="R720" s="17">
        <f t="shared" ca="1" si="59"/>
        <v>0.75</v>
      </c>
      <c r="S720" s="17">
        <f t="shared" ca="1" si="60"/>
        <v>0</v>
      </c>
      <c r="T720" s="17">
        <f t="shared" ca="1" si="61"/>
        <v>0.75</v>
      </c>
      <c r="U720" s="17">
        <f t="shared" ca="1" si="62"/>
        <v>0</v>
      </c>
    </row>
    <row r="721" spans="17:21" x14ac:dyDescent="0.2">
      <c r="Q721" s="17">
        <f t="shared" si="63"/>
        <v>0.71600000000000052</v>
      </c>
      <c r="R721" s="17">
        <f t="shared" ca="1" si="59"/>
        <v>0.75</v>
      </c>
      <c r="S721" s="17">
        <f t="shared" ca="1" si="60"/>
        <v>0</v>
      </c>
      <c r="T721" s="17">
        <f t="shared" ca="1" si="61"/>
        <v>0.75</v>
      </c>
      <c r="U721" s="17">
        <f t="shared" ca="1" si="62"/>
        <v>0</v>
      </c>
    </row>
    <row r="722" spans="17:21" x14ac:dyDescent="0.2">
      <c r="Q722" s="17">
        <f t="shared" si="63"/>
        <v>0.71700000000000053</v>
      </c>
      <c r="R722" s="17">
        <f t="shared" ca="1" si="59"/>
        <v>0.75</v>
      </c>
      <c r="S722" s="17">
        <f t="shared" ca="1" si="60"/>
        <v>0</v>
      </c>
      <c r="T722" s="17">
        <f t="shared" ca="1" si="61"/>
        <v>0.75</v>
      </c>
      <c r="U722" s="17">
        <f t="shared" ca="1" si="62"/>
        <v>0</v>
      </c>
    </row>
    <row r="723" spans="17:21" x14ac:dyDescent="0.2">
      <c r="Q723" s="17">
        <f t="shared" si="63"/>
        <v>0.71800000000000053</v>
      </c>
      <c r="R723" s="17">
        <f t="shared" ca="1" si="59"/>
        <v>0.75</v>
      </c>
      <c r="S723" s="17">
        <f t="shared" ca="1" si="60"/>
        <v>0</v>
      </c>
      <c r="T723" s="17">
        <f t="shared" ca="1" si="61"/>
        <v>0.75</v>
      </c>
      <c r="U723" s="17">
        <f t="shared" ca="1" si="62"/>
        <v>0</v>
      </c>
    </row>
    <row r="724" spans="17:21" x14ac:dyDescent="0.2">
      <c r="Q724" s="17">
        <f t="shared" si="63"/>
        <v>0.71900000000000053</v>
      </c>
      <c r="R724" s="17">
        <f t="shared" ca="1" si="59"/>
        <v>0.75</v>
      </c>
      <c r="S724" s="17">
        <f t="shared" ca="1" si="60"/>
        <v>0</v>
      </c>
      <c r="T724" s="17">
        <f t="shared" ca="1" si="61"/>
        <v>0.75</v>
      </c>
      <c r="U724" s="17">
        <f t="shared" ca="1" si="62"/>
        <v>0</v>
      </c>
    </row>
    <row r="725" spans="17:21" x14ac:dyDescent="0.2">
      <c r="Q725" s="17">
        <f t="shared" si="63"/>
        <v>0.72000000000000053</v>
      </c>
      <c r="R725" s="17">
        <f t="shared" ca="1" si="59"/>
        <v>0.75</v>
      </c>
      <c r="S725" s="17">
        <f t="shared" ca="1" si="60"/>
        <v>0</v>
      </c>
      <c r="T725" s="17">
        <f t="shared" ca="1" si="61"/>
        <v>0.75</v>
      </c>
      <c r="U725" s="17">
        <f t="shared" ca="1" si="62"/>
        <v>0</v>
      </c>
    </row>
    <row r="726" spans="17:21" x14ac:dyDescent="0.2">
      <c r="Q726" s="17">
        <f t="shared" si="63"/>
        <v>0.72100000000000053</v>
      </c>
      <c r="R726" s="17">
        <f t="shared" ca="1" si="59"/>
        <v>0.75</v>
      </c>
      <c r="S726" s="17">
        <f t="shared" ca="1" si="60"/>
        <v>0</v>
      </c>
      <c r="T726" s="17">
        <f t="shared" ca="1" si="61"/>
        <v>0.75</v>
      </c>
      <c r="U726" s="17">
        <f t="shared" ca="1" si="62"/>
        <v>0</v>
      </c>
    </row>
    <row r="727" spans="17:21" x14ac:dyDescent="0.2">
      <c r="Q727" s="17">
        <f t="shared" si="63"/>
        <v>0.72200000000000053</v>
      </c>
      <c r="R727" s="17">
        <f t="shared" ca="1" si="59"/>
        <v>0.75</v>
      </c>
      <c r="S727" s="17">
        <f t="shared" ca="1" si="60"/>
        <v>0</v>
      </c>
      <c r="T727" s="17">
        <f t="shared" ca="1" si="61"/>
        <v>0.75</v>
      </c>
      <c r="U727" s="17">
        <f t="shared" ca="1" si="62"/>
        <v>0</v>
      </c>
    </row>
    <row r="728" spans="17:21" x14ac:dyDescent="0.2">
      <c r="Q728" s="17">
        <f t="shared" si="63"/>
        <v>0.72300000000000053</v>
      </c>
      <c r="R728" s="17">
        <f t="shared" ca="1" si="59"/>
        <v>0.75</v>
      </c>
      <c r="S728" s="17">
        <f t="shared" ca="1" si="60"/>
        <v>0</v>
      </c>
      <c r="T728" s="17">
        <f t="shared" ca="1" si="61"/>
        <v>0.75</v>
      </c>
      <c r="U728" s="17">
        <f t="shared" ca="1" si="62"/>
        <v>0</v>
      </c>
    </row>
    <row r="729" spans="17:21" x14ac:dyDescent="0.2">
      <c r="Q729" s="17">
        <f t="shared" si="63"/>
        <v>0.72400000000000053</v>
      </c>
      <c r="R729" s="17">
        <f t="shared" ca="1" si="59"/>
        <v>0.75</v>
      </c>
      <c r="S729" s="17">
        <f t="shared" ca="1" si="60"/>
        <v>0</v>
      </c>
      <c r="T729" s="17">
        <f t="shared" ca="1" si="61"/>
        <v>0.75</v>
      </c>
      <c r="U729" s="17">
        <f t="shared" ca="1" si="62"/>
        <v>0</v>
      </c>
    </row>
    <row r="730" spans="17:21" x14ac:dyDescent="0.2">
      <c r="Q730" s="17">
        <f t="shared" si="63"/>
        <v>0.72500000000000053</v>
      </c>
      <c r="R730" s="17">
        <f t="shared" ca="1" si="59"/>
        <v>0.75</v>
      </c>
      <c r="S730" s="17">
        <f t="shared" ca="1" si="60"/>
        <v>0</v>
      </c>
      <c r="T730" s="17">
        <f t="shared" ca="1" si="61"/>
        <v>0.75</v>
      </c>
      <c r="U730" s="17">
        <f t="shared" ca="1" si="62"/>
        <v>0</v>
      </c>
    </row>
    <row r="731" spans="17:21" x14ac:dyDescent="0.2">
      <c r="Q731" s="17">
        <f t="shared" si="63"/>
        <v>0.72600000000000053</v>
      </c>
      <c r="R731" s="17">
        <f t="shared" ca="1" si="59"/>
        <v>0.75</v>
      </c>
      <c r="S731" s="17">
        <f t="shared" ca="1" si="60"/>
        <v>0</v>
      </c>
      <c r="T731" s="17">
        <f t="shared" ca="1" si="61"/>
        <v>0.75</v>
      </c>
      <c r="U731" s="17">
        <f t="shared" ca="1" si="62"/>
        <v>0</v>
      </c>
    </row>
    <row r="732" spans="17:21" x14ac:dyDescent="0.2">
      <c r="Q732" s="17">
        <f t="shared" si="63"/>
        <v>0.72700000000000053</v>
      </c>
      <c r="R732" s="17">
        <f t="shared" ca="1" si="59"/>
        <v>0.75</v>
      </c>
      <c r="S732" s="17">
        <f t="shared" ca="1" si="60"/>
        <v>0</v>
      </c>
      <c r="T732" s="17">
        <f t="shared" ca="1" si="61"/>
        <v>0.75</v>
      </c>
      <c r="U732" s="17">
        <f t="shared" ca="1" si="62"/>
        <v>0</v>
      </c>
    </row>
    <row r="733" spans="17:21" x14ac:dyDescent="0.2">
      <c r="Q733" s="17">
        <f t="shared" si="63"/>
        <v>0.72800000000000054</v>
      </c>
      <c r="R733" s="17">
        <f t="shared" ca="1" si="59"/>
        <v>0.75</v>
      </c>
      <c r="S733" s="17">
        <f t="shared" ca="1" si="60"/>
        <v>0</v>
      </c>
      <c r="T733" s="17">
        <f t="shared" ca="1" si="61"/>
        <v>0.75</v>
      </c>
      <c r="U733" s="17">
        <f t="shared" ca="1" si="62"/>
        <v>0</v>
      </c>
    </row>
    <row r="734" spans="17:21" x14ac:dyDescent="0.2">
      <c r="Q734" s="17">
        <f t="shared" si="63"/>
        <v>0.72900000000000054</v>
      </c>
      <c r="R734" s="17">
        <f t="shared" ca="1" si="59"/>
        <v>0.75</v>
      </c>
      <c r="S734" s="17">
        <f t="shared" ca="1" si="60"/>
        <v>0</v>
      </c>
      <c r="T734" s="17">
        <f t="shared" ca="1" si="61"/>
        <v>0.75</v>
      </c>
      <c r="U734" s="17">
        <f t="shared" ca="1" si="62"/>
        <v>0</v>
      </c>
    </row>
    <row r="735" spans="17:21" x14ac:dyDescent="0.2">
      <c r="Q735" s="17">
        <f t="shared" si="63"/>
        <v>0.73000000000000054</v>
      </c>
      <c r="R735" s="17">
        <f t="shared" ca="1" si="59"/>
        <v>0.75</v>
      </c>
      <c r="S735" s="17">
        <f t="shared" ca="1" si="60"/>
        <v>0</v>
      </c>
      <c r="T735" s="17">
        <f t="shared" ca="1" si="61"/>
        <v>0.75</v>
      </c>
      <c r="U735" s="17">
        <f t="shared" ca="1" si="62"/>
        <v>0</v>
      </c>
    </row>
    <row r="736" spans="17:21" x14ac:dyDescent="0.2">
      <c r="Q736" s="17">
        <f t="shared" si="63"/>
        <v>0.73100000000000054</v>
      </c>
      <c r="R736" s="17">
        <f t="shared" ca="1" si="59"/>
        <v>0.75</v>
      </c>
      <c r="S736" s="17">
        <f t="shared" ca="1" si="60"/>
        <v>0</v>
      </c>
      <c r="T736" s="17">
        <f t="shared" ca="1" si="61"/>
        <v>0.75</v>
      </c>
      <c r="U736" s="17">
        <f t="shared" ca="1" si="62"/>
        <v>0</v>
      </c>
    </row>
    <row r="737" spans="17:21" x14ac:dyDescent="0.2">
      <c r="Q737" s="17">
        <f t="shared" si="63"/>
        <v>0.73200000000000054</v>
      </c>
      <c r="R737" s="17">
        <f t="shared" ca="1" si="59"/>
        <v>0.75</v>
      </c>
      <c r="S737" s="17">
        <f t="shared" ca="1" si="60"/>
        <v>0</v>
      </c>
      <c r="T737" s="17">
        <f t="shared" ca="1" si="61"/>
        <v>0.75</v>
      </c>
      <c r="U737" s="17">
        <f t="shared" ca="1" si="62"/>
        <v>0</v>
      </c>
    </row>
    <row r="738" spans="17:21" x14ac:dyDescent="0.2">
      <c r="Q738" s="17">
        <f t="shared" si="63"/>
        <v>0.73300000000000054</v>
      </c>
      <c r="R738" s="17">
        <f t="shared" ca="1" si="59"/>
        <v>0.75</v>
      </c>
      <c r="S738" s="17">
        <f t="shared" ca="1" si="60"/>
        <v>0</v>
      </c>
      <c r="T738" s="17">
        <f t="shared" ca="1" si="61"/>
        <v>0.75</v>
      </c>
      <c r="U738" s="17">
        <f t="shared" ca="1" si="62"/>
        <v>0</v>
      </c>
    </row>
    <row r="739" spans="17:21" x14ac:dyDescent="0.2">
      <c r="Q739" s="17">
        <f t="shared" si="63"/>
        <v>0.73400000000000054</v>
      </c>
      <c r="R739" s="17">
        <f t="shared" ca="1" si="59"/>
        <v>0.75</v>
      </c>
      <c r="S739" s="17">
        <f t="shared" ca="1" si="60"/>
        <v>0</v>
      </c>
      <c r="T739" s="17">
        <f t="shared" ca="1" si="61"/>
        <v>0.75</v>
      </c>
      <c r="U739" s="17">
        <f t="shared" ca="1" si="62"/>
        <v>0</v>
      </c>
    </row>
    <row r="740" spans="17:21" x14ac:dyDescent="0.2">
      <c r="Q740" s="17">
        <f t="shared" si="63"/>
        <v>0.73500000000000054</v>
      </c>
      <c r="R740" s="17">
        <f t="shared" ca="1" si="59"/>
        <v>0.75</v>
      </c>
      <c r="S740" s="17">
        <f t="shared" ca="1" si="60"/>
        <v>0</v>
      </c>
      <c r="T740" s="17">
        <f t="shared" ca="1" si="61"/>
        <v>0.75</v>
      </c>
      <c r="U740" s="17">
        <f t="shared" ca="1" si="62"/>
        <v>0</v>
      </c>
    </row>
    <row r="741" spans="17:21" x14ac:dyDescent="0.2">
      <c r="Q741" s="17">
        <f t="shared" si="63"/>
        <v>0.73600000000000054</v>
      </c>
      <c r="R741" s="17">
        <f t="shared" ca="1" si="59"/>
        <v>0.75</v>
      </c>
      <c r="S741" s="17">
        <f t="shared" ca="1" si="60"/>
        <v>0</v>
      </c>
      <c r="T741" s="17">
        <f t="shared" ca="1" si="61"/>
        <v>0.75</v>
      </c>
      <c r="U741" s="17">
        <f t="shared" ca="1" si="62"/>
        <v>0</v>
      </c>
    </row>
    <row r="742" spans="17:21" x14ac:dyDescent="0.2">
      <c r="Q742" s="17">
        <f t="shared" si="63"/>
        <v>0.73700000000000054</v>
      </c>
      <c r="R742" s="17">
        <f t="shared" ca="1" si="59"/>
        <v>0.75</v>
      </c>
      <c r="S742" s="17">
        <f t="shared" ca="1" si="60"/>
        <v>0</v>
      </c>
      <c r="T742" s="17">
        <f t="shared" ca="1" si="61"/>
        <v>0.75</v>
      </c>
      <c r="U742" s="17">
        <f t="shared" ca="1" si="62"/>
        <v>0</v>
      </c>
    </row>
    <row r="743" spans="17:21" x14ac:dyDescent="0.2">
      <c r="Q743" s="17">
        <f t="shared" si="63"/>
        <v>0.73800000000000054</v>
      </c>
      <c r="R743" s="17">
        <f t="shared" ca="1" si="59"/>
        <v>0.75</v>
      </c>
      <c r="S743" s="17">
        <f t="shared" ca="1" si="60"/>
        <v>0</v>
      </c>
      <c r="T743" s="17">
        <f t="shared" ca="1" si="61"/>
        <v>0.75</v>
      </c>
      <c r="U743" s="17">
        <f t="shared" ca="1" si="62"/>
        <v>0</v>
      </c>
    </row>
    <row r="744" spans="17:21" x14ac:dyDescent="0.2">
      <c r="Q744" s="17">
        <f t="shared" si="63"/>
        <v>0.73900000000000055</v>
      </c>
      <c r="R744" s="17">
        <f t="shared" ca="1" si="59"/>
        <v>0.75</v>
      </c>
      <c r="S744" s="17">
        <f t="shared" ca="1" si="60"/>
        <v>0</v>
      </c>
      <c r="T744" s="17">
        <f t="shared" ca="1" si="61"/>
        <v>0.75</v>
      </c>
      <c r="U744" s="17">
        <f t="shared" ca="1" si="62"/>
        <v>0</v>
      </c>
    </row>
    <row r="745" spans="17:21" x14ac:dyDescent="0.2">
      <c r="Q745" s="17">
        <f t="shared" si="63"/>
        <v>0.74000000000000055</v>
      </c>
      <c r="R745" s="17">
        <f t="shared" ca="1" si="59"/>
        <v>0.75</v>
      </c>
      <c r="S745" s="17">
        <f t="shared" ca="1" si="60"/>
        <v>0</v>
      </c>
      <c r="T745" s="17">
        <f t="shared" ca="1" si="61"/>
        <v>0.75</v>
      </c>
      <c r="U745" s="17">
        <f t="shared" ca="1" si="62"/>
        <v>0</v>
      </c>
    </row>
    <row r="746" spans="17:21" x14ac:dyDescent="0.2">
      <c r="Q746" s="17">
        <f t="shared" si="63"/>
        <v>0.74100000000000055</v>
      </c>
      <c r="R746" s="17">
        <f t="shared" ca="1" si="59"/>
        <v>0.75</v>
      </c>
      <c r="S746" s="17">
        <f t="shared" ca="1" si="60"/>
        <v>0</v>
      </c>
      <c r="T746" s="17">
        <f t="shared" ca="1" si="61"/>
        <v>0.75</v>
      </c>
      <c r="U746" s="17">
        <f t="shared" ca="1" si="62"/>
        <v>0</v>
      </c>
    </row>
    <row r="747" spans="17:21" x14ac:dyDescent="0.2">
      <c r="Q747" s="17">
        <f t="shared" si="63"/>
        <v>0.74200000000000055</v>
      </c>
      <c r="R747" s="17">
        <f t="shared" ca="1" si="59"/>
        <v>0.75</v>
      </c>
      <c r="S747" s="17">
        <f t="shared" ca="1" si="60"/>
        <v>0</v>
      </c>
      <c r="T747" s="17">
        <f t="shared" ca="1" si="61"/>
        <v>0.75</v>
      </c>
      <c r="U747" s="17">
        <f t="shared" ca="1" si="62"/>
        <v>0</v>
      </c>
    </row>
    <row r="748" spans="17:21" x14ac:dyDescent="0.2">
      <c r="Q748" s="17">
        <f t="shared" si="63"/>
        <v>0.74300000000000055</v>
      </c>
      <c r="R748" s="17">
        <f t="shared" ca="1" si="59"/>
        <v>0.75</v>
      </c>
      <c r="S748" s="17">
        <f t="shared" ca="1" si="60"/>
        <v>0</v>
      </c>
      <c r="T748" s="17">
        <f t="shared" ca="1" si="61"/>
        <v>0.75</v>
      </c>
      <c r="U748" s="17">
        <f t="shared" ca="1" si="62"/>
        <v>0</v>
      </c>
    </row>
    <row r="749" spans="17:21" x14ac:dyDescent="0.2">
      <c r="Q749" s="17">
        <f t="shared" si="63"/>
        <v>0.74400000000000055</v>
      </c>
      <c r="R749" s="17">
        <f t="shared" ca="1" si="59"/>
        <v>0.75</v>
      </c>
      <c r="S749" s="17">
        <f t="shared" ca="1" si="60"/>
        <v>0</v>
      </c>
      <c r="T749" s="17">
        <f t="shared" ca="1" si="61"/>
        <v>0.75</v>
      </c>
      <c r="U749" s="17">
        <f t="shared" ca="1" si="62"/>
        <v>0</v>
      </c>
    </row>
    <row r="750" spans="17:21" x14ac:dyDescent="0.2">
      <c r="Q750" s="17">
        <f t="shared" si="63"/>
        <v>0.74500000000000055</v>
      </c>
      <c r="R750" s="17">
        <f t="shared" ca="1" si="59"/>
        <v>0.75</v>
      </c>
      <c r="S750" s="17">
        <f t="shared" ca="1" si="60"/>
        <v>0</v>
      </c>
      <c r="T750" s="17">
        <f t="shared" ca="1" si="61"/>
        <v>0.75</v>
      </c>
      <c r="U750" s="17">
        <f t="shared" ca="1" si="62"/>
        <v>0</v>
      </c>
    </row>
    <row r="751" spans="17:21" x14ac:dyDescent="0.2">
      <c r="Q751" s="17">
        <f t="shared" si="63"/>
        <v>0.74600000000000055</v>
      </c>
      <c r="R751" s="17">
        <f t="shared" ca="1" si="59"/>
        <v>0.75</v>
      </c>
      <c r="S751" s="17">
        <f t="shared" ca="1" si="60"/>
        <v>0</v>
      </c>
      <c r="T751" s="17">
        <f t="shared" ca="1" si="61"/>
        <v>0.75</v>
      </c>
      <c r="U751" s="17">
        <f t="shared" ca="1" si="62"/>
        <v>0</v>
      </c>
    </row>
    <row r="752" spans="17:21" x14ac:dyDescent="0.2">
      <c r="Q752" s="17">
        <f t="shared" si="63"/>
        <v>0.74700000000000055</v>
      </c>
      <c r="R752" s="17">
        <f t="shared" ca="1" si="59"/>
        <v>0.75</v>
      </c>
      <c r="S752" s="17">
        <f t="shared" ca="1" si="60"/>
        <v>0</v>
      </c>
      <c r="T752" s="17">
        <f t="shared" ca="1" si="61"/>
        <v>0.75</v>
      </c>
      <c r="U752" s="17">
        <f t="shared" ca="1" si="62"/>
        <v>0</v>
      </c>
    </row>
    <row r="753" spans="17:21" x14ac:dyDescent="0.2">
      <c r="Q753" s="17">
        <f t="shared" si="63"/>
        <v>0.74800000000000055</v>
      </c>
      <c r="R753" s="17">
        <f t="shared" ca="1" si="59"/>
        <v>0.75</v>
      </c>
      <c r="S753" s="17">
        <f t="shared" ca="1" si="60"/>
        <v>0</v>
      </c>
      <c r="T753" s="17">
        <f t="shared" ca="1" si="61"/>
        <v>0.75</v>
      </c>
      <c r="U753" s="17">
        <f t="shared" ca="1" si="62"/>
        <v>0</v>
      </c>
    </row>
    <row r="754" spans="17:21" x14ac:dyDescent="0.2">
      <c r="Q754" s="17">
        <f t="shared" si="63"/>
        <v>0.74900000000000055</v>
      </c>
      <c r="R754" s="17">
        <f t="shared" ca="1" si="59"/>
        <v>0.75</v>
      </c>
      <c r="S754" s="17">
        <f t="shared" ca="1" si="60"/>
        <v>0</v>
      </c>
      <c r="T754" s="17">
        <f t="shared" ca="1" si="61"/>
        <v>0.75</v>
      </c>
      <c r="U754" s="17">
        <f t="shared" ca="1" si="62"/>
        <v>0</v>
      </c>
    </row>
    <row r="755" spans="17:21" x14ac:dyDescent="0.2">
      <c r="Q755" s="17">
        <f t="shared" si="63"/>
        <v>0.75000000000000056</v>
      </c>
      <c r="R755" s="17">
        <f t="shared" ca="1" si="59"/>
        <v>0.75</v>
      </c>
      <c r="S755" s="17">
        <f t="shared" ca="1" si="60"/>
        <v>0</v>
      </c>
      <c r="T755" s="17">
        <f t="shared" ca="1" si="61"/>
        <v>0.75</v>
      </c>
      <c r="U755" s="17">
        <f t="shared" ca="1" si="62"/>
        <v>0</v>
      </c>
    </row>
    <row r="756" spans="17:21" x14ac:dyDescent="0.2">
      <c r="Q756" s="17">
        <f t="shared" si="63"/>
        <v>0.75100000000000056</v>
      </c>
      <c r="R756" s="17">
        <f t="shared" ca="1" si="59"/>
        <v>0.75</v>
      </c>
      <c r="S756" s="17">
        <f t="shared" ca="1" si="60"/>
        <v>0</v>
      </c>
      <c r="T756" s="17">
        <f t="shared" ca="1" si="61"/>
        <v>0.75</v>
      </c>
      <c r="U756" s="17">
        <f t="shared" ca="1" si="62"/>
        <v>0</v>
      </c>
    </row>
    <row r="757" spans="17:21" x14ac:dyDescent="0.2">
      <c r="Q757" s="17">
        <f t="shared" si="63"/>
        <v>0.75200000000000056</v>
      </c>
      <c r="R757" s="17">
        <f t="shared" ca="1" si="59"/>
        <v>0.75</v>
      </c>
      <c r="S757" s="17">
        <f t="shared" ca="1" si="60"/>
        <v>0</v>
      </c>
      <c r="T757" s="17">
        <f t="shared" ca="1" si="61"/>
        <v>0.75</v>
      </c>
      <c r="U757" s="17">
        <f t="shared" ca="1" si="62"/>
        <v>0</v>
      </c>
    </row>
    <row r="758" spans="17:21" x14ac:dyDescent="0.2">
      <c r="Q758" s="17">
        <f t="shared" si="63"/>
        <v>0.75300000000000056</v>
      </c>
      <c r="R758" s="17">
        <f t="shared" ca="1" si="59"/>
        <v>0.75</v>
      </c>
      <c r="S758" s="17">
        <f t="shared" ca="1" si="60"/>
        <v>0</v>
      </c>
      <c r="T758" s="17">
        <f t="shared" ca="1" si="61"/>
        <v>0.75</v>
      </c>
      <c r="U758" s="17">
        <f t="shared" ca="1" si="62"/>
        <v>0</v>
      </c>
    </row>
    <row r="759" spans="17:21" x14ac:dyDescent="0.2">
      <c r="Q759" s="17">
        <f t="shared" si="63"/>
        <v>0.75400000000000056</v>
      </c>
      <c r="R759" s="17">
        <f t="shared" ca="1" si="59"/>
        <v>0.75</v>
      </c>
      <c r="S759" s="17">
        <f t="shared" ca="1" si="60"/>
        <v>0</v>
      </c>
      <c r="T759" s="17">
        <f t="shared" ca="1" si="61"/>
        <v>0.75</v>
      </c>
      <c r="U759" s="17">
        <f t="shared" ca="1" si="62"/>
        <v>0</v>
      </c>
    </row>
    <row r="760" spans="17:21" x14ac:dyDescent="0.2">
      <c r="Q760" s="17">
        <f t="shared" si="63"/>
        <v>0.75500000000000056</v>
      </c>
      <c r="R760" s="17">
        <f t="shared" ca="1" si="59"/>
        <v>0.75</v>
      </c>
      <c r="S760" s="17">
        <f t="shared" ca="1" si="60"/>
        <v>0</v>
      </c>
      <c r="T760" s="17">
        <f t="shared" ca="1" si="61"/>
        <v>0.75</v>
      </c>
      <c r="U760" s="17">
        <f t="shared" ca="1" si="62"/>
        <v>0</v>
      </c>
    </row>
    <row r="761" spans="17:21" x14ac:dyDescent="0.2">
      <c r="Q761" s="17">
        <f t="shared" si="63"/>
        <v>0.75600000000000056</v>
      </c>
      <c r="R761" s="17">
        <f t="shared" ca="1" si="59"/>
        <v>0.75</v>
      </c>
      <c r="S761" s="17">
        <f t="shared" ca="1" si="60"/>
        <v>0</v>
      </c>
      <c r="T761" s="17">
        <f t="shared" ca="1" si="61"/>
        <v>0.75</v>
      </c>
      <c r="U761" s="17">
        <f t="shared" ca="1" si="62"/>
        <v>0</v>
      </c>
    </row>
    <row r="762" spans="17:21" x14ac:dyDescent="0.2">
      <c r="Q762" s="17">
        <f t="shared" si="63"/>
        <v>0.75700000000000056</v>
      </c>
      <c r="R762" s="17">
        <f t="shared" ca="1" si="59"/>
        <v>0.75</v>
      </c>
      <c r="S762" s="17">
        <f t="shared" ca="1" si="60"/>
        <v>0</v>
      </c>
      <c r="T762" s="17">
        <f t="shared" ca="1" si="61"/>
        <v>0.75</v>
      </c>
      <c r="U762" s="17">
        <f t="shared" ca="1" si="62"/>
        <v>0</v>
      </c>
    </row>
    <row r="763" spans="17:21" x14ac:dyDescent="0.2">
      <c r="Q763" s="17">
        <f t="shared" si="63"/>
        <v>0.75800000000000056</v>
      </c>
      <c r="R763" s="17">
        <f t="shared" ca="1" si="59"/>
        <v>0.75</v>
      </c>
      <c r="S763" s="17">
        <f t="shared" ca="1" si="60"/>
        <v>0</v>
      </c>
      <c r="T763" s="17">
        <f t="shared" ca="1" si="61"/>
        <v>0.75</v>
      </c>
      <c r="U763" s="17">
        <f t="shared" ca="1" si="62"/>
        <v>0</v>
      </c>
    </row>
    <row r="764" spans="17:21" x14ac:dyDescent="0.2">
      <c r="Q764" s="17">
        <f t="shared" si="63"/>
        <v>0.75900000000000056</v>
      </c>
      <c r="R764" s="17">
        <f t="shared" ca="1" si="59"/>
        <v>0.75</v>
      </c>
      <c r="S764" s="17">
        <f t="shared" ca="1" si="60"/>
        <v>0</v>
      </c>
      <c r="T764" s="17">
        <f t="shared" ca="1" si="61"/>
        <v>0.75</v>
      </c>
      <c r="U764" s="17">
        <f t="shared" ca="1" si="62"/>
        <v>0</v>
      </c>
    </row>
    <row r="765" spans="17:21" x14ac:dyDescent="0.2">
      <c r="Q765" s="17">
        <f t="shared" si="63"/>
        <v>0.76000000000000056</v>
      </c>
      <c r="R765" s="17">
        <f t="shared" ca="1" si="59"/>
        <v>0.75</v>
      </c>
      <c r="S765" s="17">
        <f t="shared" ca="1" si="60"/>
        <v>0</v>
      </c>
      <c r="T765" s="17">
        <f t="shared" ca="1" si="61"/>
        <v>0.75</v>
      </c>
      <c r="U765" s="17">
        <f t="shared" ca="1" si="62"/>
        <v>0</v>
      </c>
    </row>
    <row r="766" spans="17:21" x14ac:dyDescent="0.2">
      <c r="Q766" s="17">
        <f t="shared" si="63"/>
        <v>0.76100000000000056</v>
      </c>
      <c r="R766" s="17">
        <f t="shared" ca="1" si="59"/>
        <v>0.75</v>
      </c>
      <c r="S766" s="17">
        <f t="shared" ca="1" si="60"/>
        <v>0</v>
      </c>
      <c r="T766" s="17">
        <f t="shared" ca="1" si="61"/>
        <v>0.75</v>
      </c>
      <c r="U766" s="17">
        <f t="shared" ca="1" si="62"/>
        <v>0</v>
      </c>
    </row>
    <row r="767" spans="17:21" x14ac:dyDescent="0.2">
      <c r="Q767" s="17">
        <f t="shared" si="63"/>
        <v>0.76200000000000057</v>
      </c>
      <c r="R767" s="17">
        <f t="shared" ca="1" si="59"/>
        <v>0.75</v>
      </c>
      <c r="S767" s="17">
        <f t="shared" ca="1" si="60"/>
        <v>0</v>
      </c>
      <c r="T767" s="17">
        <f t="shared" ca="1" si="61"/>
        <v>0.75</v>
      </c>
      <c r="U767" s="17">
        <f t="shared" ca="1" si="62"/>
        <v>0</v>
      </c>
    </row>
    <row r="768" spans="17:21" x14ac:dyDescent="0.2">
      <c r="Q768" s="17">
        <f t="shared" si="63"/>
        <v>0.76300000000000057</v>
      </c>
      <c r="R768" s="17">
        <f t="shared" ca="1" si="59"/>
        <v>0.75</v>
      </c>
      <c r="S768" s="17">
        <f t="shared" ca="1" si="60"/>
        <v>0</v>
      </c>
      <c r="T768" s="17">
        <f t="shared" ca="1" si="61"/>
        <v>0.75</v>
      </c>
      <c r="U768" s="17">
        <f t="shared" ca="1" si="62"/>
        <v>0</v>
      </c>
    </row>
    <row r="769" spans="17:21" x14ac:dyDescent="0.2">
      <c r="Q769" s="17">
        <f t="shared" si="63"/>
        <v>0.76400000000000057</v>
      </c>
      <c r="R769" s="17">
        <f t="shared" ca="1" si="59"/>
        <v>0.75</v>
      </c>
      <c r="S769" s="17">
        <f t="shared" ca="1" si="60"/>
        <v>0</v>
      </c>
      <c r="T769" s="17">
        <f t="shared" ca="1" si="61"/>
        <v>0.75</v>
      </c>
      <c r="U769" s="17">
        <f t="shared" ca="1" si="62"/>
        <v>0</v>
      </c>
    </row>
    <row r="770" spans="17:21" x14ac:dyDescent="0.2">
      <c r="Q770" s="17">
        <f t="shared" si="63"/>
        <v>0.76500000000000057</v>
      </c>
      <c r="R770" s="17">
        <f t="shared" ca="1" si="59"/>
        <v>0.75</v>
      </c>
      <c r="S770" s="17">
        <f t="shared" ca="1" si="60"/>
        <v>0</v>
      </c>
      <c r="T770" s="17">
        <f t="shared" ca="1" si="61"/>
        <v>0.75</v>
      </c>
      <c r="U770" s="17">
        <f t="shared" ca="1" si="62"/>
        <v>0</v>
      </c>
    </row>
    <row r="771" spans="17:21" x14ac:dyDescent="0.2">
      <c r="Q771" s="17">
        <f t="shared" si="63"/>
        <v>0.76600000000000057</v>
      </c>
      <c r="R771" s="17">
        <f t="shared" ca="1" si="59"/>
        <v>0.75</v>
      </c>
      <c r="S771" s="17">
        <f t="shared" ca="1" si="60"/>
        <v>0</v>
      </c>
      <c r="T771" s="17">
        <f t="shared" ca="1" si="61"/>
        <v>0.75</v>
      </c>
      <c r="U771" s="17">
        <f t="shared" ca="1" si="62"/>
        <v>0</v>
      </c>
    </row>
    <row r="772" spans="17:21" x14ac:dyDescent="0.2">
      <c r="Q772" s="17">
        <f t="shared" si="63"/>
        <v>0.76700000000000057</v>
      </c>
      <c r="R772" s="17">
        <f t="shared" ca="1" si="59"/>
        <v>0.75</v>
      </c>
      <c r="S772" s="17">
        <f t="shared" ca="1" si="60"/>
        <v>0</v>
      </c>
      <c r="T772" s="17">
        <f t="shared" ca="1" si="61"/>
        <v>0.75</v>
      </c>
      <c r="U772" s="17">
        <f t="shared" ca="1" si="62"/>
        <v>0</v>
      </c>
    </row>
    <row r="773" spans="17:21" x14ac:dyDescent="0.2">
      <c r="Q773" s="17">
        <f t="shared" si="63"/>
        <v>0.76800000000000057</v>
      </c>
      <c r="R773" s="17">
        <f t="shared" ca="1" si="59"/>
        <v>0.75</v>
      </c>
      <c r="S773" s="17">
        <f t="shared" ca="1" si="60"/>
        <v>0</v>
      </c>
      <c r="T773" s="17">
        <f t="shared" ca="1" si="61"/>
        <v>0.75</v>
      </c>
      <c r="U773" s="17">
        <f t="shared" ca="1" si="62"/>
        <v>0</v>
      </c>
    </row>
    <row r="774" spans="17:21" x14ac:dyDescent="0.2">
      <c r="Q774" s="17">
        <f t="shared" si="63"/>
        <v>0.76900000000000057</v>
      </c>
      <c r="R774" s="17">
        <f t="shared" ref="R774:R837" ca="1" si="64">COUNTIFS($F$6:$F$92,"CF",$I$6:$I$92,"&gt;="&amp;$Q774)/CF_D</f>
        <v>0.75</v>
      </c>
      <c r="S774" s="17">
        <f t="shared" ref="S774:S837" ca="1" si="65">COUNTIFS($F$6:$F$92,"CONT",$I$6:$I$92,"&gt;="&amp;$Q774)/CFNT_D</f>
        <v>0</v>
      </c>
      <c r="T774" s="17">
        <f t="shared" ca="1" si="61"/>
        <v>0.75</v>
      </c>
      <c r="U774" s="17">
        <f t="shared" ca="1" si="62"/>
        <v>0</v>
      </c>
    </row>
    <row r="775" spans="17:21" x14ac:dyDescent="0.2">
      <c r="Q775" s="17">
        <f t="shared" si="63"/>
        <v>0.77000000000000057</v>
      </c>
      <c r="R775" s="17">
        <f t="shared" ca="1" si="64"/>
        <v>0.75</v>
      </c>
      <c r="S775" s="17">
        <f t="shared" ca="1" si="65"/>
        <v>0</v>
      </c>
      <c r="T775" s="17">
        <f t="shared" ref="T775:T838" ca="1" si="66">(R775+R776)/2</f>
        <v>0.75</v>
      </c>
      <c r="U775" s="17">
        <f t="shared" ref="U775:U838" ca="1" si="67">-(S776-S775)</f>
        <v>0</v>
      </c>
    </row>
    <row r="776" spans="17:21" x14ac:dyDescent="0.2">
      <c r="Q776" s="17">
        <f t="shared" ref="Q776:Q839" si="68">Q775+0.001</f>
        <v>0.77100000000000057</v>
      </c>
      <c r="R776" s="17">
        <f t="shared" ca="1" si="64"/>
        <v>0.75</v>
      </c>
      <c r="S776" s="17">
        <f t="shared" ca="1" si="65"/>
        <v>0</v>
      </c>
      <c r="T776" s="17">
        <f t="shared" ca="1" si="66"/>
        <v>0.75</v>
      </c>
      <c r="U776" s="17">
        <f t="shared" ca="1" si="67"/>
        <v>0</v>
      </c>
    </row>
    <row r="777" spans="17:21" x14ac:dyDescent="0.2">
      <c r="Q777" s="17">
        <f t="shared" si="68"/>
        <v>0.77200000000000057</v>
      </c>
      <c r="R777" s="17">
        <f t="shared" ca="1" si="64"/>
        <v>0.75</v>
      </c>
      <c r="S777" s="17">
        <f t="shared" ca="1" si="65"/>
        <v>0</v>
      </c>
      <c r="T777" s="17">
        <f t="shared" ca="1" si="66"/>
        <v>0.75</v>
      </c>
      <c r="U777" s="17">
        <f t="shared" ca="1" si="67"/>
        <v>0</v>
      </c>
    </row>
    <row r="778" spans="17:21" x14ac:dyDescent="0.2">
      <c r="Q778" s="17">
        <f t="shared" si="68"/>
        <v>0.77300000000000058</v>
      </c>
      <c r="R778" s="17">
        <f t="shared" ca="1" si="64"/>
        <v>0.75</v>
      </c>
      <c r="S778" s="17">
        <f t="shared" ca="1" si="65"/>
        <v>0</v>
      </c>
      <c r="T778" s="17">
        <f t="shared" ca="1" si="66"/>
        <v>0.75</v>
      </c>
      <c r="U778" s="17">
        <f t="shared" ca="1" si="67"/>
        <v>0</v>
      </c>
    </row>
    <row r="779" spans="17:21" x14ac:dyDescent="0.2">
      <c r="Q779" s="17">
        <f t="shared" si="68"/>
        <v>0.77400000000000058</v>
      </c>
      <c r="R779" s="17">
        <f t="shared" ca="1" si="64"/>
        <v>0.75</v>
      </c>
      <c r="S779" s="17">
        <f t="shared" ca="1" si="65"/>
        <v>0</v>
      </c>
      <c r="T779" s="17">
        <f t="shared" ca="1" si="66"/>
        <v>0.75</v>
      </c>
      <c r="U779" s="17">
        <f t="shared" ca="1" si="67"/>
        <v>0</v>
      </c>
    </row>
    <row r="780" spans="17:21" x14ac:dyDescent="0.2">
      <c r="Q780" s="17">
        <f t="shared" si="68"/>
        <v>0.77500000000000058</v>
      </c>
      <c r="R780" s="17">
        <f t="shared" ca="1" si="64"/>
        <v>0.75</v>
      </c>
      <c r="S780" s="17">
        <f t="shared" ca="1" si="65"/>
        <v>0</v>
      </c>
      <c r="T780" s="17">
        <f t="shared" ca="1" si="66"/>
        <v>0.75</v>
      </c>
      <c r="U780" s="17">
        <f t="shared" ca="1" si="67"/>
        <v>0</v>
      </c>
    </row>
    <row r="781" spans="17:21" x14ac:dyDescent="0.2">
      <c r="Q781" s="17">
        <f t="shared" si="68"/>
        <v>0.77600000000000058</v>
      </c>
      <c r="R781" s="17">
        <f t="shared" ca="1" si="64"/>
        <v>0.75</v>
      </c>
      <c r="S781" s="17">
        <f t="shared" ca="1" si="65"/>
        <v>0</v>
      </c>
      <c r="T781" s="17">
        <f t="shared" ca="1" si="66"/>
        <v>0.75</v>
      </c>
      <c r="U781" s="17">
        <f t="shared" ca="1" si="67"/>
        <v>0</v>
      </c>
    </row>
    <row r="782" spans="17:21" x14ac:dyDescent="0.2">
      <c r="Q782" s="17">
        <f t="shared" si="68"/>
        <v>0.77700000000000058</v>
      </c>
      <c r="R782" s="17">
        <f t="shared" ca="1" si="64"/>
        <v>0.75</v>
      </c>
      <c r="S782" s="17">
        <f t="shared" ca="1" si="65"/>
        <v>0</v>
      </c>
      <c r="T782" s="17">
        <f t="shared" ca="1" si="66"/>
        <v>0.75</v>
      </c>
      <c r="U782" s="17">
        <f t="shared" ca="1" si="67"/>
        <v>0</v>
      </c>
    </row>
    <row r="783" spans="17:21" x14ac:dyDescent="0.2">
      <c r="Q783" s="17">
        <f t="shared" si="68"/>
        <v>0.77800000000000058</v>
      </c>
      <c r="R783" s="17">
        <f t="shared" ca="1" si="64"/>
        <v>0.75</v>
      </c>
      <c r="S783" s="17">
        <f t="shared" ca="1" si="65"/>
        <v>0</v>
      </c>
      <c r="T783" s="17">
        <f t="shared" ca="1" si="66"/>
        <v>0.75</v>
      </c>
      <c r="U783" s="17">
        <f t="shared" ca="1" si="67"/>
        <v>0</v>
      </c>
    </row>
    <row r="784" spans="17:21" x14ac:dyDescent="0.2">
      <c r="Q784" s="17">
        <f t="shared" si="68"/>
        <v>0.77900000000000058</v>
      </c>
      <c r="R784" s="17">
        <f t="shared" ca="1" si="64"/>
        <v>0.75</v>
      </c>
      <c r="S784" s="17">
        <f t="shared" ca="1" si="65"/>
        <v>0</v>
      </c>
      <c r="T784" s="17">
        <f t="shared" ca="1" si="66"/>
        <v>0.75</v>
      </c>
      <c r="U784" s="17">
        <f t="shared" ca="1" si="67"/>
        <v>0</v>
      </c>
    </row>
    <row r="785" spans="17:21" x14ac:dyDescent="0.2">
      <c r="Q785" s="17">
        <f t="shared" si="68"/>
        <v>0.78000000000000058</v>
      </c>
      <c r="R785" s="17">
        <f t="shared" ca="1" si="64"/>
        <v>0.75</v>
      </c>
      <c r="S785" s="17">
        <f t="shared" ca="1" si="65"/>
        <v>0</v>
      </c>
      <c r="T785" s="17">
        <f t="shared" ca="1" si="66"/>
        <v>0.75</v>
      </c>
      <c r="U785" s="17">
        <f t="shared" ca="1" si="67"/>
        <v>0</v>
      </c>
    </row>
    <row r="786" spans="17:21" x14ac:dyDescent="0.2">
      <c r="Q786" s="17">
        <f t="shared" si="68"/>
        <v>0.78100000000000058</v>
      </c>
      <c r="R786" s="17">
        <f t="shared" ca="1" si="64"/>
        <v>0.75</v>
      </c>
      <c r="S786" s="17">
        <f t="shared" ca="1" si="65"/>
        <v>0</v>
      </c>
      <c r="T786" s="17">
        <f t="shared" ca="1" si="66"/>
        <v>0.75</v>
      </c>
      <c r="U786" s="17">
        <f t="shared" ca="1" si="67"/>
        <v>0</v>
      </c>
    </row>
    <row r="787" spans="17:21" x14ac:dyDescent="0.2">
      <c r="Q787" s="17">
        <f t="shared" si="68"/>
        <v>0.78200000000000058</v>
      </c>
      <c r="R787" s="17">
        <f t="shared" ca="1" si="64"/>
        <v>0.75</v>
      </c>
      <c r="S787" s="17">
        <f t="shared" ca="1" si="65"/>
        <v>0</v>
      </c>
      <c r="T787" s="17">
        <f t="shared" ca="1" si="66"/>
        <v>0.75</v>
      </c>
      <c r="U787" s="17">
        <f t="shared" ca="1" si="67"/>
        <v>0</v>
      </c>
    </row>
    <row r="788" spans="17:21" x14ac:dyDescent="0.2">
      <c r="Q788" s="17">
        <f t="shared" si="68"/>
        <v>0.78300000000000058</v>
      </c>
      <c r="R788" s="17">
        <f t="shared" ca="1" si="64"/>
        <v>0.75</v>
      </c>
      <c r="S788" s="17">
        <f t="shared" ca="1" si="65"/>
        <v>0</v>
      </c>
      <c r="T788" s="17">
        <f t="shared" ca="1" si="66"/>
        <v>0.75</v>
      </c>
      <c r="U788" s="17">
        <f t="shared" ca="1" si="67"/>
        <v>0</v>
      </c>
    </row>
    <row r="789" spans="17:21" x14ac:dyDescent="0.2">
      <c r="Q789" s="17">
        <f t="shared" si="68"/>
        <v>0.78400000000000059</v>
      </c>
      <c r="R789" s="17">
        <f t="shared" ca="1" si="64"/>
        <v>0.75</v>
      </c>
      <c r="S789" s="17">
        <f t="shared" ca="1" si="65"/>
        <v>0</v>
      </c>
      <c r="T789" s="17">
        <f t="shared" ca="1" si="66"/>
        <v>0.75</v>
      </c>
      <c r="U789" s="17">
        <f t="shared" ca="1" si="67"/>
        <v>0</v>
      </c>
    </row>
    <row r="790" spans="17:21" x14ac:dyDescent="0.2">
      <c r="Q790" s="17">
        <f t="shared" si="68"/>
        <v>0.78500000000000059</v>
      </c>
      <c r="R790" s="17">
        <f t="shared" ca="1" si="64"/>
        <v>0.75</v>
      </c>
      <c r="S790" s="17">
        <f t="shared" ca="1" si="65"/>
        <v>0</v>
      </c>
      <c r="T790" s="17">
        <f t="shared" ca="1" si="66"/>
        <v>0.75</v>
      </c>
      <c r="U790" s="17">
        <f t="shared" ca="1" si="67"/>
        <v>0</v>
      </c>
    </row>
    <row r="791" spans="17:21" x14ac:dyDescent="0.2">
      <c r="Q791" s="17">
        <f t="shared" si="68"/>
        <v>0.78600000000000059</v>
      </c>
      <c r="R791" s="17">
        <f t="shared" ca="1" si="64"/>
        <v>0.75</v>
      </c>
      <c r="S791" s="17">
        <f t="shared" ca="1" si="65"/>
        <v>0</v>
      </c>
      <c r="T791" s="17">
        <f t="shared" ca="1" si="66"/>
        <v>0.75</v>
      </c>
      <c r="U791" s="17">
        <f t="shared" ca="1" si="67"/>
        <v>0</v>
      </c>
    </row>
    <row r="792" spans="17:21" x14ac:dyDescent="0.2">
      <c r="Q792" s="17">
        <f t="shared" si="68"/>
        <v>0.78700000000000059</v>
      </c>
      <c r="R792" s="17">
        <f t="shared" ca="1" si="64"/>
        <v>0.75</v>
      </c>
      <c r="S792" s="17">
        <f t="shared" ca="1" si="65"/>
        <v>0</v>
      </c>
      <c r="T792" s="17">
        <f t="shared" ca="1" si="66"/>
        <v>0.75</v>
      </c>
      <c r="U792" s="17">
        <f t="shared" ca="1" si="67"/>
        <v>0</v>
      </c>
    </row>
    <row r="793" spans="17:21" x14ac:dyDescent="0.2">
      <c r="Q793" s="17">
        <f t="shared" si="68"/>
        <v>0.78800000000000059</v>
      </c>
      <c r="R793" s="17">
        <f t="shared" ca="1" si="64"/>
        <v>0.75</v>
      </c>
      <c r="S793" s="17">
        <f t="shared" ca="1" si="65"/>
        <v>0</v>
      </c>
      <c r="T793" s="17">
        <f t="shared" ca="1" si="66"/>
        <v>0.75</v>
      </c>
      <c r="U793" s="17">
        <f t="shared" ca="1" si="67"/>
        <v>0</v>
      </c>
    </row>
    <row r="794" spans="17:21" x14ac:dyDescent="0.2">
      <c r="Q794" s="17">
        <f t="shared" si="68"/>
        <v>0.78900000000000059</v>
      </c>
      <c r="R794" s="17">
        <f t="shared" ca="1" si="64"/>
        <v>0.75</v>
      </c>
      <c r="S794" s="17">
        <f t="shared" ca="1" si="65"/>
        <v>0</v>
      </c>
      <c r="T794" s="17">
        <f t="shared" ca="1" si="66"/>
        <v>0.75</v>
      </c>
      <c r="U794" s="17">
        <f t="shared" ca="1" si="67"/>
        <v>0</v>
      </c>
    </row>
    <row r="795" spans="17:21" x14ac:dyDescent="0.2">
      <c r="Q795" s="17">
        <f t="shared" si="68"/>
        <v>0.79000000000000059</v>
      </c>
      <c r="R795" s="17">
        <f t="shared" ca="1" si="64"/>
        <v>0.75</v>
      </c>
      <c r="S795" s="17">
        <f t="shared" ca="1" si="65"/>
        <v>0</v>
      </c>
      <c r="T795" s="17">
        <f t="shared" ca="1" si="66"/>
        <v>0.75</v>
      </c>
      <c r="U795" s="17">
        <f t="shared" ca="1" si="67"/>
        <v>0</v>
      </c>
    </row>
    <row r="796" spans="17:21" x14ac:dyDescent="0.2">
      <c r="Q796" s="17">
        <f t="shared" si="68"/>
        <v>0.79100000000000059</v>
      </c>
      <c r="R796" s="17">
        <f t="shared" ca="1" si="64"/>
        <v>0.75</v>
      </c>
      <c r="S796" s="17">
        <f t="shared" ca="1" si="65"/>
        <v>0</v>
      </c>
      <c r="T796" s="17">
        <f t="shared" ca="1" si="66"/>
        <v>0.75</v>
      </c>
      <c r="U796" s="17">
        <f t="shared" ca="1" si="67"/>
        <v>0</v>
      </c>
    </row>
    <row r="797" spans="17:21" x14ac:dyDescent="0.2">
      <c r="Q797" s="17">
        <f t="shared" si="68"/>
        <v>0.79200000000000059</v>
      </c>
      <c r="R797" s="17">
        <f t="shared" ca="1" si="64"/>
        <v>0.75</v>
      </c>
      <c r="S797" s="17">
        <f t="shared" ca="1" si="65"/>
        <v>0</v>
      </c>
      <c r="T797" s="17">
        <f t="shared" ca="1" si="66"/>
        <v>0.75</v>
      </c>
      <c r="U797" s="17">
        <f t="shared" ca="1" si="67"/>
        <v>0</v>
      </c>
    </row>
    <row r="798" spans="17:21" x14ac:dyDescent="0.2">
      <c r="Q798" s="17">
        <f t="shared" si="68"/>
        <v>0.79300000000000059</v>
      </c>
      <c r="R798" s="17">
        <f t="shared" ca="1" si="64"/>
        <v>0.75</v>
      </c>
      <c r="S798" s="17">
        <f t="shared" ca="1" si="65"/>
        <v>0</v>
      </c>
      <c r="T798" s="17">
        <f t="shared" ca="1" si="66"/>
        <v>0.75</v>
      </c>
      <c r="U798" s="17">
        <f t="shared" ca="1" si="67"/>
        <v>0</v>
      </c>
    </row>
    <row r="799" spans="17:21" x14ac:dyDescent="0.2">
      <c r="Q799" s="17">
        <f t="shared" si="68"/>
        <v>0.79400000000000059</v>
      </c>
      <c r="R799" s="17">
        <f t="shared" ca="1" si="64"/>
        <v>0.75</v>
      </c>
      <c r="S799" s="17">
        <f t="shared" ca="1" si="65"/>
        <v>0</v>
      </c>
      <c r="T799" s="17">
        <f t="shared" ca="1" si="66"/>
        <v>0.75</v>
      </c>
      <c r="U799" s="17">
        <f t="shared" ca="1" si="67"/>
        <v>0</v>
      </c>
    </row>
    <row r="800" spans="17:21" x14ac:dyDescent="0.2">
      <c r="Q800" s="17">
        <f t="shared" si="68"/>
        <v>0.7950000000000006</v>
      </c>
      <c r="R800" s="17">
        <f t="shared" ca="1" si="64"/>
        <v>0.75</v>
      </c>
      <c r="S800" s="17">
        <f t="shared" ca="1" si="65"/>
        <v>0</v>
      </c>
      <c r="T800" s="17">
        <f t="shared" ca="1" si="66"/>
        <v>0.75</v>
      </c>
      <c r="U800" s="17">
        <f t="shared" ca="1" si="67"/>
        <v>0</v>
      </c>
    </row>
    <row r="801" spans="17:21" x14ac:dyDescent="0.2">
      <c r="Q801" s="17">
        <f t="shared" si="68"/>
        <v>0.7960000000000006</v>
      </c>
      <c r="R801" s="17">
        <f t="shared" ca="1" si="64"/>
        <v>0.75</v>
      </c>
      <c r="S801" s="17">
        <f t="shared" ca="1" si="65"/>
        <v>0</v>
      </c>
      <c r="T801" s="17">
        <f t="shared" ca="1" si="66"/>
        <v>0.75</v>
      </c>
      <c r="U801" s="17">
        <f t="shared" ca="1" si="67"/>
        <v>0</v>
      </c>
    </row>
    <row r="802" spans="17:21" x14ac:dyDescent="0.2">
      <c r="Q802" s="17">
        <f t="shared" si="68"/>
        <v>0.7970000000000006</v>
      </c>
      <c r="R802" s="17">
        <f t="shared" ca="1" si="64"/>
        <v>0.75</v>
      </c>
      <c r="S802" s="17">
        <f t="shared" ca="1" si="65"/>
        <v>0</v>
      </c>
      <c r="T802" s="17">
        <f t="shared" ca="1" si="66"/>
        <v>0.75</v>
      </c>
      <c r="U802" s="17">
        <f t="shared" ca="1" si="67"/>
        <v>0</v>
      </c>
    </row>
    <row r="803" spans="17:21" x14ac:dyDescent="0.2">
      <c r="Q803" s="17">
        <f t="shared" si="68"/>
        <v>0.7980000000000006</v>
      </c>
      <c r="R803" s="17">
        <f t="shared" ca="1" si="64"/>
        <v>0.75</v>
      </c>
      <c r="S803" s="17">
        <f t="shared" ca="1" si="65"/>
        <v>0</v>
      </c>
      <c r="T803" s="17">
        <f t="shared" ca="1" si="66"/>
        <v>0.75</v>
      </c>
      <c r="U803" s="17">
        <f t="shared" ca="1" si="67"/>
        <v>0</v>
      </c>
    </row>
    <row r="804" spans="17:21" x14ac:dyDescent="0.2">
      <c r="Q804" s="17">
        <f t="shared" si="68"/>
        <v>0.7990000000000006</v>
      </c>
      <c r="R804" s="17">
        <f t="shared" ca="1" si="64"/>
        <v>0.75</v>
      </c>
      <c r="S804" s="17">
        <f t="shared" ca="1" si="65"/>
        <v>0</v>
      </c>
      <c r="T804" s="17">
        <f t="shared" ca="1" si="66"/>
        <v>0.75</v>
      </c>
      <c r="U804" s="17">
        <f t="shared" ca="1" si="67"/>
        <v>0</v>
      </c>
    </row>
    <row r="805" spans="17:21" x14ac:dyDescent="0.2">
      <c r="Q805" s="17">
        <f t="shared" si="68"/>
        <v>0.8000000000000006</v>
      </c>
      <c r="R805" s="17">
        <f t="shared" ca="1" si="64"/>
        <v>0.75</v>
      </c>
      <c r="S805" s="17">
        <f t="shared" ca="1" si="65"/>
        <v>0</v>
      </c>
      <c r="T805" s="17">
        <f t="shared" ca="1" si="66"/>
        <v>0.75</v>
      </c>
      <c r="U805" s="17">
        <f t="shared" ca="1" si="67"/>
        <v>0</v>
      </c>
    </row>
    <row r="806" spans="17:21" x14ac:dyDescent="0.2">
      <c r="Q806" s="17">
        <f t="shared" si="68"/>
        <v>0.8010000000000006</v>
      </c>
      <c r="R806" s="17">
        <f t="shared" ca="1" si="64"/>
        <v>0.75</v>
      </c>
      <c r="S806" s="17">
        <f t="shared" ca="1" si="65"/>
        <v>0</v>
      </c>
      <c r="T806" s="17">
        <f t="shared" ca="1" si="66"/>
        <v>0.75</v>
      </c>
      <c r="U806" s="17">
        <f t="shared" ca="1" si="67"/>
        <v>0</v>
      </c>
    </row>
    <row r="807" spans="17:21" x14ac:dyDescent="0.2">
      <c r="Q807" s="17">
        <f t="shared" si="68"/>
        <v>0.8020000000000006</v>
      </c>
      <c r="R807" s="17">
        <f t="shared" ca="1" si="64"/>
        <v>0.75</v>
      </c>
      <c r="S807" s="17">
        <f t="shared" ca="1" si="65"/>
        <v>0</v>
      </c>
      <c r="T807" s="17">
        <f t="shared" ca="1" si="66"/>
        <v>0.75</v>
      </c>
      <c r="U807" s="17">
        <f t="shared" ca="1" si="67"/>
        <v>0</v>
      </c>
    </row>
    <row r="808" spans="17:21" x14ac:dyDescent="0.2">
      <c r="Q808" s="17">
        <f t="shared" si="68"/>
        <v>0.8030000000000006</v>
      </c>
      <c r="R808" s="17">
        <f t="shared" ca="1" si="64"/>
        <v>0.75</v>
      </c>
      <c r="S808" s="17">
        <f t="shared" ca="1" si="65"/>
        <v>0</v>
      </c>
      <c r="T808" s="17">
        <f t="shared" ca="1" si="66"/>
        <v>0.75</v>
      </c>
      <c r="U808" s="17">
        <f t="shared" ca="1" si="67"/>
        <v>0</v>
      </c>
    </row>
    <row r="809" spans="17:21" x14ac:dyDescent="0.2">
      <c r="Q809" s="17">
        <f t="shared" si="68"/>
        <v>0.8040000000000006</v>
      </c>
      <c r="R809" s="17">
        <f t="shared" ca="1" si="64"/>
        <v>0.75</v>
      </c>
      <c r="S809" s="17">
        <f t="shared" ca="1" si="65"/>
        <v>0</v>
      </c>
      <c r="T809" s="17">
        <f t="shared" ca="1" si="66"/>
        <v>0.75</v>
      </c>
      <c r="U809" s="17">
        <f t="shared" ca="1" si="67"/>
        <v>0</v>
      </c>
    </row>
    <row r="810" spans="17:21" x14ac:dyDescent="0.2">
      <c r="Q810" s="17">
        <f t="shared" si="68"/>
        <v>0.8050000000000006</v>
      </c>
      <c r="R810" s="17">
        <f t="shared" ca="1" si="64"/>
        <v>0.75</v>
      </c>
      <c r="S810" s="17">
        <f t="shared" ca="1" si="65"/>
        <v>0</v>
      </c>
      <c r="T810" s="17">
        <f t="shared" ca="1" si="66"/>
        <v>0.75</v>
      </c>
      <c r="U810" s="17">
        <f t="shared" ca="1" si="67"/>
        <v>0</v>
      </c>
    </row>
    <row r="811" spans="17:21" x14ac:dyDescent="0.2">
      <c r="Q811" s="17">
        <f t="shared" si="68"/>
        <v>0.8060000000000006</v>
      </c>
      <c r="R811" s="17">
        <f t="shared" ca="1" si="64"/>
        <v>0.75</v>
      </c>
      <c r="S811" s="17">
        <f t="shared" ca="1" si="65"/>
        <v>0</v>
      </c>
      <c r="T811" s="17">
        <f t="shared" ca="1" si="66"/>
        <v>0.75</v>
      </c>
      <c r="U811" s="17">
        <f t="shared" ca="1" si="67"/>
        <v>0</v>
      </c>
    </row>
    <row r="812" spans="17:21" x14ac:dyDescent="0.2">
      <c r="Q812" s="17">
        <f t="shared" si="68"/>
        <v>0.80700000000000061</v>
      </c>
      <c r="R812" s="17">
        <f t="shared" ca="1" si="64"/>
        <v>0.75</v>
      </c>
      <c r="S812" s="17">
        <f t="shared" ca="1" si="65"/>
        <v>0</v>
      </c>
      <c r="T812" s="17">
        <f t="shared" ca="1" si="66"/>
        <v>0.75</v>
      </c>
      <c r="U812" s="17">
        <f t="shared" ca="1" si="67"/>
        <v>0</v>
      </c>
    </row>
    <row r="813" spans="17:21" x14ac:dyDescent="0.2">
      <c r="Q813" s="17">
        <f t="shared" si="68"/>
        <v>0.80800000000000061</v>
      </c>
      <c r="R813" s="17">
        <f t="shared" ca="1" si="64"/>
        <v>0.75</v>
      </c>
      <c r="S813" s="17">
        <f t="shared" ca="1" si="65"/>
        <v>0</v>
      </c>
      <c r="T813" s="17">
        <f t="shared" ca="1" si="66"/>
        <v>0.75</v>
      </c>
      <c r="U813" s="17">
        <f t="shared" ca="1" si="67"/>
        <v>0</v>
      </c>
    </row>
    <row r="814" spans="17:21" x14ac:dyDescent="0.2">
      <c r="Q814" s="17">
        <f t="shared" si="68"/>
        <v>0.80900000000000061</v>
      </c>
      <c r="R814" s="17">
        <f t="shared" ca="1" si="64"/>
        <v>0.75</v>
      </c>
      <c r="S814" s="17">
        <f t="shared" ca="1" si="65"/>
        <v>0</v>
      </c>
      <c r="T814" s="17">
        <f t="shared" ca="1" si="66"/>
        <v>0.75</v>
      </c>
      <c r="U814" s="17">
        <f t="shared" ca="1" si="67"/>
        <v>0</v>
      </c>
    </row>
    <row r="815" spans="17:21" x14ac:dyDescent="0.2">
      <c r="Q815" s="17">
        <f t="shared" si="68"/>
        <v>0.81000000000000061</v>
      </c>
      <c r="R815" s="17">
        <f t="shared" ca="1" si="64"/>
        <v>0.75</v>
      </c>
      <c r="S815" s="17">
        <f t="shared" ca="1" si="65"/>
        <v>0</v>
      </c>
      <c r="T815" s="17">
        <f t="shared" ca="1" si="66"/>
        <v>0.75</v>
      </c>
      <c r="U815" s="17">
        <f t="shared" ca="1" si="67"/>
        <v>0</v>
      </c>
    </row>
    <row r="816" spans="17:21" x14ac:dyDescent="0.2">
      <c r="Q816" s="17">
        <f t="shared" si="68"/>
        <v>0.81100000000000061</v>
      </c>
      <c r="R816" s="17">
        <f t="shared" ca="1" si="64"/>
        <v>0.75</v>
      </c>
      <c r="S816" s="17">
        <f t="shared" ca="1" si="65"/>
        <v>0</v>
      </c>
      <c r="T816" s="17">
        <f t="shared" ca="1" si="66"/>
        <v>0.75</v>
      </c>
      <c r="U816" s="17">
        <f t="shared" ca="1" si="67"/>
        <v>0</v>
      </c>
    </row>
    <row r="817" spans="17:21" x14ac:dyDescent="0.2">
      <c r="Q817" s="17">
        <f t="shared" si="68"/>
        <v>0.81200000000000061</v>
      </c>
      <c r="R817" s="17">
        <f t="shared" ca="1" si="64"/>
        <v>0.75</v>
      </c>
      <c r="S817" s="17">
        <f t="shared" ca="1" si="65"/>
        <v>0</v>
      </c>
      <c r="T817" s="17">
        <f t="shared" ca="1" si="66"/>
        <v>0.75</v>
      </c>
      <c r="U817" s="17">
        <f t="shared" ca="1" si="67"/>
        <v>0</v>
      </c>
    </row>
    <row r="818" spans="17:21" x14ac:dyDescent="0.2">
      <c r="Q818" s="17">
        <f t="shared" si="68"/>
        <v>0.81300000000000061</v>
      </c>
      <c r="R818" s="17">
        <f t="shared" ca="1" si="64"/>
        <v>0.75</v>
      </c>
      <c r="S818" s="17">
        <f t="shared" ca="1" si="65"/>
        <v>0</v>
      </c>
      <c r="T818" s="17">
        <f t="shared" ca="1" si="66"/>
        <v>0.75</v>
      </c>
      <c r="U818" s="17">
        <f t="shared" ca="1" si="67"/>
        <v>0</v>
      </c>
    </row>
    <row r="819" spans="17:21" x14ac:dyDescent="0.2">
      <c r="Q819" s="17">
        <f t="shared" si="68"/>
        <v>0.81400000000000061</v>
      </c>
      <c r="R819" s="17">
        <f t="shared" ca="1" si="64"/>
        <v>0.75</v>
      </c>
      <c r="S819" s="17">
        <f t="shared" ca="1" si="65"/>
        <v>0</v>
      </c>
      <c r="T819" s="17">
        <f t="shared" ca="1" si="66"/>
        <v>0.75</v>
      </c>
      <c r="U819" s="17">
        <f t="shared" ca="1" si="67"/>
        <v>0</v>
      </c>
    </row>
    <row r="820" spans="17:21" x14ac:dyDescent="0.2">
      <c r="Q820" s="17">
        <f t="shared" si="68"/>
        <v>0.81500000000000061</v>
      </c>
      <c r="R820" s="17">
        <f t="shared" ca="1" si="64"/>
        <v>0.75</v>
      </c>
      <c r="S820" s="17">
        <f t="shared" ca="1" si="65"/>
        <v>0</v>
      </c>
      <c r="T820" s="17">
        <f t="shared" ca="1" si="66"/>
        <v>0.75</v>
      </c>
      <c r="U820" s="17">
        <f t="shared" ca="1" si="67"/>
        <v>0</v>
      </c>
    </row>
    <row r="821" spans="17:21" x14ac:dyDescent="0.2">
      <c r="Q821" s="17">
        <f t="shared" si="68"/>
        <v>0.81600000000000061</v>
      </c>
      <c r="R821" s="17">
        <f t="shared" ca="1" si="64"/>
        <v>0.75</v>
      </c>
      <c r="S821" s="17">
        <f t="shared" ca="1" si="65"/>
        <v>0</v>
      </c>
      <c r="T821" s="17">
        <f t="shared" ca="1" si="66"/>
        <v>0.75</v>
      </c>
      <c r="U821" s="17">
        <f t="shared" ca="1" si="67"/>
        <v>0</v>
      </c>
    </row>
    <row r="822" spans="17:21" x14ac:dyDescent="0.2">
      <c r="Q822" s="17">
        <f t="shared" si="68"/>
        <v>0.81700000000000061</v>
      </c>
      <c r="R822" s="17">
        <f t="shared" ca="1" si="64"/>
        <v>0.75</v>
      </c>
      <c r="S822" s="17">
        <f t="shared" ca="1" si="65"/>
        <v>0</v>
      </c>
      <c r="T822" s="17">
        <f t="shared" ca="1" si="66"/>
        <v>0.75</v>
      </c>
      <c r="U822" s="17">
        <f t="shared" ca="1" si="67"/>
        <v>0</v>
      </c>
    </row>
    <row r="823" spans="17:21" x14ac:dyDescent="0.2">
      <c r="Q823" s="17">
        <f t="shared" si="68"/>
        <v>0.81800000000000062</v>
      </c>
      <c r="R823" s="17">
        <f t="shared" ca="1" si="64"/>
        <v>0.75</v>
      </c>
      <c r="S823" s="17">
        <f t="shared" ca="1" si="65"/>
        <v>0</v>
      </c>
      <c r="T823" s="17">
        <f t="shared" ca="1" si="66"/>
        <v>0.75</v>
      </c>
      <c r="U823" s="17">
        <f t="shared" ca="1" si="67"/>
        <v>0</v>
      </c>
    </row>
    <row r="824" spans="17:21" x14ac:dyDescent="0.2">
      <c r="Q824" s="17">
        <f t="shared" si="68"/>
        <v>0.81900000000000062</v>
      </c>
      <c r="R824" s="17">
        <f t="shared" ca="1" si="64"/>
        <v>0.75</v>
      </c>
      <c r="S824" s="17">
        <f t="shared" ca="1" si="65"/>
        <v>0</v>
      </c>
      <c r="T824" s="17">
        <f t="shared" ca="1" si="66"/>
        <v>0.75</v>
      </c>
      <c r="U824" s="17">
        <f t="shared" ca="1" si="67"/>
        <v>0</v>
      </c>
    </row>
    <row r="825" spans="17:21" x14ac:dyDescent="0.2">
      <c r="Q825" s="17">
        <f t="shared" si="68"/>
        <v>0.82000000000000062</v>
      </c>
      <c r="R825" s="17">
        <f t="shared" ca="1" si="64"/>
        <v>0.75</v>
      </c>
      <c r="S825" s="17">
        <f t="shared" ca="1" si="65"/>
        <v>0</v>
      </c>
      <c r="T825" s="17">
        <f t="shared" ca="1" si="66"/>
        <v>0.75</v>
      </c>
      <c r="U825" s="17">
        <f t="shared" ca="1" si="67"/>
        <v>0</v>
      </c>
    </row>
    <row r="826" spans="17:21" x14ac:dyDescent="0.2">
      <c r="Q826" s="17">
        <f t="shared" si="68"/>
        <v>0.82100000000000062</v>
      </c>
      <c r="R826" s="17">
        <f t="shared" ca="1" si="64"/>
        <v>0.75</v>
      </c>
      <c r="S826" s="17">
        <f t="shared" ca="1" si="65"/>
        <v>0</v>
      </c>
      <c r="T826" s="17">
        <f t="shared" ca="1" si="66"/>
        <v>0.75</v>
      </c>
      <c r="U826" s="17">
        <f t="shared" ca="1" si="67"/>
        <v>0</v>
      </c>
    </row>
    <row r="827" spans="17:21" x14ac:dyDescent="0.2">
      <c r="Q827" s="17">
        <f t="shared" si="68"/>
        <v>0.82200000000000062</v>
      </c>
      <c r="R827" s="17">
        <f t="shared" ca="1" si="64"/>
        <v>0.75</v>
      </c>
      <c r="S827" s="17">
        <f t="shared" ca="1" si="65"/>
        <v>0</v>
      </c>
      <c r="T827" s="17">
        <f t="shared" ca="1" si="66"/>
        <v>0.75</v>
      </c>
      <c r="U827" s="17">
        <f t="shared" ca="1" si="67"/>
        <v>0</v>
      </c>
    </row>
    <row r="828" spans="17:21" x14ac:dyDescent="0.2">
      <c r="Q828" s="17">
        <f t="shared" si="68"/>
        <v>0.82300000000000062</v>
      </c>
      <c r="R828" s="17">
        <f t="shared" ca="1" si="64"/>
        <v>0.75</v>
      </c>
      <c r="S828" s="17">
        <f t="shared" ca="1" si="65"/>
        <v>0</v>
      </c>
      <c r="T828" s="17">
        <f t="shared" ca="1" si="66"/>
        <v>0.75</v>
      </c>
      <c r="U828" s="17">
        <f t="shared" ca="1" si="67"/>
        <v>0</v>
      </c>
    </row>
    <row r="829" spans="17:21" x14ac:dyDescent="0.2">
      <c r="Q829" s="17">
        <f t="shared" si="68"/>
        <v>0.82400000000000062</v>
      </c>
      <c r="R829" s="17">
        <f t="shared" ca="1" si="64"/>
        <v>0.75</v>
      </c>
      <c r="S829" s="17">
        <f t="shared" ca="1" si="65"/>
        <v>0</v>
      </c>
      <c r="T829" s="17">
        <f t="shared" ca="1" si="66"/>
        <v>0.375</v>
      </c>
      <c r="U829" s="17">
        <f t="shared" ca="1" si="67"/>
        <v>0</v>
      </c>
    </row>
    <row r="830" spans="17:21" x14ac:dyDescent="0.2">
      <c r="Q830" s="17">
        <f t="shared" si="68"/>
        <v>0.82500000000000062</v>
      </c>
      <c r="R830" s="17">
        <f t="shared" ca="1" si="64"/>
        <v>0</v>
      </c>
      <c r="S830" s="17">
        <f t="shared" ca="1" si="65"/>
        <v>0</v>
      </c>
      <c r="T830" s="17">
        <f t="shared" ca="1" si="66"/>
        <v>0</v>
      </c>
      <c r="U830" s="17">
        <f t="shared" ca="1" si="67"/>
        <v>0</v>
      </c>
    </row>
    <row r="831" spans="17:21" x14ac:dyDescent="0.2">
      <c r="Q831" s="17">
        <f t="shared" si="68"/>
        <v>0.82600000000000062</v>
      </c>
      <c r="R831" s="17">
        <f t="shared" ca="1" si="64"/>
        <v>0</v>
      </c>
      <c r="S831" s="17">
        <f t="shared" ca="1" si="65"/>
        <v>0</v>
      </c>
      <c r="T831" s="17">
        <f t="shared" ca="1" si="66"/>
        <v>0</v>
      </c>
      <c r="U831" s="17">
        <f t="shared" ca="1" si="67"/>
        <v>0</v>
      </c>
    </row>
    <row r="832" spans="17:21" x14ac:dyDescent="0.2">
      <c r="Q832" s="17">
        <f t="shared" si="68"/>
        <v>0.82700000000000062</v>
      </c>
      <c r="R832" s="17">
        <f t="shared" ca="1" si="64"/>
        <v>0</v>
      </c>
      <c r="S832" s="17">
        <f t="shared" ca="1" si="65"/>
        <v>0</v>
      </c>
      <c r="T832" s="17">
        <f t="shared" ca="1" si="66"/>
        <v>0</v>
      </c>
      <c r="U832" s="17">
        <f t="shared" ca="1" si="67"/>
        <v>0</v>
      </c>
    </row>
    <row r="833" spans="17:21" x14ac:dyDescent="0.2">
      <c r="Q833" s="17">
        <f t="shared" si="68"/>
        <v>0.82800000000000062</v>
      </c>
      <c r="R833" s="17">
        <f t="shared" ca="1" si="64"/>
        <v>0</v>
      </c>
      <c r="S833" s="17">
        <f t="shared" ca="1" si="65"/>
        <v>0</v>
      </c>
      <c r="T833" s="17">
        <f t="shared" ca="1" si="66"/>
        <v>0</v>
      </c>
      <c r="U833" s="17">
        <f t="shared" ca="1" si="67"/>
        <v>0</v>
      </c>
    </row>
    <row r="834" spans="17:21" x14ac:dyDescent="0.2">
      <c r="Q834" s="17">
        <f t="shared" si="68"/>
        <v>0.82900000000000063</v>
      </c>
      <c r="R834" s="17">
        <f t="shared" ca="1" si="64"/>
        <v>0</v>
      </c>
      <c r="S834" s="17">
        <f t="shared" ca="1" si="65"/>
        <v>0</v>
      </c>
      <c r="T834" s="17">
        <f t="shared" ca="1" si="66"/>
        <v>0</v>
      </c>
      <c r="U834" s="17">
        <f t="shared" ca="1" si="67"/>
        <v>0</v>
      </c>
    </row>
    <row r="835" spans="17:21" x14ac:dyDescent="0.2">
      <c r="Q835" s="17">
        <f t="shared" si="68"/>
        <v>0.83000000000000063</v>
      </c>
      <c r="R835" s="17">
        <f t="shared" ca="1" si="64"/>
        <v>0</v>
      </c>
      <c r="S835" s="17">
        <f t="shared" ca="1" si="65"/>
        <v>0</v>
      </c>
      <c r="T835" s="17">
        <f t="shared" ca="1" si="66"/>
        <v>0</v>
      </c>
      <c r="U835" s="17">
        <f t="shared" ca="1" si="67"/>
        <v>0</v>
      </c>
    </row>
    <row r="836" spans="17:21" x14ac:dyDescent="0.2">
      <c r="Q836" s="17">
        <f t="shared" si="68"/>
        <v>0.83100000000000063</v>
      </c>
      <c r="R836" s="17">
        <f t="shared" ca="1" si="64"/>
        <v>0</v>
      </c>
      <c r="S836" s="17">
        <f t="shared" ca="1" si="65"/>
        <v>0</v>
      </c>
      <c r="T836" s="17">
        <f t="shared" ca="1" si="66"/>
        <v>0</v>
      </c>
      <c r="U836" s="17">
        <f t="shared" ca="1" si="67"/>
        <v>0</v>
      </c>
    </row>
    <row r="837" spans="17:21" x14ac:dyDescent="0.2">
      <c r="Q837" s="17">
        <f t="shared" si="68"/>
        <v>0.83200000000000063</v>
      </c>
      <c r="R837" s="17">
        <f t="shared" ca="1" si="64"/>
        <v>0</v>
      </c>
      <c r="S837" s="17">
        <f t="shared" ca="1" si="65"/>
        <v>0</v>
      </c>
      <c r="T837" s="17">
        <f t="shared" ca="1" si="66"/>
        <v>0</v>
      </c>
      <c r="U837" s="17">
        <f t="shared" ca="1" si="67"/>
        <v>0</v>
      </c>
    </row>
    <row r="838" spans="17:21" x14ac:dyDescent="0.2">
      <c r="Q838" s="17">
        <f t="shared" si="68"/>
        <v>0.83300000000000063</v>
      </c>
      <c r="R838" s="17">
        <f t="shared" ref="R838:R901" ca="1" si="69">COUNTIFS($F$6:$F$92,"CF",$I$6:$I$92,"&gt;="&amp;$Q838)/CF_D</f>
        <v>0</v>
      </c>
      <c r="S838" s="17">
        <f t="shared" ref="S838:S901" ca="1" si="70">COUNTIFS($F$6:$F$92,"CONT",$I$6:$I$92,"&gt;="&amp;$Q838)/CFNT_D</f>
        <v>0</v>
      </c>
      <c r="T838" s="17">
        <f t="shared" ca="1" si="66"/>
        <v>0</v>
      </c>
      <c r="U838" s="17">
        <f t="shared" ca="1" si="67"/>
        <v>0</v>
      </c>
    </row>
    <row r="839" spans="17:21" x14ac:dyDescent="0.2">
      <c r="Q839" s="17">
        <f t="shared" si="68"/>
        <v>0.83400000000000063</v>
      </c>
      <c r="R839" s="17">
        <f t="shared" ca="1" si="69"/>
        <v>0</v>
      </c>
      <c r="S839" s="17">
        <f t="shared" ca="1" si="70"/>
        <v>0</v>
      </c>
      <c r="T839" s="17">
        <f t="shared" ref="T839:T902" ca="1" si="71">(R839+R840)/2</f>
        <v>0</v>
      </c>
      <c r="U839" s="17">
        <f t="shared" ref="U839:U902" ca="1" si="72">-(S840-S839)</f>
        <v>0</v>
      </c>
    </row>
    <row r="840" spans="17:21" x14ac:dyDescent="0.2">
      <c r="Q840" s="17">
        <f t="shared" ref="Q840:Q903" si="73">Q839+0.001</f>
        <v>0.83500000000000063</v>
      </c>
      <c r="R840" s="17">
        <f t="shared" ca="1" si="69"/>
        <v>0</v>
      </c>
      <c r="S840" s="17">
        <f t="shared" ca="1" si="70"/>
        <v>0</v>
      </c>
      <c r="T840" s="17">
        <f t="shared" ca="1" si="71"/>
        <v>0</v>
      </c>
      <c r="U840" s="17">
        <f t="shared" ca="1" si="72"/>
        <v>0</v>
      </c>
    </row>
    <row r="841" spans="17:21" x14ac:dyDescent="0.2">
      <c r="Q841" s="17">
        <f t="shared" si="73"/>
        <v>0.83600000000000063</v>
      </c>
      <c r="R841" s="17">
        <f t="shared" ca="1" si="69"/>
        <v>0</v>
      </c>
      <c r="S841" s="17">
        <f t="shared" ca="1" si="70"/>
        <v>0</v>
      </c>
      <c r="T841" s="17">
        <f t="shared" ca="1" si="71"/>
        <v>0</v>
      </c>
      <c r="U841" s="17">
        <f t="shared" ca="1" si="72"/>
        <v>0</v>
      </c>
    </row>
    <row r="842" spans="17:21" x14ac:dyDescent="0.2">
      <c r="Q842" s="17">
        <f t="shared" si="73"/>
        <v>0.83700000000000063</v>
      </c>
      <c r="R842" s="17">
        <f t="shared" ca="1" si="69"/>
        <v>0</v>
      </c>
      <c r="S842" s="17">
        <f t="shared" ca="1" si="70"/>
        <v>0</v>
      </c>
      <c r="T842" s="17">
        <f t="shared" ca="1" si="71"/>
        <v>0</v>
      </c>
      <c r="U842" s="17">
        <f t="shared" ca="1" si="72"/>
        <v>0</v>
      </c>
    </row>
    <row r="843" spans="17:21" x14ac:dyDescent="0.2">
      <c r="Q843" s="17">
        <f t="shared" si="73"/>
        <v>0.83800000000000063</v>
      </c>
      <c r="R843" s="17">
        <f t="shared" ca="1" si="69"/>
        <v>0</v>
      </c>
      <c r="S843" s="17">
        <f t="shared" ca="1" si="70"/>
        <v>0</v>
      </c>
      <c r="T843" s="17">
        <f t="shared" ca="1" si="71"/>
        <v>0</v>
      </c>
      <c r="U843" s="17">
        <f t="shared" ca="1" si="72"/>
        <v>0</v>
      </c>
    </row>
    <row r="844" spans="17:21" x14ac:dyDescent="0.2">
      <c r="Q844" s="17">
        <f t="shared" si="73"/>
        <v>0.83900000000000063</v>
      </c>
      <c r="R844" s="17">
        <f t="shared" ca="1" si="69"/>
        <v>0</v>
      </c>
      <c r="S844" s="17">
        <f t="shared" ca="1" si="70"/>
        <v>0</v>
      </c>
      <c r="T844" s="17">
        <f t="shared" ca="1" si="71"/>
        <v>0</v>
      </c>
      <c r="U844" s="17">
        <f t="shared" ca="1" si="72"/>
        <v>0</v>
      </c>
    </row>
    <row r="845" spans="17:21" x14ac:dyDescent="0.2">
      <c r="Q845" s="17">
        <f t="shared" si="73"/>
        <v>0.84000000000000064</v>
      </c>
      <c r="R845" s="17">
        <f t="shared" ca="1" si="69"/>
        <v>0</v>
      </c>
      <c r="S845" s="17">
        <f t="shared" ca="1" si="70"/>
        <v>0</v>
      </c>
      <c r="T845" s="17">
        <f t="shared" ca="1" si="71"/>
        <v>0</v>
      </c>
      <c r="U845" s="17">
        <f t="shared" ca="1" si="72"/>
        <v>0</v>
      </c>
    </row>
    <row r="846" spans="17:21" x14ac:dyDescent="0.2">
      <c r="Q846" s="17">
        <f t="shared" si="73"/>
        <v>0.84100000000000064</v>
      </c>
      <c r="R846" s="17">
        <f t="shared" ca="1" si="69"/>
        <v>0</v>
      </c>
      <c r="S846" s="17">
        <f t="shared" ca="1" si="70"/>
        <v>0</v>
      </c>
      <c r="T846" s="17">
        <f t="shared" ca="1" si="71"/>
        <v>0</v>
      </c>
      <c r="U846" s="17">
        <f t="shared" ca="1" si="72"/>
        <v>0</v>
      </c>
    </row>
    <row r="847" spans="17:21" x14ac:dyDescent="0.2">
      <c r="Q847" s="17">
        <f t="shared" si="73"/>
        <v>0.84200000000000064</v>
      </c>
      <c r="R847" s="17">
        <f t="shared" ca="1" si="69"/>
        <v>0</v>
      </c>
      <c r="S847" s="17">
        <f t="shared" ca="1" si="70"/>
        <v>0</v>
      </c>
      <c r="T847" s="17">
        <f t="shared" ca="1" si="71"/>
        <v>0</v>
      </c>
      <c r="U847" s="17">
        <f t="shared" ca="1" si="72"/>
        <v>0</v>
      </c>
    </row>
    <row r="848" spans="17:21" x14ac:dyDescent="0.2">
      <c r="Q848" s="17">
        <f t="shared" si="73"/>
        <v>0.84300000000000064</v>
      </c>
      <c r="R848" s="17">
        <f t="shared" ca="1" si="69"/>
        <v>0</v>
      </c>
      <c r="S848" s="17">
        <f t="shared" ca="1" si="70"/>
        <v>0</v>
      </c>
      <c r="T848" s="17">
        <f t="shared" ca="1" si="71"/>
        <v>0</v>
      </c>
      <c r="U848" s="17">
        <f t="shared" ca="1" si="72"/>
        <v>0</v>
      </c>
    </row>
    <row r="849" spans="17:21" x14ac:dyDescent="0.2">
      <c r="Q849" s="17">
        <f t="shared" si="73"/>
        <v>0.84400000000000064</v>
      </c>
      <c r="R849" s="17">
        <f t="shared" ca="1" si="69"/>
        <v>0</v>
      </c>
      <c r="S849" s="17">
        <f t="shared" ca="1" si="70"/>
        <v>0</v>
      </c>
      <c r="T849" s="17">
        <f t="shared" ca="1" si="71"/>
        <v>0</v>
      </c>
      <c r="U849" s="17">
        <f t="shared" ca="1" si="72"/>
        <v>0</v>
      </c>
    </row>
    <row r="850" spans="17:21" x14ac:dyDescent="0.2">
      <c r="Q850" s="17">
        <f t="shared" si="73"/>
        <v>0.84500000000000064</v>
      </c>
      <c r="R850" s="17">
        <f t="shared" ca="1" si="69"/>
        <v>0</v>
      </c>
      <c r="S850" s="17">
        <f t="shared" ca="1" si="70"/>
        <v>0</v>
      </c>
      <c r="T850" s="17">
        <f t="shared" ca="1" si="71"/>
        <v>0</v>
      </c>
      <c r="U850" s="17">
        <f t="shared" ca="1" si="72"/>
        <v>0</v>
      </c>
    </row>
    <row r="851" spans="17:21" x14ac:dyDescent="0.2">
      <c r="Q851" s="17">
        <f t="shared" si="73"/>
        <v>0.84600000000000064</v>
      </c>
      <c r="R851" s="17">
        <f t="shared" ca="1" si="69"/>
        <v>0</v>
      </c>
      <c r="S851" s="17">
        <f t="shared" ca="1" si="70"/>
        <v>0</v>
      </c>
      <c r="T851" s="17">
        <f t="shared" ca="1" si="71"/>
        <v>0</v>
      </c>
      <c r="U851" s="17">
        <f t="shared" ca="1" si="72"/>
        <v>0</v>
      </c>
    </row>
    <row r="852" spans="17:21" x14ac:dyDescent="0.2">
      <c r="Q852" s="17">
        <f t="shared" si="73"/>
        <v>0.84700000000000064</v>
      </c>
      <c r="R852" s="17">
        <f t="shared" ca="1" si="69"/>
        <v>0</v>
      </c>
      <c r="S852" s="17">
        <f t="shared" ca="1" si="70"/>
        <v>0</v>
      </c>
      <c r="T852" s="17">
        <f t="shared" ca="1" si="71"/>
        <v>0</v>
      </c>
      <c r="U852" s="17">
        <f t="shared" ca="1" si="72"/>
        <v>0</v>
      </c>
    </row>
    <row r="853" spans="17:21" x14ac:dyDescent="0.2">
      <c r="Q853" s="17">
        <f t="shared" si="73"/>
        <v>0.84800000000000064</v>
      </c>
      <c r="R853" s="17">
        <f t="shared" ca="1" si="69"/>
        <v>0</v>
      </c>
      <c r="S853" s="17">
        <f t="shared" ca="1" si="70"/>
        <v>0</v>
      </c>
      <c r="T853" s="17">
        <f t="shared" ca="1" si="71"/>
        <v>0</v>
      </c>
      <c r="U853" s="17">
        <f t="shared" ca="1" si="72"/>
        <v>0</v>
      </c>
    </row>
    <row r="854" spans="17:21" x14ac:dyDescent="0.2">
      <c r="Q854" s="17">
        <f t="shared" si="73"/>
        <v>0.84900000000000064</v>
      </c>
      <c r="R854" s="17">
        <f t="shared" ca="1" si="69"/>
        <v>0</v>
      </c>
      <c r="S854" s="17">
        <f t="shared" ca="1" si="70"/>
        <v>0</v>
      </c>
      <c r="T854" s="17">
        <f t="shared" ca="1" si="71"/>
        <v>0</v>
      </c>
      <c r="U854" s="17">
        <f t="shared" ca="1" si="72"/>
        <v>0</v>
      </c>
    </row>
    <row r="855" spans="17:21" x14ac:dyDescent="0.2">
      <c r="Q855" s="17">
        <f t="shared" si="73"/>
        <v>0.85000000000000064</v>
      </c>
      <c r="R855" s="17">
        <f t="shared" ca="1" si="69"/>
        <v>0</v>
      </c>
      <c r="S855" s="17">
        <f t="shared" ca="1" si="70"/>
        <v>0</v>
      </c>
      <c r="T855" s="17">
        <f t="shared" ca="1" si="71"/>
        <v>0</v>
      </c>
      <c r="U855" s="17">
        <f t="shared" ca="1" si="72"/>
        <v>0</v>
      </c>
    </row>
    <row r="856" spans="17:21" x14ac:dyDescent="0.2">
      <c r="Q856" s="17">
        <f t="shared" si="73"/>
        <v>0.85100000000000064</v>
      </c>
      <c r="R856" s="17">
        <f t="shared" ca="1" si="69"/>
        <v>0</v>
      </c>
      <c r="S856" s="17">
        <f t="shared" ca="1" si="70"/>
        <v>0</v>
      </c>
      <c r="T856" s="17">
        <f t="shared" ca="1" si="71"/>
        <v>0</v>
      </c>
      <c r="U856" s="17">
        <f t="shared" ca="1" si="72"/>
        <v>0</v>
      </c>
    </row>
    <row r="857" spans="17:21" x14ac:dyDescent="0.2">
      <c r="Q857" s="17">
        <f t="shared" si="73"/>
        <v>0.85200000000000065</v>
      </c>
      <c r="R857" s="17">
        <f t="shared" ca="1" si="69"/>
        <v>0</v>
      </c>
      <c r="S857" s="17">
        <f t="shared" ca="1" si="70"/>
        <v>0</v>
      </c>
      <c r="T857" s="17">
        <f t="shared" ca="1" si="71"/>
        <v>0</v>
      </c>
      <c r="U857" s="17">
        <f t="shared" ca="1" si="72"/>
        <v>0</v>
      </c>
    </row>
    <row r="858" spans="17:21" x14ac:dyDescent="0.2">
      <c r="Q858" s="17">
        <f t="shared" si="73"/>
        <v>0.85300000000000065</v>
      </c>
      <c r="R858" s="17">
        <f t="shared" ca="1" si="69"/>
        <v>0</v>
      </c>
      <c r="S858" s="17">
        <f t="shared" ca="1" si="70"/>
        <v>0</v>
      </c>
      <c r="T858" s="17">
        <f t="shared" ca="1" si="71"/>
        <v>0</v>
      </c>
      <c r="U858" s="17">
        <f t="shared" ca="1" si="72"/>
        <v>0</v>
      </c>
    </row>
    <row r="859" spans="17:21" x14ac:dyDescent="0.2">
      <c r="Q859" s="17">
        <f t="shared" si="73"/>
        <v>0.85400000000000065</v>
      </c>
      <c r="R859" s="17">
        <f t="shared" ca="1" si="69"/>
        <v>0</v>
      </c>
      <c r="S859" s="17">
        <f t="shared" ca="1" si="70"/>
        <v>0</v>
      </c>
      <c r="T859" s="17">
        <f t="shared" ca="1" si="71"/>
        <v>0</v>
      </c>
      <c r="U859" s="17">
        <f t="shared" ca="1" si="72"/>
        <v>0</v>
      </c>
    </row>
    <row r="860" spans="17:21" x14ac:dyDescent="0.2">
      <c r="Q860" s="17">
        <f t="shared" si="73"/>
        <v>0.85500000000000065</v>
      </c>
      <c r="R860" s="17">
        <f t="shared" ca="1" si="69"/>
        <v>0</v>
      </c>
      <c r="S860" s="17">
        <f t="shared" ca="1" si="70"/>
        <v>0</v>
      </c>
      <c r="T860" s="17">
        <f t="shared" ca="1" si="71"/>
        <v>0</v>
      </c>
      <c r="U860" s="17">
        <f t="shared" ca="1" si="72"/>
        <v>0</v>
      </c>
    </row>
    <row r="861" spans="17:21" x14ac:dyDescent="0.2">
      <c r="Q861" s="17">
        <f t="shared" si="73"/>
        <v>0.85600000000000065</v>
      </c>
      <c r="R861" s="17">
        <f t="shared" ca="1" si="69"/>
        <v>0</v>
      </c>
      <c r="S861" s="17">
        <f t="shared" ca="1" si="70"/>
        <v>0</v>
      </c>
      <c r="T861" s="17">
        <f t="shared" ca="1" si="71"/>
        <v>0</v>
      </c>
      <c r="U861" s="17">
        <f t="shared" ca="1" si="72"/>
        <v>0</v>
      </c>
    </row>
    <row r="862" spans="17:21" x14ac:dyDescent="0.2">
      <c r="Q862" s="17">
        <f t="shared" si="73"/>
        <v>0.85700000000000065</v>
      </c>
      <c r="R862" s="17">
        <f t="shared" ca="1" si="69"/>
        <v>0</v>
      </c>
      <c r="S862" s="17">
        <f t="shared" ca="1" si="70"/>
        <v>0</v>
      </c>
      <c r="T862" s="17">
        <f t="shared" ca="1" si="71"/>
        <v>0</v>
      </c>
      <c r="U862" s="17">
        <f t="shared" ca="1" si="72"/>
        <v>0</v>
      </c>
    </row>
    <row r="863" spans="17:21" x14ac:dyDescent="0.2">
      <c r="Q863" s="17">
        <f t="shared" si="73"/>
        <v>0.85800000000000065</v>
      </c>
      <c r="R863" s="17">
        <f t="shared" ca="1" si="69"/>
        <v>0</v>
      </c>
      <c r="S863" s="17">
        <f t="shared" ca="1" si="70"/>
        <v>0</v>
      </c>
      <c r="T863" s="17">
        <f t="shared" ca="1" si="71"/>
        <v>0</v>
      </c>
      <c r="U863" s="17">
        <f t="shared" ca="1" si="72"/>
        <v>0</v>
      </c>
    </row>
    <row r="864" spans="17:21" x14ac:dyDescent="0.2">
      <c r="Q864" s="17">
        <f t="shared" si="73"/>
        <v>0.85900000000000065</v>
      </c>
      <c r="R864" s="17">
        <f t="shared" ca="1" si="69"/>
        <v>0</v>
      </c>
      <c r="S864" s="17">
        <f t="shared" ca="1" si="70"/>
        <v>0</v>
      </c>
      <c r="T864" s="17">
        <f t="shared" ca="1" si="71"/>
        <v>0</v>
      </c>
      <c r="U864" s="17">
        <f t="shared" ca="1" si="72"/>
        <v>0</v>
      </c>
    </row>
    <row r="865" spans="17:21" x14ac:dyDescent="0.2">
      <c r="Q865" s="17">
        <f t="shared" si="73"/>
        <v>0.86000000000000065</v>
      </c>
      <c r="R865" s="17">
        <f t="shared" ca="1" si="69"/>
        <v>0</v>
      </c>
      <c r="S865" s="17">
        <f t="shared" ca="1" si="70"/>
        <v>0</v>
      </c>
      <c r="T865" s="17">
        <f t="shared" ca="1" si="71"/>
        <v>0</v>
      </c>
      <c r="U865" s="17">
        <f t="shared" ca="1" si="72"/>
        <v>0</v>
      </c>
    </row>
    <row r="866" spans="17:21" x14ac:dyDescent="0.2">
      <c r="Q866" s="17">
        <f t="shared" si="73"/>
        <v>0.86100000000000065</v>
      </c>
      <c r="R866" s="17">
        <f t="shared" ca="1" si="69"/>
        <v>0</v>
      </c>
      <c r="S866" s="17">
        <f t="shared" ca="1" si="70"/>
        <v>0</v>
      </c>
      <c r="T866" s="17">
        <f t="shared" ca="1" si="71"/>
        <v>0</v>
      </c>
      <c r="U866" s="17">
        <f t="shared" ca="1" si="72"/>
        <v>0</v>
      </c>
    </row>
    <row r="867" spans="17:21" x14ac:dyDescent="0.2">
      <c r="Q867" s="17">
        <f t="shared" si="73"/>
        <v>0.86200000000000065</v>
      </c>
      <c r="R867" s="17">
        <f t="shared" ca="1" si="69"/>
        <v>0</v>
      </c>
      <c r="S867" s="17">
        <f t="shared" ca="1" si="70"/>
        <v>0</v>
      </c>
      <c r="T867" s="17">
        <f t="shared" ca="1" si="71"/>
        <v>0</v>
      </c>
      <c r="U867" s="17">
        <f t="shared" ca="1" si="72"/>
        <v>0</v>
      </c>
    </row>
    <row r="868" spans="17:21" x14ac:dyDescent="0.2">
      <c r="Q868" s="17">
        <f t="shared" si="73"/>
        <v>0.86300000000000066</v>
      </c>
      <c r="R868" s="17">
        <f t="shared" ca="1" si="69"/>
        <v>0</v>
      </c>
      <c r="S868" s="17">
        <f t="shared" ca="1" si="70"/>
        <v>0</v>
      </c>
      <c r="T868" s="17">
        <f t="shared" ca="1" si="71"/>
        <v>0</v>
      </c>
      <c r="U868" s="17">
        <f t="shared" ca="1" si="72"/>
        <v>0</v>
      </c>
    </row>
    <row r="869" spans="17:21" x14ac:dyDescent="0.2">
      <c r="Q869" s="17">
        <f t="shared" si="73"/>
        <v>0.86400000000000066</v>
      </c>
      <c r="R869" s="17">
        <f t="shared" ca="1" si="69"/>
        <v>0</v>
      </c>
      <c r="S869" s="17">
        <f t="shared" ca="1" si="70"/>
        <v>0</v>
      </c>
      <c r="T869" s="17">
        <f t="shared" ca="1" si="71"/>
        <v>0</v>
      </c>
      <c r="U869" s="17">
        <f t="shared" ca="1" si="72"/>
        <v>0</v>
      </c>
    </row>
    <row r="870" spans="17:21" x14ac:dyDescent="0.2">
      <c r="Q870" s="17">
        <f t="shared" si="73"/>
        <v>0.86500000000000066</v>
      </c>
      <c r="R870" s="17">
        <f t="shared" ca="1" si="69"/>
        <v>0</v>
      </c>
      <c r="S870" s="17">
        <f t="shared" ca="1" si="70"/>
        <v>0</v>
      </c>
      <c r="T870" s="17">
        <f t="shared" ca="1" si="71"/>
        <v>0</v>
      </c>
      <c r="U870" s="17">
        <f t="shared" ca="1" si="72"/>
        <v>0</v>
      </c>
    </row>
    <row r="871" spans="17:21" x14ac:dyDescent="0.2">
      <c r="Q871" s="17">
        <f t="shared" si="73"/>
        <v>0.86600000000000066</v>
      </c>
      <c r="R871" s="17">
        <f t="shared" ca="1" si="69"/>
        <v>0</v>
      </c>
      <c r="S871" s="17">
        <f t="shared" ca="1" si="70"/>
        <v>0</v>
      </c>
      <c r="T871" s="17">
        <f t="shared" ca="1" si="71"/>
        <v>0</v>
      </c>
      <c r="U871" s="17">
        <f t="shared" ca="1" si="72"/>
        <v>0</v>
      </c>
    </row>
    <row r="872" spans="17:21" x14ac:dyDescent="0.2">
      <c r="Q872" s="17">
        <f t="shared" si="73"/>
        <v>0.86700000000000066</v>
      </c>
      <c r="R872" s="17">
        <f t="shared" ca="1" si="69"/>
        <v>0</v>
      </c>
      <c r="S872" s="17">
        <f t="shared" ca="1" si="70"/>
        <v>0</v>
      </c>
      <c r="T872" s="17">
        <f t="shared" ca="1" si="71"/>
        <v>0</v>
      </c>
      <c r="U872" s="17">
        <f t="shared" ca="1" si="72"/>
        <v>0</v>
      </c>
    </row>
    <row r="873" spans="17:21" x14ac:dyDescent="0.2">
      <c r="Q873" s="17">
        <f t="shared" si="73"/>
        <v>0.86800000000000066</v>
      </c>
      <c r="R873" s="17">
        <f t="shared" ca="1" si="69"/>
        <v>0</v>
      </c>
      <c r="S873" s="17">
        <f t="shared" ca="1" si="70"/>
        <v>0</v>
      </c>
      <c r="T873" s="17">
        <f t="shared" ca="1" si="71"/>
        <v>0</v>
      </c>
      <c r="U873" s="17">
        <f t="shared" ca="1" si="72"/>
        <v>0</v>
      </c>
    </row>
    <row r="874" spans="17:21" x14ac:dyDescent="0.2">
      <c r="Q874" s="17">
        <f t="shared" si="73"/>
        <v>0.86900000000000066</v>
      </c>
      <c r="R874" s="17">
        <f t="shared" ca="1" si="69"/>
        <v>0</v>
      </c>
      <c r="S874" s="17">
        <f t="shared" ca="1" si="70"/>
        <v>0</v>
      </c>
      <c r="T874" s="17">
        <f t="shared" ca="1" si="71"/>
        <v>0</v>
      </c>
      <c r="U874" s="17">
        <f t="shared" ca="1" si="72"/>
        <v>0</v>
      </c>
    </row>
    <row r="875" spans="17:21" x14ac:dyDescent="0.2">
      <c r="Q875" s="17">
        <f t="shared" si="73"/>
        <v>0.87000000000000066</v>
      </c>
      <c r="R875" s="17">
        <f t="shared" ca="1" si="69"/>
        <v>0</v>
      </c>
      <c r="S875" s="17">
        <f t="shared" ca="1" si="70"/>
        <v>0</v>
      </c>
      <c r="T875" s="17">
        <f t="shared" ca="1" si="71"/>
        <v>0</v>
      </c>
      <c r="U875" s="17">
        <f t="shared" ca="1" si="72"/>
        <v>0</v>
      </c>
    </row>
    <row r="876" spans="17:21" x14ac:dyDescent="0.2">
      <c r="Q876" s="17">
        <f t="shared" si="73"/>
        <v>0.87100000000000066</v>
      </c>
      <c r="R876" s="17">
        <f t="shared" ca="1" si="69"/>
        <v>0</v>
      </c>
      <c r="S876" s="17">
        <f t="shared" ca="1" si="70"/>
        <v>0</v>
      </c>
      <c r="T876" s="17">
        <f t="shared" ca="1" si="71"/>
        <v>0</v>
      </c>
      <c r="U876" s="17">
        <f t="shared" ca="1" si="72"/>
        <v>0</v>
      </c>
    </row>
    <row r="877" spans="17:21" x14ac:dyDescent="0.2">
      <c r="Q877" s="17">
        <f t="shared" si="73"/>
        <v>0.87200000000000066</v>
      </c>
      <c r="R877" s="17">
        <f t="shared" ca="1" si="69"/>
        <v>0</v>
      </c>
      <c r="S877" s="17">
        <f t="shared" ca="1" si="70"/>
        <v>0</v>
      </c>
      <c r="T877" s="17">
        <f t="shared" ca="1" si="71"/>
        <v>0</v>
      </c>
      <c r="U877" s="17">
        <f t="shared" ca="1" si="72"/>
        <v>0</v>
      </c>
    </row>
    <row r="878" spans="17:21" x14ac:dyDescent="0.2">
      <c r="Q878" s="17">
        <f t="shared" si="73"/>
        <v>0.87300000000000066</v>
      </c>
      <c r="R878" s="17">
        <f t="shared" ca="1" si="69"/>
        <v>0</v>
      </c>
      <c r="S878" s="17">
        <f t="shared" ca="1" si="70"/>
        <v>0</v>
      </c>
      <c r="T878" s="17">
        <f t="shared" ca="1" si="71"/>
        <v>0</v>
      </c>
      <c r="U878" s="17">
        <f t="shared" ca="1" si="72"/>
        <v>0</v>
      </c>
    </row>
    <row r="879" spans="17:21" x14ac:dyDescent="0.2">
      <c r="Q879" s="17">
        <f t="shared" si="73"/>
        <v>0.87400000000000067</v>
      </c>
      <c r="R879" s="17">
        <f t="shared" ca="1" si="69"/>
        <v>0</v>
      </c>
      <c r="S879" s="17">
        <f t="shared" ca="1" si="70"/>
        <v>0</v>
      </c>
      <c r="T879" s="17">
        <f t="shared" ca="1" si="71"/>
        <v>0</v>
      </c>
      <c r="U879" s="17">
        <f t="shared" ca="1" si="72"/>
        <v>0</v>
      </c>
    </row>
    <row r="880" spans="17:21" x14ac:dyDescent="0.2">
      <c r="Q880" s="17">
        <f t="shared" si="73"/>
        <v>0.87500000000000067</v>
      </c>
      <c r="R880" s="17">
        <f t="shared" ca="1" si="69"/>
        <v>0</v>
      </c>
      <c r="S880" s="17">
        <f t="shared" ca="1" si="70"/>
        <v>0</v>
      </c>
      <c r="T880" s="17">
        <f t="shared" ca="1" si="71"/>
        <v>0</v>
      </c>
      <c r="U880" s="17">
        <f t="shared" ca="1" si="72"/>
        <v>0</v>
      </c>
    </row>
    <row r="881" spans="17:21" x14ac:dyDescent="0.2">
      <c r="Q881" s="17">
        <f t="shared" si="73"/>
        <v>0.87600000000000067</v>
      </c>
      <c r="R881" s="17">
        <f t="shared" ca="1" si="69"/>
        <v>0</v>
      </c>
      <c r="S881" s="17">
        <f t="shared" ca="1" si="70"/>
        <v>0</v>
      </c>
      <c r="T881" s="17">
        <f t="shared" ca="1" si="71"/>
        <v>0</v>
      </c>
      <c r="U881" s="17">
        <f t="shared" ca="1" si="72"/>
        <v>0</v>
      </c>
    </row>
    <row r="882" spans="17:21" x14ac:dyDescent="0.2">
      <c r="Q882" s="17">
        <f t="shared" si="73"/>
        <v>0.87700000000000067</v>
      </c>
      <c r="R882" s="17">
        <f t="shared" ca="1" si="69"/>
        <v>0</v>
      </c>
      <c r="S882" s="17">
        <f t="shared" ca="1" si="70"/>
        <v>0</v>
      </c>
      <c r="T882" s="17">
        <f t="shared" ca="1" si="71"/>
        <v>0</v>
      </c>
      <c r="U882" s="17">
        <f t="shared" ca="1" si="72"/>
        <v>0</v>
      </c>
    </row>
    <row r="883" spans="17:21" x14ac:dyDescent="0.2">
      <c r="Q883" s="17">
        <f t="shared" si="73"/>
        <v>0.87800000000000067</v>
      </c>
      <c r="R883" s="17">
        <f t="shared" ca="1" si="69"/>
        <v>0</v>
      </c>
      <c r="S883" s="17">
        <f t="shared" ca="1" si="70"/>
        <v>0</v>
      </c>
      <c r="T883" s="17">
        <f t="shared" ca="1" si="71"/>
        <v>0</v>
      </c>
      <c r="U883" s="17">
        <f t="shared" ca="1" si="72"/>
        <v>0</v>
      </c>
    </row>
    <row r="884" spans="17:21" x14ac:dyDescent="0.2">
      <c r="Q884" s="17">
        <f t="shared" si="73"/>
        <v>0.87900000000000067</v>
      </c>
      <c r="R884" s="17">
        <f t="shared" ca="1" si="69"/>
        <v>0</v>
      </c>
      <c r="S884" s="17">
        <f t="shared" ca="1" si="70"/>
        <v>0</v>
      </c>
      <c r="T884" s="17">
        <f t="shared" ca="1" si="71"/>
        <v>0</v>
      </c>
      <c r="U884" s="17">
        <f t="shared" ca="1" si="72"/>
        <v>0</v>
      </c>
    </row>
    <row r="885" spans="17:21" x14ac:dyDescent="0.2">
      <c r="Q885" s="17">
        <f t="shared" si="73"/>
        <v>0.88000000000000067</v>
      </c>
      <c r="R885" s="17">
        <f t="shared" ca="1" si="69"/>
        <v>0</v>
      </c>
      <c r="S885" s="17">
        <f t="shared" ca="1" si="70"/>
        <v>0</v>
      </c>
      <c r="T885" s="17">
        <f t="shared" ca="1" si="71"/>
        <v>0</v>
      </c>
      <c r="U885" s="17">
        <f t="shared" ca="1" si="72"/>
        <v>0</v>
      </c>
    </row>
    <row r="886" spans="17:21" x14ac:dyDescent="0.2">
      <c r="Q886" s="17">
        <f t="shared" si="73"/>
        <v>0.88100000000000067</v>
      </c>
      <c r="R886" s="17">
        <f t="shared" ca="1" si="69"/>
        <v>0</v>
      </c>
      <c r="S886" s="17">
        <f t="shared" ca="1" si="70"/>
        <v>0</v>
      </c>
      <c r="T886" s="17">
        <f t="shared" ca="1" si="71"/>
        <v>0</v>
      </c>
      <c r="U886" s="17">
        <f t="shared" ca="1" si="72"/>
        <v>0</v>
      </c>
    </row>
    <row r="887" spans="17:21" x14ac:dyDescent="0.2">
      <c r="Q887" s="17">
        <f t="shared" si="73"/>
        <v>0.88200000000000067</v>
      </c>
      <c r="R887" s="17">
        <f t="shared" ca="1" si="69"/>
        <v>0</v>
      </c>
      <c r="S887" s="17">
        <f t="shared" ca="1" si="70"/>
        <v>0</v>
      </c>
      <c r="T887" s="17">
        <f t="shared" ca="1" si="71"/>
        <v>0</v>
      </c>
      <c r="U887" s="17">
        <f t="shared" ca="1" si="72"/>
        <v>0</v>
      </c>
    </row>
    <row r="888" spans="17:21" x14ac:dyDescent="0.2">
      <c r="Q888" s="17">
        <f t="shared" si="73"/>
        <v>0.88300000000000067</v>
      </c>
      <c r="R888" s="17">
        <f t="shared" ca="1" si="69"/>
        <v>0</v>
      </c>
      <c r="S888" s="17">
        <f t="shared" ca="1" si="70"/>
        <v>0</v>
      </c>
      <c r="T888" s="17">
        <f t="shared" ca="1" si="71"/>
        <v>0</v>
      </c>
      <c r="U888" s="17">
        <f t="shared" ca="1" si="72"/>
        <v>0</v>
      </c>
    </row>
    <row r="889" spans="17:21" x14ac:dyDescent="0.2">
      <c r="Q889" s="17">
        <f t="shared" si="73"/>
        <v>0.88400000000000067</v>
      </c>
      <c r="R889" s="17">
        <f t="shared" ca="1" si="69"/>
        <v>0</v>
      </c>
      <c r="S889" s="17">
        <f t="shared" ca="1" si="70"/>
        <v>0</v>
      </c>
      <c r="T889" s="17">
        <f t="shared" ca="1" si="71"/>
        <v>0</v>
      </c>
      <c r="U889" s="17">
        <f t="shared" ca="1" si="72"/>
        <v>0</v>
      </c>
    </row>
    <row r="890" spans="17:21" x14ac:dyDescent="0.2">
      <c r="Q890" s="17">
        <f t="shared" si="73"/>
        <v>0.88500000000000068</v>
      </c>
      <c r="R890" s="17">
        <f t="shared" ca="1" si="69"/>
        <v>0</v>
      </c>
      <c r="S890" s="17">
        <f t="shared" ca="1" si="70"/>
        <v>0</v>
      </c>
      <c r="T890" s="17">
        <f t="shared" ca="1" si="71"/>
        <v>0</v>
      </c>
      <c r="U890" s="17">
        <f t="shared" ca="1" si="72"/>
        <v>0</v>
      </c>
    </row>
    <row r="891" spans="17:21" x14ac:dyDescent="0.2">
      <c r="Q891" s="17">
        <f t="shared" si="73"/>
        <v>0.88600000000000068</v>
      </c>
      <c r="R891" s="17">
        <f t="shared" ca="1" si="69"/>
        <v>0</v>
      </c>
      <c r="S891" s="17">
        <f t="shared" ca="1" si="70"/>
        <v>0</v>
      </c>
      <c r="T891" s="17">
        <f t="shared" ca="1" si="71"/>
        <v>0</v>
      </c>
      <c r="U891" s="17">
        <f t="shared" ca="1" si="72"/>
        <v>0</v>
      </c>
    </row>
    <row r="892" spans="17:21" x14ac:dyDescent="0.2">
      <c r="Q892" s="17">
        <f t="shared" si="73"/>
        <v>0.88700000000000068</v>
      </c>
      <c r="R892" s="17">
        <f t="shared" ca="1" si="69"/>
        <v>0</v>
      </c>
      <c r="S892" s="17">
        <f t="shared" ca="1" si="70"/>
        <v>0</v>
      </c>
      <c r="T892" s="17">
        <f t="shared" ca="1" si="71"/>
        <v>0</v>
      </c>
      <c r="U892" s="17">
        <f t="shared" ca="1" si="72"/>
        <v>0</v>
      </c>
    </row>
    <row r="893" spans="17:21" x14ac:dyDescent="0.2">
      <c r="Q893" s="17">
        <f t="shared" si="73"/>
        <v>0.88800000000000068</v>
      </c>
      <c r="R893" s="17">
        <f t="shared" ca="1" si="69"/>
        <v>0</v>
      </c>
      <c r="S893" s="17">
        <f t="shared" ca="1" si="70"/>
        <v>0</v>
      </c>
      <c r="T893" s="17">
        <f t="shared" ca="1" si="71"/>
        <v>0</v>
      </c>
      <c r="U893" s="17">
        <f t="shared" ca="1" si="72"/>
        <v>0</v>
      </c>
    </row>
    <row r="894" spans="17:21" x14ac:dyDescent="0.2">
      <c r="Q894" s="17">
        <f t="shared" si="73"/>
        <v>0.88900000000000068</v>
      </c>
      <c r="R894" s="17">
        <f t="shared" ca="1" si="69"/>
        <v>0</v>
      </c>
      <c r="S894" s="17">
        <f t="shared" ca="1" si="70"/>
        <v>0</v>
      </c>
      <c r="T894" s="17">
        <f t="shared" ca="1" si="71"/>
        <v>0</v>
      </c>
      <c r="U894" s="17">
        <f t="shared" ca="1" si="72"/>
        <v>0</v>
      </c>
    </row>
    <row r="895" spans="17:21" x14ac:dyDescent="0.2">
      <c r="Q895" s="17">
        <f t="shared" si="73"/>
        <v>0.89000000000000068</v>
      </c>
      <c r="R895" s="17">
        <f t="shared" ca="1" si="69"/>
        <v>0</v>
      </c>
      <c r="S895" s="17">
        <f t="shared" ca="1" si="70"/>
        <v>0</v>
      </c>
      <c r="T895" s="17">
        <f t="shared" ca="1" si="71"/>
        <v>0</v>
      </c>
      <c r="U895" s="17">
        <f t="shared" ca="1" si="72"/>
        <v>0</v>
      </c>
    </row>
    <row r="896" spans="17:21" x14ac:dyDescent="0.2">
      <c r="Q896" s="17">
        <f t="shared" si="73"/>
        <v>0.89100000000000068</v>
      </c>
      <c r="R896" s="17">
        <f t="shared" ca="1" si="69"/>
        <v>0</v>
      </c>
      <c r="S896" s="17">
        <f t="shared" ca="1" si="70"/>
        <v>0</v>
      </c>
      <c r="T896" s="17">
        <f t="shared" ca="1" si="71"/>
        <v>0</v>
      </c>
      <c r="U896" s="17">
        <f t="shared" ca="1" si="72"/>
        <v>0</v>
      </c>
    </row>
    <row r="897" spans="17:21" x14ac:dyDescent="0.2">
      <c r="Q897" s="17">
        <f t="shared" si="73"/>
        <v>0.89200000000000068</v>
      </c>
      <c r="R897" s="17">
        <f t="shared" ca="1" si="69"/>
        <v>0</v>
      </c>
      <c r="S897" s="17">
        <f t="shared" ca="1" si="70"/>
        <v>0</v>
      </c>
      <c r="T897" s="17">
        <f t="shared" ca="1" si="71"/>
        <v>0</v>
      </c>
      <c r="U897" s="17">
        <f t="shared" ca="1" si="72"/>
        <v>0</v>
      </c>
    </row>
    <row r="898" spans="17:21" x14ac:dyDescent="0.2">
      <c r="Q898" s="17">
        <f t="shared" si="73"/>
        <v>0.89300000000000068</v>
      </c>
      <c r="R898" s="17">
        <f t="shared" ca="1" si="69"/>
        <v>0</v>
      </c>
      <c r="S898" s="17">
        <f t="shared" ca="1" si="70"/>
        <v>0</v>
      </c>
      <c r="T898" s="17">
        <f t="shared" ca="1" si="71"/>
        <v>0</v>
      </c>
      <c r="U898" s="17">
        <f t="shared" ca="1" si="72"/>
        <v>0</v>
      </c>
    </row>
    <row r="899" spans="17:21" x14ac:dyDescent="0.2">
      <c r="Q899" s="17">
        <f t="shared" si="73"/>
        <v>0.89400000000000068</v>
      </c>
      <c r="R899" s="17">
        <f t="shared" ca="1" si="69"/>
        <v>0</v>
      </c>
      <c r="S899" s="17">
        <f t="shared" ca="1" si="70"/>
        <v>0</v>
      </c>
      <c r="T899" s="17">
        <f t="shared" ca="1" si="71"/>
        <v>0</v>
      </c>
      <c r="U899" s="17">
        <f t="shared" ca="1" si="72"/>
        <v>0</v>
      </c>
    </row>
    <row r="900" spans="17:21" x14ac:dyDescent="0.2">
      <c r="Q900" s="17">
        <f t="shared" si="73"/>
        <v>0.89500000000000068</v>
      </c>
      <c r="R900" s="17">
        <f t="shared" ca="1" si="69"/>
        <v>0</v>
      </c>
      <c r="S900" s="17">
        <f t="shared" ca="1" si="70"/>
        <v>0</v>
      </c>
      <c r="T900" s="17">
        <f t="shared" ca="1" si="71"/>
        <v>0</v>
      </c>
      <c r="U900" s="17">
        <f t="shared" ca="1" si="72"/>
        <v>0</v>
      </c>
    </row>
    <row r="901" spans="17:21" x14ac:dyDescent="0.2">
      <c r="Q901" s="17">
        <f t="shared" si="73"/>
        <v>0.89600000000000068</v>
      </c>
      <c r="R901" s="17">
        <f t="shared" ca="1" si="69"/>
        <v>0</v>
      </c>
      <c r="S901" s="17">
        <f t="shared" ca="1" si="70"/>
        <v>0</v>
      </c>
      <c r="T901" s="17">
        <f t="shared" ca="1" si="71"/>
        <v>0</v>
      </c>
      <c r="U901" s="17">
        <f t="shared" ca="1" si="72"/>
        <v>0</v>
      </c>
    </row>
    <row r="902" spans="17:21" x14ac:dyDescent="0.2">
      <c r="Q902" s="17">
        <f t="shared" si="73"/>
        <v>0.89700000000000069</v>
      </c>
      <c r="R902" s="17">
        <f t="shared" ref="R902:R965" ca="1" si="74">COUNTIFS($F$6:$F$92,"CF",$I$6:$I$92,"&gt;="&amp;$Q902)/CF_D</f>
        <v>0</v>
      </c>
      <c r="S902" s="17">
        <f t="shared" ref="S902:S965" ca="1" si="75">COUNTIFS($F$6:$F$92,"CONT",$I$6:$I$92,"&gt;="&amp;$Q902)/CFNT_D</f>
        <v>0</v>
      </c>
      <c r="T902" s="17">
        <f t="shared" ca="1" si="71"/>
        <v>0</v>
      </c>
      <c r="U902" s="17">
        <f t="shared" ca="1" si="72"/>
        <v>0</v>
      </c>
    </row>
    <row r="903" spans="17:21" x14ac:dyDescent="0.2">
      <c r="Q903" s="17">
        <f t="shared" si="73"/>
        <v>0.89800000000000069</v>
      </c>
      <c r="R903" s="17">
        <f t="shared" ca="1" si="74"/>
        <v>0</v>
      </c>
      <c r="S903" s="17">
        <f t="shared" ca="1" si="75"/>
        <v>0</v>
      </c>
      <c r="T903" s="17">
        <f t="shared" ref="T903:T966" ca="1" si="76">(R903+R904)/2</f>
        <v>0</v>
      </c>
      <c r="U903" s="17">
        <f t="shared" ref="U903:U966" ca="1" si="77">-(S904-S903)</f>
        <v>0</v>
      </c>
    </row>
    <row r="904" spans="17:21" x14ac:dyDescent="0.2">
      <c r="Q904" s="17">
        <f t="shared" ref="Q904:Q967" si="78">Q903+0.001</f>
        <v>0.89900000000000069</v>
      </c>
      <c r="R904" s="17">
        <f t="shared" ca="1" si="74"/>
        <v>0</v>
      </c>
      <c r="S904" s="17">
        <f t="shared" ca="1" si="75"/>
        <v>0</v>
      </c>
      <c r="T904" s="17">
        <f t="shared" ca="1" si="76"/>
        <v>0</v>
      </c>
      <c r="U904" s="17">
        <f t="shared" ca="1" si="77"/>
        <v>0</v>
      </c>
    </row>
    <row r="905" spans="17:21" x14ac:dyDescent="0.2">
      <c r="Q905" s="17">
        <f t="shared" si="78"/>
        <v>0.90000000000000069</v>
      </c>
      <c r="R905" s="17">
        <f t="shared" ca="1" si="74"/>
        <v>0</v>
      </c>
      <c r="S905" s="17">
        <f t="shared" ca="1" si="75"/>
        <v>0</v>
      </c>
      <c r="T905" s="17">
        <f t="shared" ca="1" si="76"/>
        <v>0</v>
      </c>
      <c r="U905" s="17">
        <f t="shared" ca="1" si="77"/>
        <v>0</v>
      </c>
    </row>
    <row r="906" spans="17:21" x14ac:dyDescent="0.2">
      <c r="Q906" s="17">
        <f t="shared" si="78"/>
        <v>0.90100000000000069</v>
      </c>
      <c r="R906" s="17">
        <f t="shared" ca="1" si="74"/>
        <v>0</v>
      </c>
      <c r="S906" s="17">
        <f t="shared" ca="1" si="75"/>
        <v>0</v>
      </c>
      <c r="T906" s="17">
        <f t="shared" ca="1" si="76"/>
        <v>0</v>
      </c>
      <c r="U906" s="17">
        <f t="shared" ca="1" si="77"/>
        <v>0</v>
      </c>
    </row>
    <row r="907" spans="17:21" x14ac:dyDescent="0.2">
      <c r="Q907" s="17">
        <f t="shared" si="78"/>
        <v>0.90200000000000069</v>
      </c>
      <c r="R907" s="17">
        <f t="shared" ca="1" si="74"/>
        <v>0</v>
      </c>
      <c r="S907" s="17">
        <f t="shared" ca="1" si="75"/>
        <v>0</v>
      </c>
      <c r="T907" s="17">
        <f t="shared" ca="1" si="76"/>
        <v>0</v>
      </c>
      <c r="U907" s="17">
        <f t="shared" ca="1" si="77"/>
        <v>0</v>
      </c>
    </row>
    <row r="908" spans="17:21" x14ac:dyDescent="0.2">
      <c r="Q908" s="17">
        <f t="shared" si="78"/>
        <v>0.90300000000000069</v>
      </c>
      <c r="R908" s="17">
        <f t="shared" ca="1" si="74"/>
        <v>0</v>
      </c>
      <c r="S908" s="17">
        <f t="shared" ca="1" si="75"/>
        <v>0</v>
      </c>
      <c r="T908" s="17">
        <f t="shared" ca="1" si="76"/>
        <v>0</v>
      </c>
      <c r="U908" s="17">
        <f t="shared" ca="1" si="77"/>
        <v>0</v>
      </c>
    </row>
    <row r="909" spans="17:21" x14ac:dyDescent="0.2">
      <c r="Q909" s="17">
        <f t="shared" si="78"/>
        <v>0.90400000000000069</v>
      </c>
      <c r="R909" s="17">
        <f t="shared" ca="1" si="74"/>
        <v>0</v>
      </c>
      <c r="S909" s="17">
        <f t="shared" ca="1" si="75"/>
        <v>0</v>
      </c>
      <c r="T909" s="17">
        <f t="shared" ca="1" si="76"/>
        <v>0</v>
      </c>
      <c r="U909" s="17">
        <f t="shared" ca="1" si="77"/>
        <v>0</v>
      </c>
    </row>
    <row r="910" spans="17:21" x14ac:dyDescent="0.2">
      <c r="Q910" s="17">
        <f t="shared" si="78"/>
        <v>0.90500000000000069</v>
      </c>
      <c r="R910" s="17">
        <f t="shared" ca="1" si="74"/>
        <v>0</v>
      </c>
      <c r="S910" s="17">
        <f t="shared" ca="1" si="75"/>
        <v>0</v>
      </c>
      <c r="T910" s="17">
        <f t="shared" ca="1" si="76"/>
        <v>0</v>
      </c>
      <c r="U910" s="17">
        <f t="shared" ca="1" si="77"/>
        <v>0</v>
      </c>
    </row>
    <row r="911" spans="17:21" x14ac:dyDescent="0.2">
      <c r="Q911" s="17">
        <f t="shared" si="78"/>
        <v>0.90600000000000069</v>
      </c>
      <c r="R911" s="17">
        <f t="shared" ca="1" si="74"/>
        <v>0</v>
      </c>
      <c r="S911" s="17">
        <f t="shared" ca="1" si="75"/>
        <v>0</v>
      </c>
      <c r="T911" s="17">
        <f t="shared" ca="1" si="76"/>
        <v>0</v>
      </c>
      <c r="U911" s="17">
        <f t="shared" ca="1" si="77"/>
        <v>0</v>
      </c>
    </row>
    <row r="912" spans="17:21" x14ac:dyDescent="0.2">
      <c r="Q912" s="17">
        <f t="shared" si="78"/>
        <v>0.90700000000000069</v>
      </c>
      <c r="R912" s="17">
        <f t="shared" ca="1" si="74"/>
        <v>0</v>
      </c>
      <c r="S912" s="17">
        <f t="shared" ca="1" si="75"/>
        <v>0</v>
      </c>
      <c r="T912" s="17">
        <f t="shared" ca="1" si="76"/>
        <v>0</v>
      </c>
      <c r="U912" s="17">
        <f t="shared" ca="1" si="77"/>
        <v>0</v>
      </c>
    </row>
    <row r="913" spans="17:21" x14ac:dyDescent="0.2">
      <c r="Q913" s="17">
        <f t="shared" si="78"/>
        <v>0.9080000000000007</v>
      </c>
      <c r="R913" s="17">
        <f t="shared" ca="1" si="74"/>
        <v>0</v>
      </c>
      <c r="S913" s="17">
        <f t="shared" ca="1" si="75"/>
        <v>0</v>
      </c>
      <c r="T913" s="17">
        <f t="shared" ca="1" si="76"/>
        <v>0</v>
      </c>
      <c r="U913" s="17">
        <f t="shared" ca="1" si="77"/>
        <v>0</v>
      </c>
    </row>
    <row r="914" spans="17:21" x14ac:dyDescent="0.2">
      <c r="Q914" s="17">
        <f t="shared" si="78"/>
        <v>0.9090000000000007</v>
      </c>
      <c r="R914" s="17">
        <f t="shared" ca="1" si="74"/>
        <v>0</v>
      </c>
      <c r="S914" s="17">
        <f t="shared" ca="1" si="75"/>
        <v>0</v>
      </c>
      <c r="T914" s="17">
        <f t="shared" ca="1" si="76"/>
        <v>0</v>
      </c>
      <c r="U914" s="17">
        <f t="shared" ca="1" si="77"/>
        <v>0</v>
      </c>
    </row>
    <row r="915" spans="17:21" x14ac:dyDescent="0.2">
      <c r="Q915" s="17">
        <f t="shared" si="78"/>
        <v>0.9100000000000007</v>
      </c>
      <c r="R915" s="17">
        <f t="shared" ca="1" si="74"/>
        <v>0</v>
      </c>
      <c r="S915" s="17">
        <f t="shared" ca="1" si="75"/>
        <v>0</v>
      </c>
      <c r="T915" s="17">
        <f t="shared" ca="1" si="76"/>
        <v>0</v>
      </c>
      <c r="U915" s="17">
        <f t="shared" ca="1" si="77"/>
        <v>0</v>
      </c>
    </row>
    <row r="916" spans="17:21" x14ac:dyDescent="0.2">
      <c r="Q916" s="17">
        <f t="shared" si="78"/>
        <v>0.9110000000000007</v>
      </c>
      <c r="R916" s="17">
        <f t="shared" ca="1" si="74"/>
        <v>0</v>
      </c>
      <c r="S916" s="17">
        <f t="shared" ca="1" si="75"/>
        <v>0</v>
      </c>
      <c r="T916" s="17">
        <f t="shared" ca="1" si="76"/>
        <v>0</v>
      </c>
      <c r="U916" s="17">
        <f t="shared" ca="1" si="77"/>
        <v>0</v>
      </c>
    </row>
    <row r="917" spans="17:21" x14ac:dyDescent="0.2">
      <c r="Q917" s="17">
        <f t="shared" si="78"/>
        <v>0.9120000000000007</v>
      </c>
      <c r="R917" s="17">
        <f t="shared" ca="1" si="74"/>
        <v>0</v>
      </c>
      <c r="S917" s="17">
        <f t="shared" ca="1" si="75"/>
        <v>0</v>
      </c>
      <c r="T917" s="17">
        <f t="shared" ca="1" si="76"/>
        <v>0</v>
      </c>
      <c r="U917" s="17">
        <f t="shared" ca="1" si="77"/>
        <v>0</v>
      </c>
    </row>
    <row r="918" spans="17:21" x14ac:dyDescent="0.2">
      <c r="Q918" s="17">
        <f t="shared" si="78"/>
        <v>0.9130000000000007</v>
      </c>
      <c r="R918" s="17">
        <f t="shared" ca="1" si="74"/>
        <v>0</v>
      </c>
      <c r="S918" s="17">
        <f t="shared" ca="1" si="75"/>
        <v>0</v>
      </c>
      <c r="T918" s="17">
        <f t="shared" ca="1" si="76"/>
        <v>0</v>
      </c>
      <c r="U918" s="17">
        <f t="shared" ca="1" si="77"/>
        <v>0</v>
      </c>
    </row>
    <row r="919" spans="17:21" x14ac:dyDescent="0.2">
      <c r="Q919" s="17">
        <f t="shared" si="78"/>
        <v>0.9140000000000007</v>
      </c>
      <c r="R919" s="17">
        <f t="shared" ca="1" si="74"/>
        <v>0</v>
      </c>
      <c r="S919" s="17">
        <f t="shared" ca="1" si="75"/>
        <v>0</v>
      </c>
      <c r="T919" s="17">
        <f t="shared" ca="1" si="76"/>
        <v>0</v>
      </c>
      <c r="U919" s="17">
        <f t="shared" ca="1" si="77"/>
        <v>0</v>
      </c>
    </row>
    <row r="920" spans="17:21" x14ac:dyDescent="0.2">
      <c r="Q920" s="17">
        <f t="shared" si="78"/>
        <v>0.9150000000000007</v>
      </c>
      <c r="R920" s="17">
        <f t="shared" ca="1" si="74"/>
        <v>0</v>
      </c>
      <c r="S920" s="17">
        <f t="shared" ca="1" si="75"/>
        <v>0</v>
      </c>
      <c r="T920" s="17">
        <f t="shared" ca="1" si="76"/>
        <v>0</v>
      </c>
      <c r="U920" s="17">
        <f t="shared" ca="1" si="77"/>
        <v>0</v>
      </c>
    </row>
    <row r="921" spans="17:21" x14ac:dyDescent="0.2">
      <c r="Q921" s="17">
        <f t="shared" si="78"/>
        <v>0.9160000000000007</v>
      </c>
      <c r="R921" s="17">
        <f t="shared" ca="1" si="74"/>
        <v>0</v>
      </c>
      <c r="S921" s="17">
        <f t="shared" ca="1" si="75"/>
        <v>0</v>
      </c>
      <c r="T921" s="17">
        <f t="shared" ca="1" si="76"/>
        <v>0</v>
      </c>
      <c r="U921" s="17">
        <f t="shared" ca="1" si="77"/>
        <v>0</v>
      </c>
    </row>
    <row r="922" spans="17:21" x14ac:dyDescent="0.2">
      <c r="Q922" s="17">
        <f t="shared" si="78"/>
        <v>0.9170000000000007</v>
      </c>
      <c r="R922" s="17">
        <f t="shared" ca="1" si="74"/>
        <v>0</v>
      </c>
      <c r="S922" s="17">
        <f t="shared" ca="1" si="75"/>
        <v>0</v>
      </c>
      <c r="T922" s="17">
        <f t="shared" ca="1" si="76"/>
        <v>0</v>
      </c>
      <c r="U922" s="17">
        <f t="shared" ca="1" si="77"/>
        <v>0</v>
      </c>
    </row>
    <row r="923" spans="17:21" x14ac:dyDescent="0.2">
      <c r="Q923" s="17">
        <f t="shared" si="78"/>
        <v>0.9180000000000007</v>
      </c>
      <c r="R923" s="17">
        <f t="shared" ca="1" si="74"/>
        <v>0</v>
      </c>
      <c r="S923" s="17">
        <f t="shared" ca="1" si="75"/>
        <v>0</v>
      </c>
      <c r="T923" s="17">
        <f t="shared" ca="1" si="76"/>
        <v>0</v>
      </c>
      <c r="U923" s="17">
        <f t="shared" ca="1" si="77"/>
        <v>0</v>
      </c>
    </row>
    <row r="924" spans="17:21" x14ac:dyDescent="0.2">
      <c r="Q924" s="17">
        <f t="shared" si="78"/>
        <v>0.91900000000000071</v>
      </c>
      <c r="R924" s="17">
        <f t="shared" ca="1" si="74"/>
        <v>0</v>
      </c>
      <c r="S924" s="17">
        <f t="shared" ca="1" si="75"/>
        <v>0</v>
      </c>
      <c r="T924" s="17">
        <f t="shared" ca="1" si="76"/>
        <v>0</v>
      </c>
      <c r="U924" s="17">
        <f t="shared" ca="1" si="77"/>
        <v>0</v>
      </c>
    </row>
    <row r="925" spans="17:21" x14ac:dyDescent="0.2">
      <c r="Q925" s="17">
        <f t="shared" si="78"/>
        <v>0.92000000000000071</v>
      </c>
      <c r="R925" s="17">
        <f t="shared" ca="1" si="74"/>
        <v>0</v>
      </c>
      <c r="S925" s="17">
        <f t="shared" ca="1" si="75"/>
        <v>0</v>
      </c>
      <c r="T925" s="17">
        <f t="shared" ca="1" si="76"/>
        <v>0</v>
      </c>
      <c r="U925" s="17">
        <f t="shared" ca="1" si="77"/>
        <v>0</v>
      </c>
    </row>
    <row r="926" spans="17:21" x14ac:dyDescent="0.2">
      <c r="Q926" s="17">
        <f t="shared" si="78"/>
        <v>0.92100000000000071</v>
      </c>
      <c r="R926" s="17">
        <f t="shared" ca="1" si="74"/>
        <v>0</v>
      </c>
      <c r="S926" s="17">
        <f t="shared" ca="1" si="75"/>
        <v>0</v>
      </c>
      <c r="T926" s="17">
        <f t="shared" ca="1" si="76"/>
        <v>0</v>
      </c>
      <c r="U926" s="17">
        <f t="shared" ca="1" si="77"/>
        <v>0</v>
      </c>
    </row>
    <row r="927" spans="17:21" x14ac:dyDescent="0.2">
      <c r="Q927" s="17">
        <f t="shared" si="78"/>
        <v>0.92200000000000071</v>
      </c>
      <c r="R927" s="17">
        <f t="shared" ca="1" si="74"/>
        <v>0</v>
      </c>
      <c r="S927" s="17">
        <f t="shared" ca="1" si="75"/>
        <v>0</v>
      </c>
      <c r="T927" s="17">
        <f t="shared" ca="1" si="76"/>
        <v>0</v>
      </c>
      <c r="U927" s="17">
        <f t="shared" ca="1" si="77"/>
        <v>0</v>
      </c>
    </row>
    <row r="928" spans="17:21" x14ac:dyDescent="0.2">
      <c r="Q928" s="17">
        <f t="shared" si="78"/>
        <v>0.92300000000000071</v>
      </c>
      <c r="R928" s="17">
        <f t="shared" ca="1" si="74"/>
        <v>0</v>
      </c>
      <c r="S928" s="17">
        <f t="shared" ca="1" si="75"/>
        <v>0</v>
      </c>
      <c r="T928" s="17">
        <f t="shared" ca="1" si="76"/>
        <v>0</v>
      </c>
      <c r="U928" s="17">
        <f t="shared" ca="1" si="77"/>
        <v>0</v>
      </c>
    </row>
    <row r="929" spans="17:21" x14ac:dyDescent="0.2">
      <c r="Q929" s="17">
        <f t="shared" si="78"/>
        <v>0.92400000000000071</v>
      </c>
      <c r="R929" s="17">
        <f t="shared" ca="1" si="74"/>
        <v>0</v>
      </c>
      <c r="S929" s="17">
        <f t="shared" ca="1" si="75"/>
        <v>0</v>
      </c>
      <c r="T929" s="17">
        <f t="shared" ca="1" si="76"/>
        <v>0</v>
      </c>
      <c r="U929" s="17">
        <f t="shared" ca="1" si="77"/>
        <v>0</v>
      </c>
    </row>
    <row r="930" spans="17:21" x14ac:dyDescent="0.2">
      <c r="Q930" s="17">
        <f t="shared" si="78"/>
        <v>0.92500000000000071</v>
      </c>
      <c r="R930" s="17">
        <f t="shared" ca="1" si="74"/>
        <v>0</v>
      </c>
      <c r="S930" s="17">
        <f t="shared" ca="1" si="75"/>
        <v>0</v>
      </c>
      <c r="T930" s="17">
        <f t="shared" ca="1" si="76"/>
        <v>0</v>
      </c>
      <c r="U930" s="17">
        <f t="shared" ca="1" si="77"/>
        <v>0</v>
      </c>
    </row>
    <row r="931" spans="17:21" x14ac:dyDescent="0.2">
      <c r="Q931" s="17">
        <f t="shared" si="78"/>
        <v>0.92600000000000071</v>
      </c>
      <c r="R931" s="17">
        <f t="shared" ca="1" si="74"/>
        <v>0</v>
      </c>
      <c r="S931" s="17">
        <f t="shared" ca="1" si="75"/>
        <v>0</v>
      </c>
      <c r="T931" s="17">
        <f t="shared" ca="1" si="76"/>
        <v>0</v>
      </c>
      <c r="U931" s="17">
        <f t="shared" ca="1" si="77"/>
        <v>0</v>
      </c>
    </row>
    <row r="932" spans="17:21" x14ac:dyDescent="0.2">
      <c r="Q932" s="17">
        <f t="shared" si="78"/>
        <v>0.92700000000000071</v>
      </c>
      <c r="R932" s="17">
        <f t="shared" ca="1" si="74"/>
        <v>0</v>
      </c>
      <c r="S932" s="17">
        <f t="shared" ca="1" si="75"/>
        <v>0</v>
      </c>
      <c r="T932" s="17">
        <f t="shared" ca="1" si="76"/>
        <v>0</v>
      </c>
      <c r="U932" s="17">
        <f t="shared" ca="1" si="77"/>
        <v>0</v>
      </c>
    </row>
    <row r="933" spans="17:21" x14ac:dyDescent="0.2">
      <c r="Q933" s="17">
        <f t="shared" si="78"/>
        <v>0.92800000000000071</v>
      </c>
      <c r="R933" s="17">
        <f t="shared" ca="1" si="74"/>
        <v>0</v>
      </c>
      <c r="S933" s="17">
        <f t="shared" ca="1" si="75"/>
        <v>0</v>
      </c>
      <c r="T933" s="17">
        <f t="shared" ca="1" si="76"/>
        <v>0</v>
      </c>
      <c r="U933" s="17">
        <f t="shared" ca="1" si="77"/>
        <v>0</v>
      </c>
    </row>
    <row r="934" spans="17:21" x14ac:dyDescent="0.2">
      <c r="Q934" s="17">
        <f t="shared" si="78"/>
        <v>0.92900000000000071</v>
      </c>
      <c r="R934" s="17">
        <f t="shared" ca="1" si="74"/>
        <v>0</v>
      </c>
      <c r="S934" s="17">
        <f t="shared" ca="1" si="75"/>
        <v>0</v>
      </c>
      <c r="T934" s="17">
        <f t="shared" ca="1" si="76"/>
        <v>0</v>
      </c>
      <c r="U934" s="17">
        <f t="shared" ca="1" si="77"/>
        <v>0</v>
      </c>
    </row>
    <row r="935" spans="17:21" x14ac:dyDescent="0.2">
      <c r="Q935" s="17">
        <f t="shared" si="78"/>
        <v>0.93000000000000071</v>
      </c>
      <c r="R935" s="17">
        <f t="shared" ca="1" si="74"/>
        <v>0</v>
      </c>
      <c r="S935" s="17">
        <f t="shared" ca="1" si="75"/>
        <v>0</v>
      </c>
      <c r="T935" s="17">
        <f t="shared" ca="1" si="76"/>
        <v>0</v>
      </c>
      <c r="U935" s="17">
        <f t="shared" ca="1" si="77"/>
        <v>0</v>
      </c>
    </row>
    <row r="936" spans="17:21" x14ac:dyDescent="0.2">
      <c r="Q936" s="17">
        <f t="shared" si="78"/>
        <v>0.93100000000000072</v>
      </c>
      <c r="R936" s="17">
        <f t="shared" ca="1" si="74"/>
        <v>0</v>
      </c>
      <c r="S936" s="17">
        <f t="shared" ca="1" si="75"/>
        <v>0</v>
      </c>
      <c r="T936" s="17">
        <f t="shared" ca="1" si="76"/>
        <v>0</v>
      </c>
      <c r="U936" s="17">
        <f t="shared" ca="1" si="77"/>
        <v>0</v>
      </c>
    </row>
    <row r="937" spans="17:21" x14ac:dyDescent="0.2">
      <c r="Q937" s="17">
        <f t="shared" si="78"/>
        <v>0.93200000000000072</v>
      </c>
      <c r="R937" s="17">
        <f t="shared" ca="1" si="74"/>
        <v>0</v>
      </c>
      <c r="S937" s="17">
        <f t="shared" ca="1" si="75"/>
        <v>0</v>
      </c>
      <c r="T937" s="17">
        <f t="shared" ca="1" si="76"/>
        <v>0</v>
      </c>
      <c r="U937" s="17">
        <f t="shared" ca="1" si="77"/>
        <v>0</v>
      </c>
    </row>
    <row r="938" spans="17:21" x14ac:dyDescent="0.2">
      <c r="Q938" s="17">
        <f t="shared" si="78"/>
        <v>0.93300000000000072</v>
      </c>
      <c r="R938" s="17">
        <f t="shared" ca="1" si="74"/>
        <v>0</v>
      </c>
      <c r="S938" s="17">
        <f t="shared" ca="1" si="75"/>
        <v>0</v>
      </c>
      <c r="T938" s="17">
        <f t="shared" ca="1" si="76"/>
        <v>0</v>
      </c>
      <c r="U938" s="17">
        <f t="shared" ca="1" si="77"/>
        <v>0</v>
      </c>
    </row>
    <row r="939" spans="17:21" x14ac:dyDescent="0.2">
      <c r="Q939" s="17">
        <f t="shared" si="78"/>
        <v>0.93400000000000072</v>
      </c>
      <c r="R939" s="17">
        <f t="shared" ca="1" si="74"/>
        <v>0</v>
      </c>
      <c r="S939" s="17">
        <f t="shared" ca="1" si="75"/>
        <v>0</v>
      </c>
      <c r="T939" s="17">
        <f t="shared" ca="1" si="76"/>
        <v>0</v>
      </c>
      <c r="U939" s="17">
        <f t="shared" ca="1" si="77"/>
        <v>0</v>
      </c>
    </row>
    <row r="940" spans="17:21" x14ac:dyDescent="0.2">
      <c r="Q940" s="17">
        <f t="shared" si="78"/>
        <v>0.93500000000000072</v>
      </c>
      <c r="R940" s="17">
        <f t="shared" ca="1" si="74"/>
        <v>0</v>
      </c>
      <c r="S940" s="17">
        <f t="shared" ca="1" si="75"/>
        <v>0</v>
      </c>
      <c r="T940" s="17">
        <f t="shared" ca="1" si="76"/>
        <v>0</v>
      </c>
      <c r="U940" s="17">
        <f t="shared" ca="1" si="77"/>
        <v>0</v>
      </c>
    </row>
    <row r="941" spans="17:21" x14ac:dyDescent="0.2">
      <c r="Q941" s="17">
        <f t="shared" si="78"/>
        <v>0.93600000000000072</v>
      </c>
      <c r="R941" s="17">
        <f t="shared" ca="1" si="74"/>
        <v>0</v>
      </c>
      <c r="S941" s="17">
        <f t="shared" ca="1" si="75"/>
        <v>0</v>
      </c>
      <c r="T941" s="17">
        <f t="shared" ca="1" si="76"/>
        <v>0</v>
      </c>
      <c r="U941" s="17">
        <f t="shared" ca="1" si="77"/>
        <v>0</v>
      </c>
    </row>
    <row r="942" spans="17:21" x14ac:dyDescent="0.2">
      <c r="Q942" s="17">
        <f t="shared" si="78"/>
        <v>0.93700000000000072</v>
      </c>
      <c r="R942" s="17">
        <f t="shared" ca="1" si="74"/>
        <v>0</v>
      </c>
      <c r="S942" s="17">
        <f t="shared" ca="1" si="75"/>
        <v>0</v>
      </c>
      <c r="T942" s="17">
        <f t="shared" ca="1" si="76"/>
        <v>0</v>
      </c>
      <c r="U942" s="17">
        <f t="shared" ca="1" si="77"/>
        <v>0</v>
      </c>
    </row>
    <row r="943" spans="17:21" x14ac:dyDescent="0.2">
      <c r="Q943" s="17">
        <f t="shared" si="78"/>
        <v>0.93800000000000072</v>
      </c>
      <c r="R943" s="17">
        <f t="shared" ca="1" si="74"/>
        <v>0</v>
      </c>
      <c r="S943" s="17">
        <f t="shared" ca="1" si="75"/>
        <v>0</v>
      </c>
      <c r="T943" s="17">
        <f t="shared" ca="1" si="76"/>
        <v>0</v>
      </c>
      <c r="U943" s="17">
        <f t="shared" ca="1" si="77"/>
        <v>0</v>
      </c>
    </row>
    <row r="944" spans="17:21" x14ac:dyDescent="0.2">
      <c r="Q944" s="17">
        <f t="shared" si="78"/>
        <v>0.93900000000000072</v>
      </c>
      <c r="R944" s="17">
        <f t="shared" ca="1" si="74"/>
        <v>0</v>
      </c>
      <c r="S944" s="17">
        <f t="shared" ca="1" si="75"/>
        <v>0</v>
      </c>
      <c r="T944" s="17">
        <f t="shared" ca="1" si="76"/>
        <v>0</v>
      </c>
      <c r="U944" s="17">
        <f t="shared" ca="1" si="77"/>
        <v>0</v>
      </c>
    </row>
    <row r="945" spans="17:21" x14ac:dyDescent="0.2">
      <c r="Q945" s="17">
        <f t="shared" si="78"/>
        <v>0.94000000000000072</v>
      </c>
      <c r="R945" s="17">
        <f t="shared" ca="1" si="74"/>
        <v>0</v>
      </c>
      <c r="S945" s="17">
        <f t="shared" ca="1" si="75"/>
        <v>0</v>
      </c>
      <c r="T945" s="17">
        <f t="shared" ca="1" si="76"/>
        <v>0</v>
      </c>
      <c r="U945" s="17">
        <f t="shared" ca="1" si="77"/>
        <v>0</v>
      </c>
    </row>
    <row r="946" spans="17:21" x14ac:dyDescent="0.2">
      <c r="Q946" s="17">
        <f t="shared" si="78"/>
        <v>0.94100000000000072</v>
      </c>
      <c r="R946" s="17">
        <f t="shared" ca="1" si="74"/>
        <v>0</v>
      </c>
      <c r="S946" s="17">
        <f t="shared" ca="1" si="75"/>
        <v>0</v>
      </c>
      <c r="T946" s="17">
        <f t="shared" ca="1" si="76"/>
        <v>0</v>
      </c>
      <c r="U946" s="17">
        <f t="shared" ca="1" si="77"/>
        <v>0</v>
      </c>
    </row>
    <row r="947" spans="17:21" x14ac:dyDescent="0.2">
      <c r="Q947" s="17">
        <f t="shared" si="78"/>
        <v>0.94200000000000073</v>
      </c>
      <c r="R947" s="17">
        <f t="shared" ca="1" si="74"/>
        <v>0</v>
      </c>
      <c r="S947" s="17">
        <f t="shared" ca="1" si="75"/>
        <v>0</v>
      </c>
      <c r="T947" s="17">
        <f t="shared" ca="1" si="76"/>
        <v>0</v>
      </c>
      <c r="U947" s="17">
        <f t="shared" ca="1" si="77"/>
        <v>0</v>
      </c>
    </row>
    <row r="948" spans="17:21" x14ac:dyDescent="0.2">
      <c r="Q948" s="17">
        <f t="shared" si="78"/>
        <v>0.94300000000000073</v>
      </c>
      <c r="R948" s="17">
        <f t="shared" ca="1" si="74"/>
        <v>0</v>
      </c>
      <c r="S948" s="17">
        <f t="shared" ca="1" si="75"/>
        <v>0</v>
      </c>
      <c r="T948" s="17">
        <f t="shared" ca="1" si="76"/>
        <v>0</v>
      </c>
      <c r="U948" s="17">
        <f t="shared" ca="1" si="77"/>
        <v>0</v>
      </c>
    </row>
    <row r="949" spans="17:21" x14ac:dyDescent="0.2">
      <c r="Q949" s="17">
        <f t="shared" si="78"/>
        <v>0.94400000000000073</v>
      </c>
      <c r="R949" s="17">
        <f t="shared" ca="1" si="74"/>
        <v>0</v>
      </c>
      <c r="S949" s="17">
        <f t="shared" ca="1" si="75"/>
        <v>0</v>
      </c>
      <c r="T949" s="17">
        <f t="shared" ca="1" si="76"/>
        <v>0</v>
      </c>
      <c r="U949" s="17">
        <f t="shared" ca="1" si="77"/>
        <v>0</v>
      </c>
    </row>
    <row r="950" spans="17:21" x14ac:dyDescent="0.2">
      <c r="Q950" s="17">
        <f t="shared" si="78"/>
        <v>0.94500000000000073</v>
      </c>
      <c r="R950" s="17">
        <f t="shared" ca="1" si="74"/>
        <v>0</v>
      </c>
      <c r="S950" s="17">
        <f t="shared" ca="1" si="75"/>
        <v>0</v>
      </c>
      <c r="T950" s="17">
        <f t="shared" ca="1" si="76"/>
        <v>0</v>
      </c>
      <c r="U950" s="17">
        <f t="shared" ca="1" si="77"/>
        <v>0</v>
      </c>
    </row>
    <row r="951" spans="17:21" x14ac:dyDescent="0.2">
      <c r="Q951" s="17">
        <f t="shared" si="78"/>
        <v>0.94600000000000073</v>
      </c>
      <c r="R951" s="17">
        <f t="shared" ca="1" si="74"/>
        <v>0</v>
      </c>
      <c r="S951" s="17">
        <f t="shared" ca="1" si="75"/>
        <v>0</v>
      </c>
      <c r="T951" s="17">
        <f t="shared" ca="1" si="76"/>
        <v>0</v>
      </c>
      <c r="U951" s="17">
        <f t="shared" ca="1" si="77"/>
        <v>0</v>
      </c>
    </row>
    <row r="952" spans="17:21" x14ac:dyDescent="0.2">
      <c r="Q952" s="17">
        <f t="shared" si="78"/>
        <v>0.94700000000000073</v>
      </c>
      <c r="R952" s="17">
        <f t="shared" ca="1" si="74"/>
        <v>0</v>
      </c>
      <c r="S952" s="17">
        <f t="shared" ca="1" si="75"/>
        <v>0</v>
      </c>
      <c r="T952" s="17">
        <f t="shared" ca="1" si="76"/>
        <v>0</v>
      </c>
      <c r="U952" s="17">
        <f t="shared" ca="1" si="77"/>
        <v>0</v>
      </c>
    </row>
    <row r="953" spans="17:21" x14ac:dyDescent="0.2">
      <c r="Q953" s="17">
        <f t="shared" si="78"/>
        <v>0.94800000000000073</v>
      </c>
      <c r="R953" s="17">
        <f t="shared" ca="1" si="74"/>
        <v>0</v>
      </c>
      <c r="S953" s="17">
        <f t="shared" ca="1" si="75"/>
        <v>0</v>
      </c>
      <c r="T953" s="17">
        <f t="shared" ca="1" si="76"/>
        <v>0</v>
      </c>
      <c r="U953" s="17">
        <f t="shared" ca="1" si="77"/>
        <v>0</v>
      </c>
    </row>
    <row r="954" spans="17:21" x14ac:dyDescent="0.2">
      <c r="Q954" s="17">
        <f t="shared" si="78"/>
        <v>0.94900000000000073</v>
      </c>
      <c r="R954" s="17">
        <f t="shared" ca="1" si="74"/>
        <v>0</v>
      </c>
      <c r="S954" s="17">
        <f t="shared" ca="1" si="75"/>
        <v>0</v>
      </c>
      <c r="T954" s="17">
        <f t="shared" ca="1" si="76"/>
        <v>0</v>
      </c>
      <c r="U954" s="17">
        <f t="shared" ca="1" si="77"/>
        <v>0</v>
      </c>
    </row>
    <row r="955" spans="17:21" x14ac:dyDescent="0.2">
      <c r="Q955" s="17">
        <f t="shared" si="78"/>
        <v>0.95000000000000073</v>
      </c>
      <c r="R955" s="17">
        <f t="shared" ca="1" si="74"/>
        <v>0</v>
      </c>
      <c r="S955" s="17">
        <f t="shared" ca="1" si="75"/>
        <v>0</v>
      </c>
      <c r="T955" s="17">
        <f t="shared" ca="1" si="76"/>
        <v>0</v>
      </c>
      <c r="U955" s="17">
        <f t="shared" ca="1" si="77"/>
        <v>0</v>
      </c>
    </row>
    <row r="956" spans="17:21" x14ac:dyDescent="0.2">
      <c r="Q956" s="17">
        <f t="shared" si="78"/>
        <v>0.95100000000000073</v>
      </c>
      <c r="R956" s="17">
        <f t="shared" ca="1" si="74"/>
        <v>0</v>
      </c>
      <c r="S956" s="17">
        <f t="shared" ca="1" si="75"/>
        <v>0</v>
      </c>
      <c r="T956" s="17">
        <f t="shared" ca="1" si="76"/>
        <v>0</v>
      </c>
      <c r="U956" s="17">
        <f t="shared" ca="1" si="77"/>
        <v>0</v>
      </c>
    </row>
    <row r="957" spans="17:21" x14ac:dyDescent="0.2">
      <c r="Q957" s="17">
        <f t="shared" si="78"/>
        <v>0.95200000000000073</v>
      </c>
      <c r="R957" s="17">
        <f t="shared" ca="1" si="74"/>
        <v>0</v>
      </c>
      <c r="S957" s="17">
        <f t="shared" ca="1" si="75"/>
        <v>0</v>
      </c>
      <c r="T957" s="17">
        <f t="shared" ca="1" si="76"/>
        <v>0</v>
      </c>
      <c r="U957" s="17">
        <f t="shared" ca="1" si="77"/>
        <v>0</v>
      </c>
    </row>
    <row r="958" spans="17:21" x14ac:dyDescent="0.2">
      <c r="Q958" s="17">
        <f t="shared" si="78"/>
        <v>0.95300000000000074</v>
      </c>
      <c r="R958" s="17">
        <f t="shared" ca="1" si="74"/>
        <v>0</v>
      </c>
      <c r="S958" s="17">
        <f t="shared" ca="1" si="75"/>
        <v>0</v>
      </c>
      <c r="T958" s="17">
        <f t="shared" ca="1" si="76"/>
        <v>0</v>
      </c>
      <c r="U958" s="17">
        <f t="shared" ca="1" si="77"/>
        <v>0</v>
      </c>
    </row>
    <row r="959" spans="17:21" x14ac:dyDescent="0.2">
      <c r="Q959" s="17">
        <f t="shared" si="78"/>
        <v>0.95400000000000074</v>
      </c>
      <c r="R959" s="17">
        <f t="shared" ca="1" si="74"/>
        <v>0</v>
      </c>
      <c r="S959" s="17">
        <f t="shared" ca="1" si="75"/>
        <v>0</v>
      </c>
      <c r="T959" s="17">
        <f t="shared" ca="1" si="76"/>
        <v>0</v>
      </c>
      <c r="U959" s="17">
        <f t="shared" ca="1" si="77"/>
        <v>0</v>
      </c>
    </row>
    <row r="960" spans="17:21" x14ac:dyDescent="0.2">
      <c r="Q960" s="17">
        <f t="shared" si="78"/>
        <v>0.95500000000000074</v>
      </c>
      <c r="R960" s="17">
        <f t="shared" ca="1" si="74"/>
        <v>0</v>
      </c>
      <c r="S960" s="17">
        <f t="shared" ca="1" si="75"/>
        <v>0</v>
      </c>
      <c r="T960" s="17">
        <f t="shared" ca="1" si="76"/>
        <v>0</v>
      </c>
      <c r="U960" s="17">
        <f t="shared" ca="1" si="77"/>
        <v>0</v>
      </c>
    </row>
    <row r="961" spans="17:21" x14ac:dyDescent="0.2">
      <c r="Q961" s="17">
        <f t="shared" si="78"/>
        <v>0.95600000000000074</v>
      </c>
      <c r="R961" s="17">
        <f t="shared" ca="1" si="74"/>
        <v>0</v>
      </c>
      <c r="S961" s="17">
        <f t="shared" ca="1" si="75"/>
        <v>0</v>
      </c>
      <c r="T961" s="17">
        <f t="shared" ca="1" si="76"/>
        <v>0</v>
      </c>
      <c r="U961" s="17">
        <f t="shared" ca="1" si="77"/>
        <v>0</v>
      </c>
    </row>
    <row r="962" spans="17:21" x14ac:dyDescent="0.2">
      <c r="Q962" s="17">
        <f t="shared" si="78"/>
        <v>0.95700000000000074</v>
      </c>
      <c r="R962" s="17">
        <f t="shared" ca="1" si="74"/>
        <v>0</v>
      </c>
      <c r="S962" s="17">
        <f t="shared" ca="1" si="75"/>
        <v>0</v>
      </c>
      <c r="T962" s="17">
        <f t="shared" ca="1" si="76"/>
        <v>0</v>
      </c>
      <c r="U962" s="17">
        <f t="shared" ca="1" si="77"/>
        <v>0</v>
      </c>
    </row>
    <row r="963" spans="17:21" x14ac:dyDescent="0.2">
      <c r="Q963" s="17">
        <f t="shared" si="78"/>
        <v>0.95800000000000074</v>
      </c>
      <c r="R963" s="17">
        <f t="shared" ca="1" si="74"/>
        <v>0</v>
      </c>
      <c r="S963" s="17">
        <f t="shared" ca="1" si="75"/>
        <v>0</v>
      </c>
      <c r="T963" s="17">
        <f t="shared" ca="1" si="76"/>
        <v>0</v>
      </c>
      <c r="U963" s="17">
        <f t="shared" ca="1" si="77"/>
        <v>0</v>
      </c>
    </row>
    <row r="964" spans="17:21" x14ac:dyDescent="0.2">
      <c r="Q964" s="17">
        <f t="shared" si="78"/>
        <v>0.95900000000000074</v>
      </c>
      <c r="R964" s="17">
        <f t="shared" ca="1" si="74"/>
        <v>0</v>
      </c>
      <c r="S964" s="17">
        <f t="shared" ca="1" si="75"/>
        <v>0</v>
      </c>
      <c r="T964" s="17">
        <f t="shared" ca="1" si="76"/>
        <v>0</v>
      </c>
      <c r="U964" s="17">
        <f t="shared" ca="1" si="77"/>
        <v>0</v>
      </c>
    </row>
    <row r="965" spans="17:21" x14ac:dyDescent="0.2">
      <c r="Q965" s="17">
        <f t="shared" si="78"/>
        <v>0.96000000000000074</v>
      </c>
      <c r="R965" s="17">
        <f t="shared" ca="1" si="74"/>
        <v>0</v>
      </c>
      <c r="S965" s="17">
        <f t="shared" ca="1" si="75"/>
        <v>0</v>
      </c>
      <c r="T965" s="17">
        <f t="shared" ca="1" si="76"/>
        <v>0</v>
      </c>
      <c r="U965" s="17">
        <f t="shared" ca="1" si="77"/>
        <v>0</v>
      </c>
    </row>
    <row r="966" spans="17:21" x14ac:dyDescent="0.2">
      <c r="Q966" s="17">
        <f t="shared" si="78"/>
        <v>0.96100000000000074</v>
      </c>
      <c r="R966" s="17">
        <f t="shared" ref="R966:R1006" ca="1" si="79">COUNTIFS($F$6:$F$92,"CF",$I$6:$I$92,"&gt;="&amp;$Q966)/CF_D</f>
        <v>0</v>
      </c>
      <c r="S966" s="17">
        <f t="shared" ref="S966:S1006" ca="1" si="80">COUNTIFS($F$6:$F$92,"CONT",$I$6:$I$92,"&gt;="&amp;$Q966)/CFNT_D</f>
        <v>0</v>
      </c>
      <c r="T966" s="17">
        <f t="shared" ca="1" si="76"/>
        <v>0</v>
      </c>
      <c r="U966" s="17">
        <f t="shared" ca="1" si="77"/>
        <v>0</v>
      </c>
    </row>
    <row r="967" spans="17:21" x14ac:dyDescent="0.2">
      <c r="Q967" s="17">
        <f t="shared" si="78"/>
        <v>0.96200000000000074</v>
      </c>
      <c r="R967" s="17">
        <f t="shared" ca="1" si="79"/>
        <v>0</v>
      </c>
      <c r="S967" s="17">
        <f t="shared" ca="1" si="80"/>
        <v>0</v>
      </c>
      <c r="T967" s="17">
        <f t="shared" ref="T967:T1006" ca="1" si="81">(R967+R968)/2</f>
        <v>0</v>
      </c>
      <c r="U967" s="17">
        <f t="shared" ref="U967:U1005" ca="1" si="82">-(S968-S967)</f>
        <v>0</v>
      </c>
    </row>
    <row r="968" spans="17:21" x14ac:dyDescent="0.2">
      <c r="Q968" s="17">
        <f t="shared" ref="Q968:Q1006" si="83">Q967+0.001</f>
        <v>0.96300000000000074</v>
      </c>
      <c r="R968" s="17">
        <f t="shared" ca="1" si="79"/>
        <v>0</v>
      </c>
      <c r="S968" s="17">
        <f t="shared" ca="1" si="80"/>
        <v>0</v>
      </c>
      <c r="T968" s="17">
        <f t="shared" ca="1" si="81"/>
        <v>0</v>
      </c>
      <c r="U968" s="17">
        <f t="shared" ca="1" si="82"/>
        <v>0</v>
      </c>
    </row>
    <row r="969" spans="17:21" x14ac:dyDescent="0.2">
      <c r="Q969" s="17">
        <f t="shared" si="83"/>
        <v>0.96400000000000075</v>
      </c>
      <c r="R969" s="17">
        <f t="shared" ca="1" si="79"/>
        <v>0</v>
      </c>
      <c r="S969" s="17">
        <f t="shared" ca="1" si="80"/>
        <v>0</v>
      </c>
      <c r="T969" s="17">
        <f t="shared" ca="1" si="81"/>
        <v>0</v>
      </c>
      <c r="U969" s="17">
        <f t="shared" ca="1" si="82"/>
        <v>0</v>
      </c>
    </row>
    <row r="970" spans="17:21" x14ac:dyDescent="0.2">
      <c r="Q970" s="17">
        <f t="shared" si="83"/>
        <v>0.96500000000000075</v>
      </c>
      <c r="R970" s="17">
        <f t="shared" ca="1" si="79"/>
        <v>0</v>
      </c>
      <c r="S970" s="17">
        <f t="shared" ca="1" si="80"/>
        <v>0</v>
      </c>
      <c r="T970" s="17">
        <f t="shared" ca="1" si="81"/>
        <v>0</v>
      </c>
      <c r="U970" s="17">
        <f t="shared" ca="1" si="82"/>
        <v>0</v>
      </c>
    </row>
    <row r="971" spans="17:21" x14ac:dyDescent="0.2">
      <c r="Q971" s="17">
        <f t="shared" si="83"/>
        <v>0.96600000000000075</v>
      </c>
      <c r="R971" s="17">
        <f t="shared" ca="1" si="79"/>
        <v>0</v>
      </c>
      <c r="S971" s="17">
        <f t="shared" ca="1" si="80"/>
        <v>0</v>
      </c>
      <c r="T971" s="17">
        <f t="shared" ca="1" si="81"/>
        <v>0</v>
      </c>
      <c r="U971" s="17">
        <f t="shared" ca="1" si="82"/>
        <v>0</v>
      </c>
    </row>
    <row r="972" spans="17:21" x14ac:dyDescent="0.2">
      <c r="Q972" s="17">
        <f t="shared" si="83"/>
        <v>0.96700000000000075</v>
      </c>
      <c r="R972" s="17">
        <f t="shared" ca="1" si="79"/>
        <v>0</v>
      </c>
      <c r="S972" s="17">
        <f t="shared" ca="1" si="80"/>
        <v>0</v>
      </c>
      <c r="T972" s="17">
        <f t="shared" ca="1" si="81"/>
        <v>0</v>
      </c>
      <c r="U972" s="17">
        <f t="shared" ca="1" si="82"/>
        <v>0</v>
      </c>
    </row>
    <row r="973" spans="17:21" x14ac:dyDescent="0.2">
      <c r="Q973" s="17">
        <f t="shared" si="83"/>
        <v>0.96800000000000075</v>
      </c>
      <c r="R973" s="17">
        <f t="shared" ca="1" si="79"/>
        <v>0</v>
      </c>
      <c r="S973" s="17">
        <f t="shared" ca="1" si="80"/>
        <v>0</v>
      </c>
      <c r="T973" s="17">
        <f t="shared" ca="1" si="81"/>
        <v>0</v>
      </c>
      <c r="U973" s="17">
        <f t="shared" ca="1" si="82"/>
        <v>0</v>
      </c>
    </row>
    <row r="974" spans="17:21" x14ac:dyDescent="0.2">
      <c r="Q974" s="17">
        <f t="shared" si="83"/>
        <v>0.96900000000000075</v>
      </c>
      <c r="R974" s="17">
        <f t="shared" ca="1" si="79"/>
        <v>0</v>
      </c>
      <c r="S974" s="17">
        <f t="shared" ca="1" si="80"/>
        <v>0</v>
      </c>
      <c r="T974" s="17">
        <f t="shared" ca="1" si="81"/>
        <v>0</v>
      </c>
      <c r="U974" s="17">
        <f t="shared" ca="1" si="82"/>
        <v>0</v>
      </c>
    </row>
    <row r="975" spans="17:21" x14ac:dyDescent="0.2">
      <c r="Q975" s="17">
        <f t="shared" si="83"/>
        <v>0.97000000000000075</v>
      </c>
      <c r="R975" s="17">
        <f t="shared" ca="1" si="79"/>
        <v>0</v>
      </c>
      <c r="S975" s="17">
        <f t="shared" ca="1" si="80"/>
        <v>0</v>
      </c>
      <c r="T975" s="17">
        <f t="shared" ca="1" si="81"/>
        <v>0</v>
      </c>
      <c r="U975" s="17">
        <f t="shared" ca="1" si="82"/>
        <v>0</v>
      </c>
    </row>
    <row r="976" spans="17:21" x14ac:dyDescent="0.2">
      <c r="Q976" s="17">
        <f t="shared" si="83"/>
        <v>0.97100000000000075</v>
      </c>
      <c r="R976" s="17">
        <f t="shared" ca="1" si="79"/>
        <v>0</v>
      </c>
      <c r="S976" s="17">
        <f t="shared" ca="1" si="80"/>
        <v>0</v>
      </c>
      <c r="T976" s="17">
        <f t="shared" ca="1" si="81"/>
        <v>0</v>
      </c>
      <c r="U976" s="17">
        <f t="shared" ca="1" si="82"/>
        <v>0</v>
      </c>
    </row>
    <row r="977" spans="17:21" x14ac:dyDescent="0.2">
      <c r="Q977" s="17">
        <f t="shared" si="83"/>
        <v>0.97200000000000075</v>
      </c>
      <c r="R977" s="17">
        <f t="shared" ca="1" si="79"/>
        <v>0</v>
      </c>
      <c r="S977" s="17">
        <f t="shared" ca="1" si="80"/>
        <v>0</v>
      </c>
      <c r="T977" s="17">
        <f t="shared" ca="1" si="81"/>
        <v>0</v>
      </c>
      <c r="U977" s="17">
        <f t="shared" ca="1" si="82"/>
        <v>0</v>
      </c>
    </row>
    <row r="978" spans="17:21" x14ac:dyDescent="0.2">
      <c r="Q978" s="17">
        <f t="shared" si="83"/>
        <v>0.97300000000000075</v>
      </c>
      <c r="R978" s="17">
        <f t="shared" ca="1" si="79"/>
        <v>0</v>
      </c>
      <c r="S978" s="17">
        <f t="shared" ca="1" si="80"/>
        <v>0</v>
      </c>
      <c r="T978" s="17">
        <f t="shared" ca="1" si="81"/>
        <v>0</v>
      </c>
      <c r="U978" s="17">
        <f t="shared" ca="1" si="82"/>
        <v>0</v>
      </c>
    </row>
    <row r="979" spans="17:21" x14ac:dyDescent="0.2">
      <c r="Q979" s="17">
        <f t="shared" si="83"/>
        <v>0.97400000000000075</v>
      </c>
      <c r="R979" s="17">
        <f t="shared" ca="1" si="79"/>
        <v>0</v>
      </c>
      <c r="S979" s="17">
        <f t="shared" ca="1" si="80"/>
        <v>0</v>
      </c>
      <c r="T979" s="17">
        <f t="shared" ca="1" si="81"/>
        <v>0</v>
      </c>
      <c r="U979" s="17">
        <f t="shared" ca="1" si="82"/>
        <v>0</v>
      </c>
    </row>
    <row r="980" spans="17:21" x14ac:dyDescent="0.2">
      <c r="Q980" s="17">
        <f t="shared" si="83"/>
        <v>0.97500000000000075</v>
      </c>
      <c r="R980" s="17">
        <f t="shared" ca="1" si="79"/>
        <v>0</v>
      </c>
      <c r="S980" s="17">
        <f t="shared" ca="1" si="80"/>
        <v>0</v>
      </c>
      <c r="T980" s="17">
        <f t="shared" ca="1" si="81"/>
        <v>0</v>
      </c>
      <c r="U980" s="17">
        <f t="shared" ca="1" si="82"/>
        <v>0</v>
      </c>
    </row>
    <row r="981" spans="17:21" x14ac:dyDescent="0.2">
      <c r="Q981" s="17">
        <f t="shared" si="83"/>
        <v>0.97600000000000076</v>
      </c>
      <c r="R981" s="17">
        <f t="shared" ca="1" si="79"/>
        <v>0</v>
      </c>
      <c r="S981" s="17">
        <f t="shared" ca="1" si="80"/>
        <v>0</v>
      </c>
      <c r="T981" s="17">
        <f t="shared" ca="1" si="81"/>
        <v>0</v>
      </c>
      <c r="U981" s="17">
        <f t="shared" ca="1" si="82"/>
        <v>0</v>
      </c>
    </row>
    <row r="982" spans="17:21" x14ac:dyDescent="0.2">
      <c r="Q982" s="17">
        <f t="shared" si="83"/>
        <v>0.97700000000000076</v>
      </c>
      <c r="R982" s="17">
        <f t="shared" ca="1" si="79"/>
        <v>0</v>
      </c>
      <c r="S982" s="17">
        <f t="shared" ca="1" si="80"/>
        <v>0</v>
      </c>
      <c r="T982" s="17">
        <f t="shared" ca="1" si="81"/>
        <v>0</v>
      </c>
      <c r="U982" s="17">
        <f t="shared" ca="1" si="82"/>
        <v>0</v>
      </c>
    </row>
    <row r="983" spans="17:21" x14ac:dyDescent="0.2">
      <c r="Q983" s="17">
        <f t="shared" si="83"/>
        <v>0.97800000000000076</v>
      </c>
      <c r="R983" s="17">
        <f t="shared" ca="1" si="79"/>
        <v>0</v>
      </c>
      <c r="S983" s="17">
        <f t="shared" ca="1" si="80"/>
        <v>0</v>
      </c>
      <c r="T983" s="17">
        <f t="shared" ca="1" si="81"/>
        <v>0</v>
      </c>
      <c r="U983" s="17">
        <f t="shared" ca="1" si="82"/>
        <v>0</v>
      </c>
    </row>
    <row r="984" spans="17:21" x14ac:dyDescent="0.2">
      <c r="Q984" s="17">
        <f t="shared" si="83"/>
        <v>0.97900000000000076</v>
      </c>
      <c r="R984" s="17">
        <f t="shared" ca="1" si="79"/>
        <v>0</v>
      </c>
      <c r="S984" s="17">
        <f t="shared" ca="1" si="80"/>
        <v>0</v>
      </c>
      <c r="T984" s="17">
        <f t="shared" ca="1" si="81"/>
        <v>0</v>
      </c>
      <c r="U984" s="17">
        <f t="shared" ca="1" si="82"/>
        <v>0</v>
      </c>
    </row>
    <row r="985" spans="17:21" x14ac:dyDescent="0.2">
      <c r="Q985" s="17">
        <f t="shared" si="83"/>
        <v>0.98000000000000076</v>
      </c>
      <c r="R985" s="17">
        <f t="shared" ca="1" si="79"/>
        <v>0</v>
      </c>
      <c r="S985" s="17">
        <f t="shared" ca="1" si="80"/>
        <v>0</v>
      </c>
      <c r="T985" s="17">
        <f t="shared" ca="1" si="81"/>
        <v>0</v>
      </c>
      <c r="U985" s="17">
        <f t="shared" ca="1" si="82"/>
        <v>0</v>
      </c>
    </row>
    <row r="986" spans="17:21" x14ac:dyDescent="0.2">
      <c r="Q986" s="17">
        <f t="shared" si="83"/>
        <v>0.98100000000000076</v>
      </c>
      <c r="R986" s="17">
        <f t="shared" ca="1" si="79"/>
        <v>0</v>
      </c>
      <c r="S986" s="17">
        <f t="shared" ca="1" si="80"/>
        <v>0</v>
      </c>
      <c r="T986" s="17">
        <f t="shared" ca="1" si="81"/>
        <v>0</v>
      </c>
      <c r="U986" s="17">
        <f t="shared" ca="1" si="82"/>
        <v>0</v>
      </c>
    </row>
    <row r="987" spans="17:21" x14ac:dyDescent="0.2">
      <c r="Q987" s="17">
        <f t="shared" si="83"/>
        <v>0.98200000000000076</v>
      </c>
      <c r="R987" s="17">
        <f t="shared" ca="1" si="79"/>
        <v>0</v>
      </c>
      <c r="S987" s="17">
        <f t="shared" ca="1" si="80"/>
        <v>0</v>
      </c>
      <c r="T987" s="17">
        <f t="shared" ca="1" si="81"/>
        <v>0</v>
      </c>
      <c r="U987" s="17">
        <f t="shared" ca="1" si="82"/>
        <v>0</v>
      </c>
    </row>
    <row r="988" spans="17:21" x14ac:dyDescent="0.2">
      <c r="Q988" s="17">
        <f t="shared" si="83"/>
        <v>0.98300000000000076</v>
      </c>
      <c r="R988" s="17">
        <f t="shared" ca="1" si="79"/>
        <v>0</v>
      </c>
      <c r="S988" s="17">
        <f t="shared" ca="1" si="80"/>
        <v>0</v>
      </c>
      <c r="T988" s="17">
        <f t="shared" ca="1" si="81"/>
        <v>0</v>
      </c>
      <c r="U988" s="17">
        <f t="shared" ca="1" si="82"/>
        <v>0</v>
      </c>
    </row>
    <row r="989" spans="17:21" x14ac:dyDescent="0.2">
      <c r="Q989" s="17">
        <f t="shared" si="83"/>
        <v>0.98400000000000076</v>
      </c>
      <c r="R989" s="17">
        <f t="shared" ca="1" si="79"/>
        <v>0</v>
      </c>
      <c r="S989" s="17">
        <f t="shared" ca="1" si="80"/>
        <v>0</v>
      </c>
      <c r="T989" s="17">
        <f t="shared" ca="1" si="81"/>
        <v>0</v>
      </c>
      <c r="U989" s="17">
        <f t="shared" ca="1" si="82"/>
        <v>0</v>
      </c>
    </row>
    <row r="990" spans="17:21" x14ac:dyDescent="0.2">
      <c r="Q990" s="17">
        <f t="shared" si="83"/>
        <v>0.98500000000000076</v>
      </c>
      <c r="R990" s="17">
        <f t="shared" ca="1" si="79"/>
        <v>0</v>
      </c>
      <c r="S990" s="17">
        <f t="shared" ca="1" si="80"/>
        <v>0</v>
      </c>
      <c r="T990" s="17">
        <f t="shared" ca="1" si="81"/>
        <v>0</v>
      </c>
      <c r="U990" s="17">
        <f t="shared" ca="1" si="82"/>
        <v>0</v>
      </c>
    </row>
    <row r="991" spans="17:21" x14ac:dyDescent="0.2">
      <c r="Q991" s="17">
        <f t="shared" si="83"/>
        <v>0.98600000000000076</v>
      </c>
      <c r="R991" s="17">
        <f t="shared" ca="1" si="79"/>
        <v>0</v>
      </c>
      <c r="S991" s="17">
        <f t="shared" ca="1" si="80"/>
        <v>0</v>
      </c>
      <c r="T991" s="17">
        <f t="shared" ca="1" si="81"/>
        <v>0</v>
      </c>
      <c r="U991" s="17">
        <f t="shared" ca="1" si="82"/>
        <v>0</v>
      </c>
    </row>
    <row r="992" spans="17:21" x14ac:dyDescent="0.2">
      <c r="Q992" s="17">
        <f t="shared" si="83"/>
        <v>0.98700000000000077</v>
      </c>
      <c r="R992" s="17">
        <f t="shared" ca="1" si="79"/>
        <v>0</v>
      </c>
      <c r="S992" s="17">
        <f t="shared" ca="1" si="80"/>
        <v>0</v>
      </c>
      <c r="T992" s="17">
        <f t="shared" ca="1" si="81"/>
        <v>0</v>
      </c>
      <c r="U992" s="17">
        <f t="shared" ca="1" si="82"/>
        <v>0</v>
      </c>
    </row>
    <row r="993" spans="17:21" x14ac:dyDescent="0.2">
      <c r="Q993" s="17">
        <f t="shared" si="83"/>
        <v>0.98800000000000077</v>
      </c>
      <c r="R993" s="17">
        <f t="shared" ca="1" si="79"/>
        <v>0</v>
      </c>
      <c r="S993" s="17">
        <f t="shared" ca="1" si="80"/>
        <v>0</v>
      </c>
      <c r="T993" s="17">
        <f t="shared" ca="1" si="81"/>
        <v>0</v>
      </c>
      <c r="U993" s="17">
        <f t="shared" ca="1" si="82"/>
        <v>0</v>
      </c>
    </row>
    <row r="994" spans="17:21" x14ac:dyDescent="0.2">
      <c r="Q994" s="17">
        <f t="shared" si="83"/>
        <v>0.98900000000000077</v>
      </c>
      <c r="R994" s="17">
        <f t="shared" ca="1" si="79"/>
        <v>0</v>
      </c>
      <c r="S994" s="17">
        <f t="shared" ca="1" si="80"/>
        <v>0</v>
      </c>
      <c r="T994" s="17">
        <f t="shared" ca="1" si="81"/>
        <v>0</v>
      </c>
      <c r="U994" s="17">
        <f t="shared" ca="1" si="82"/>
        <v>0</v>
      </c>
    </row>
    <row r="995" spans="17:21" x14ac:dyDescent="0.2">
      <c r="Q995" s="17">
        <f t="shared" si="83"/>
        <v>0.99000000000000077</v>
      </c>
      <c r="R995" s="17">
        <f t="shared" ca="1" si="79"/>
        <v>0</v>
      </c>
      <c r="S995" s="17">
        <f t="shared" ca="1" si="80"/>
        <v>0</v>
      </c>
      <c r="T995" s="17">
        <f t="shared" ca="1" si="81"/>
        <v>0</v>
      </c>
      <c r="U995" s="17">
        <f t="shared" ca="1" si="82"/>
        <v>0</v>
      </c>
    </row>
    <row r="996" spans="17:21" x14ac:dyDescent="0.2">
      <c r="Q996" s="17">
        <f t="shared" si="83"/>
        <v>0.99100000000000077</v>
      </c>
      <c r="R996" s="17">
        <f t="shared" ca="1" si="79"/>
        <v>0</v>
      </c>
      <c r="S996" s="17">
        <f t="shared" ca="1" si="80"/>
        <v>0</v>
      </c>
      <c r="T996" s="17">
        <f t="shared" ca="1" si="81"/>
        <v>0</v>
      </c>
      <c r="U996" s="17">
        <f t="shared" ca="1" si="82"/>
        <v>0</v>
      </c>
    </row>
    <row r="997" spans="17:21" x14ac:dyDescent="0.2">
      <c r="Q997" s="17">
        <f t="shared" si="83"/>
        <v>0.99200000000000077</v>
      </c>
      <c r="R997" s="17">
        <f t="shared" ca="1" si="79"/>
        <v>0</v>
      </c>
      <c r="S997" s="17">
        <f t="shared" ca="1" si="80"/>
        <v>0</v>
      </c>
      <c r="T997" s="17">
        <f t="shared" ca="1" si="81"/>
        <v>0</v>
      </c>
      <c r="U997" s="17">
        <f t="shared" ca="1" si="82"/>
        <v>0</v>
      </c>
    </row>
    <row r="998" spans="17:21" x14ac:dyDescent="0.2">
      <c r="Q998" s="17">
        <f t="shared" si="83"/>
        <v>0.99300000000000077</v>
      </c>
      <c r="R998" s="17">
        <f t="shared" ca="1" si="79"/>
        <v>0</v>
      </c>
      <c r="S998" s="17">
        <f t="shared" ca="1" si="80"/>
        <v>0</v>
      </c>
      <c r="T998" s="17">
        <f t="shared" ca="1" si="81"/>
        <v>0</v>
      </c>
      <c r="U998" s="17">
        <f t="shared" ca="1" si="82"/>
        <v>0</v>
      </c>
    </row>
    <row r="999" spans="17:21" x14ac:dyDescent="0.2">
      <c r="Q999" s="17">
        <f t="shared" si="83"/>
        <v>0.99400000000000077</v>
      </c>
      <c r="R999" s="17">
        <f t="shared" ca="1" si="79"/>
        <v>0</v>
      </c>
      <c r="S999" s="17">
        <f t="shared" ca="1" si="80"/>
        <v>0</v>
      </c>
      <c r="T999" s="17">
        <f t="shared" ca="1" si="81"/>
        <v>0</v>
      </c>
      <c r="U999" s="17">
        <f t="shared" ca="1" si="82"/>
        <v>0</v>
      </c>
    </row>
    <row r="1000" spans="17:21" x14ac:dyDescent="0.2">
      <c r="Q1000" s="17">
        <f t="shared" si="83"/>
        <v>0.99500000000000077</v>
      </c>
      <c r="R1000" s="17">
        <f t="shared" ca="1" si="79"/>
        <v>0</v>
      </c>
      <c r="S1000" s="17">
        <f t="shared" ca="1" si="80"/>
        <v>0</v>
      </c>
      <c r="T1000" s="17">
        <f t="shared" ca="1" si="81"/>
        <v>0</v>
      </c>
      <c r="U1000" s="17">
        <f t="shared" ca="1" si="82"/>
        <v>0</v>
      </c>
    </row>
    <row r="1001" spans="17:21" x14ac:dyDescent="0.2">
      <c r="Q1001" s="17">
        <f t="shared" si="83"/>
        <v>0.99600000000000077</v>
      </c>
      <c r="R1001" s="17">
        <f t="shared" ca="1" si="79"/>
        <v>0</v>
      </c>
      <c r="S1001" s="17">
        <f t="shared" ca="1" si="80"/>
        <v>0</v>
      </c>
      <c r="T1001" s="17">
        <f t="shared" ca="1" si="81"/>
        <v>0</v>
      </c>
      <c r="U1001" s="17">
        <f t="shared" ca="1" si="82"/>
        <v>0</v>
      </c>
    </row>
    <row r="1002" spans="17:21" x14ac:dyDescent="0.2">
      <c r="Q1002" s="17">
        <f t="shared" si="83"/>
        <v>0.99700000000000077</v>
      </c>
      <c r="R1002" s="17">
        <f t="shared" ca="1" si="79"/>
        <v>0</v>
      </c>
      <c r="S1002" s="17">
        <f t="shared" ca="1" si="80"/>
        <v>0</v>
      </c>
      <c r="T1002" s="17">
        <f t="shared" ca="1" si="81"/>
        <v>0</v>
      </c>
      <c r="U1002" s="17">
        <f t="shared" ca="1" si="82"/>
        <v>0</v>
      </c>
    </row>
    <row r="1003" spans="17:21" x14ac:dyDescent="0.2">
      <c r="Q1003" s="17">
        <f t="shared" si="83"/>
        <v>0.99800000000000078</v>
      </c>
      <c r="R1003" s="17">
        <f t="shared" ca="1" si="79"/>
        <v>0</v>
      </c>
      <c r="S1003" s="17">
        <f t="shared" ca="1" si="80"/>
        <v>0</v>
      </c>
      <c r="T1003" s="17">
        <f t="shared" ca="1" si="81"/>
        <v>0</v>
      </c>
      <c r="U1003" s="17">
        <f t="shared" ca="1" si="82"/>
        <v>0</v>
      </c>
    </row>
    <row r="1004" spans="17:21" x14ac:dyDescent="0.2">
      <c r="Q1004" s="17">
        <f t="shared" si="83"/>
        <v>0.99900000000000078</v>
      </c>
      <c r="R1004" s="17">
        <f t="shared" ca="1" si="79"/>
        <v>0</v>
      </c>
      <c r="S1004" s="17">
        <f t="shared" ca="1" si="80"/>
        <v>0</v>
      </c>
      <c r="T1004" s="17">
        <f t="shared" ca="1" si="81"/>
        <v>0</v>
      </c>
      <c r="U1004" s="17">
        <f t="shared" ca="1" si="82"/>
        <v>0</v>
      </c>
    </row>
    <row r="1005" spans="17:21" x14ac:dyDescent="0.2">
      <c r="Q1005" s="17">
        <f t="shared" si="83"/>
        <v>1.0000000000000007</v>
      </c>
      <c r="R1005" s="17">
        <f t="shared" ca="1" si="79"/>
        <v>0</v>
      </c>
      <c r="S1005" s="17">
        <f t="shared" ca="1" si="80"/>
        <v>0</v>
      </c>
      <c r="T1005" s="17">
        <f t="shared" ca="1" si="81"/>
        <v>0</v>
      </c>
      <c r="U1005" s="17">
        <f t="shared" ca="1" si="82"/>
        <v>0</v>
      </c>
    </row>
    <row r="1006" spans="17:21" x14ac:dyDescent="0.2">
      <c r="Q1006" s="17">
        <f t="shared" si="83"/>
        <v>1.0010000000000006</v>
      </c>
      <c r="R1006" s="17">
        <f t="shared" ca="1" si="79"/>
        <v>0</v>
      </c>
      <c r="S1006" s="17">
        <f t="shared" ca="1" si="80"/>
        <v>0</v>
      </c>
      <c r="T1006" s="17">
        <f t="shared" ca="1" si="81"/>
        <v>0</v>
      </c>
      <c r="U1006" s="17">
        <f ca="1">-(S1007-S1006)</f>
        <v>0</v>
      </c>
    </row>
  </sheetData>
  <pageMargins left="0.7" right="0.7" top="0.75" bottom="0.75" header="0.3" footer="0.3"/>
  <pageSetup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6B3E-276A-4411-95EB-5FDD906276A4}">
  <dimension ref="A1:Z206"/>
  <sheetViews>
    <sheetView tabSelected="1" topLeftCell="D197" workbookViewId="0">
      <selection activeCell="J204" sqref="J204"/>
    </sheetView>
  </sheetViews>
  <sheetFormatPr baseColWidth="10" defaultColWidth="8.83203125" defaultRowHeight="15" x14ac:dyDescent="0.2"/>
  <cols>
    <col min="2" max="2" width="12.5" customWidth="1"/>
    <col min="3" max="3" width="12" customWidth="1"/>
    <col min="4" max="4" width="12.33203125" customWidth="1"/>
    <col min="5" max="5" width="12.1640625" customWidth="1"/>
    <col min="6" max="6" width="11.83203125" customWidth="1"/>
    <col min="10" max="11" width="12" customWidth="1"/>
    <col min="12" max="12" width="12.5" customWidth="1"/>
    <col min="13" max="13" width="10.83203125" customWidth="1"/>
    <col min="14" max="14" width="12.5" customWidth="1"/>
    <col min="15" max="15" width="11" customWidth="1"/>
    <col min="16" max="17" width="11.5" customWidth="1"/>
    <col min="19" max="19" width="19.6640625" customWidth="1"/>
    <col min="22" max="22" width="3" customWidth="1"/>
  </cols>
  <sheetData>
    <row r="1" spans="1:26" ht="40" x14ac:dyDescent="0.2">
      <c r="H1" s="245"/>
      <c r="I1" s="246"/>
      <c r="J1" s="247" t="s">
        <v>137</v>
      </c>
      <c r="K1" s="248"/>
      <c r="L1" s="248"/>
      <c r="M1" s="248"/>
      <c r="N1" s="248"/>
      <c r="O1" s="248"/>
      <c r="P1" s="249"/>
    </row>
    <row r="2" spans="1:26" x14ac:dyDescent="0.2">
      <c r="H2" s="245"/>
    </row>
    <row r="3" spans="1:26" ht="46.5" customHeight="1" thickBot="1" x14ac:dyDescent="0.25">
      <c r="A3" s="1" t="s">
        <v>0</v>
      </c>
      <c r="B3" s="68" t="s">
        <v>80</v>
      </c>
      <c r="C3" s="68" t="s">
        <v>81</v>
      </c>
      <c r="D3" s="68" t="s">
        <v>82</v>
      </c>
      <c r="E3" s="68" t="s">
        <v>91</v>
      </c>
      <c r="F3" s="68" t="s">
        <v>83</v>
      </c>
      <c r="I3" s="244" t="s">
        <v>123</v>
      </c>
      <c r="J3" s="68" t="s">
        <v>81</v>
      </c>
      <c r="K3" s="68" t="s">
        <v>95</v>
      </c>
      <c r="L3" s="68" t="s">
        <v>82</v>
      </c>
      <c r="M3" s="68" t="s">
        <v>95</v>
      </c>
      <c r="N3" s="68" t="s">
        <v>91</v>
      </c>
      <c r="O3" s="68" t="s">
        <v>95</v>
      </c>
      <c r="P3" s="68" t="s">
        <v>83</v>
      </c>
      <c r="Q3" s="68" t="s">
        <v>95</v>
      </c>
    </row>
    <row r="4" spans="1:26" ht="16" thickBot="1" x14ac:dyDescent="0.25">
      <c r="A4" s="3"/>
      <c r="B4" s="183">
        <f ca="1">'Composite Resampling'!K94</f>
        <v>1</v>
      </c>
      <c r="C4" s="184">
        <f ca="1">'Composite Resampling'!N95</f>
        <v>0.9</v>
      </c>
      <c r="D4" s="184">
        <f ca="1">'Composite Resampling'!L94</f>
        <v>0.54716981132075471</v>
      </c>
      <c r="E4" s="184">
        <f ca="1">'Composite Resampling'!N98</f>
        <v>0.78947368421052633</v>
      </c>
      <c r="F4" s="185">
        <f ca="1">'Composite Resampling'!Q3</f>
        <v>1</v>
      </c>
      <c r="I4" s="3">
        <f>1</f>
        <v>1</v>
      </c>
      <c r="J4" s="157">
        <v>0.81818181818181823</v>
      </c>
      <c r="K4" s="122">
        <v>5.0000000000000001E-3</v>
      </c>
      <c r="L4" s="158">
        <v>2.6666666666666668E-2</v>
      </c>
      <c r="M4" s="122">
        <v>5.0000000000000001E-3</v>
      </c>
      <c r="N4" s="158">
        <v>0.625</v>
      </c>
      <c r="O4" s="122">
        <v>5.0000000000000001E-3</v>
      </c>
      <c r="P4" s="159">
        <v>0.71062500000000006</v>
      </c>
      <c r="Q4" s="177">
        <v>5.0000000000000001E-3</v>
      </c>
    </row>
    <row r="5" spans="1:26" ht="16" thickBot="1" x14ac:dyDescent="0.25">
      <c r="A5" s="3">
        <v>1</v>
      </c>
      <c r="B5" s="183">
        <v>1</v>
      </c>
      <c r="C5" s="184">
        <v>0.91666666666666663</v>
      </c>
      <c r="D5" s="184">
        <v>0.27586206896551724</v>
      </c>
      <c r="E5" s="184">
        <v>0.75</v>
      </c>
      <c r="F5" s="185">
        <v>0.87068965517241381</v>
      </c>
      <c r="G5">
        <f>IF(C5&gt;E5,1,0)</f>
        <v>1</v>
      </c>
      <c r="I5" s="3">
        <f>I4+1</f>
        <v>2</v>
      </c>
      <c r="J5" s="157">
        <v>0.86206896551724133</v>
      </c>
      <c r="K5" s="17">
        <f>K4+0.005</f>
        <v>0.01</v>
      </c>
      <c r="L5" s="158">
        <v>2.8169014084507043E-2</v>
      </c>
      <c r="M5" s="17">
        <f>M4+0.005</f>
        <v>0.01</v>
      </c>
      <c r="N5" s="158">
        <v>0.70270270270270274</v>
      </c>
      <c r="O5" s="17">
        <f>O4+0.005</f>
        <v>0.01</v>
      </c>
      <c r="P5" s="159">
        <v>0.71394064872325746</v>
      </c>
      <c r="Q5" s="178">
        <f>Q4+0.005</f>
        <v>0.01</v>
      </c>
    </row>
    <row r="6" spans="1:26" ht="16" thickBot="1" x14ac:dyDescent="0.25">
      <c r="A6" s="3">
        <f t="shared" ref="A6:A69" si="0">A5+1</f>
        <v>2</v>
      </c>
      <c r="B6" s="183">
        <v>1</v>
      </c>
      <c r="C6" s="184">
        <v>0.90909090909090906</v>
      </c>
      <c r="D6" s="184">
        <v>0.2711864406779661</v>
      </c>
      <c r="E6" s="184">
        <v>0.75</v>
      </c>
      <c r="F6" s="185">
        <v>0.86949152542372898</v>
      </c>
      <c r="G6">
        <f t="shared" ref="G6:G69" si="1">IF(C6&gt;E6,1,0)</f>
        <v>1</v>
      </c>
      <c r="I6" s="3">
        <f t="shared" ref="I6:I69" si="2">I5+1</f>
        <v>3</v>
      </c>
      <c r="J6" s="157">
        <v>0.86956521739130432</v>
      </c>
      <c r="K6" s="17">
        <f t="shared" ref="K6:Q69" si="3">K5+0.005</f>
        <v>1.4999999999999999E-2</v>
      </c>
      <c r="L6" s="158">
        <v>3.125E-2</v>
      </c>
      <c r="M6" s="17">
        <f t="shared" si="3"/>
        <v>1.4999999999999999E-2</v>
      </c>
      <c r="N6" s="158">
        <v>0.70454545454545459</v>
      </c>
      <c r="O6" s="17">
        <f t="shared" si="3"/>
        <v>1.4999999999999999E-2</v>
      </c>
      <c r="P6" s="159">
        <v>0.72620738636363635</v>
      </c>
      <c r="Q6" s="178">
        <f t="shared" si="3"/>
        <v>1.4999999999999999E-2</v>
      </c>
    </row>
    <row r="7" spans="1:26" ht="17" thickBot="1" x14ac:dyDescent="0.25">
      <c r="A7" s="3">
        <f t="shared" si="0"/>
        <v>3</v>
      </c>
      <c r="B7" s="183">
        <v>1</v>
      </c>
      <c r="C7" s="184">
        <v>0.90909090909090906</v>
      </c>
      <c r="D7" s="184">
        <v>0.27586206896551724</v>
      </c>
      <c r="E7" s="184">
        <v>0.76923076923076927</v>
      </c>
      <c r="F7" s="185">
        <v>0.87068965517241381</v>
      </c>
      <c r="G7">
        <f t="shared" si="1"/>
        <v>1</v>
      </c>
      <c r="I7" s="3">
        <f t="shared" si="2"/>
        <v>4</v>
      </c>
      <c r="J7" s="181">
        <v>0.87878787878787878</v>
      </c>
      <c r="K7" s="17">
        <f t="shared" si="3"/>
        <v>0.02</v>
      </c>
      <c r="L7" s="122">
        <v>0.04</v>
      </c>
      <c r="M7" s="17">
        <f t="shared" si="3"/>
        <v>0.02</v>
      </c>
      <c r="N7" s="122">
        <v>0.72340425531914898</v>
      </c>
      <c r="O7" s="17">
        <f t="shared" si="3"/>
        <v>0.02</v>
      </c>
      <c r="P7" s="177">
        <v>0.73350987000481471</v>
      </c>
      <c r="Q7" s="178">
        <f t="shared" si="3"/>
        <v>0.02</v>
      </c>
      <c r="S7" s="265" t="s">
        <v>142</v>
      </c>
      <c r="T7" s="266"/>
      <c r="U7" s="266"/>
      <c r="V7" s="266"/>
      <c r="W7" s="266"/>
      <c r="X7" s="266"/>
      <c r="Y7" s="266"/>
      <c r="Z7" s="267"/>
    </row>
    <row r="8" spans="1:26" ht="17" thickBot="1" x14ac:dyDescent="0.25">
      <c r="A8" s="3">
        <f t="shared" si="0"/>
        <v>4</v>
      </c>
      <c r="B8" s="157">
        <v>1</v>
      </c>
      <c r="C8" s="158">
        <v>1</v>
      </c>
      <c r="D8" s="158">
        <v>0.19753086419753085</v>
      </c>
      <c r="E8" s="158">
        <v>0.86363636363636365</v>
      </c>
      <c r="F8" s="159">
        <v>0.88441890166028092</v>
      </c>
      <c r="G8">
        <f t="shared" si="1"/>
        <v>1</v>
      </c>
      <c r="I8" s="3">
        <f t="shared" si="2"/>
        <v>5</v>
      </c>
      <c r="J8" s="263">
        <v>0.88461538461538458</v>
      </c>
      <c r="K8" s="263">
        <f t="shared" si="3"/>
        <v>2.5000000000000001E-2</v>
      </c>
      <c r="L8" s="263">
        <v>0.04</v>
      </c>
      <c r="M8" s="263">
        <f t="shared" si="3"/>
        <v>2.5000000000000001E-2</v>
      </c>
      <c r="N8" s="263">
        <v>0.72972972972972971</v>
      </c>
      <c r="O8" s="263">
        <f t="shared" si="3"/>
        <v>2.5000000000000001E-2</v>
      </c>
      <c r="P8" s="263">
        <v>0.73477564102564097</v>
      </c>
      <c r="Q8" s="264">
        <f t="shared" si="3"/>
        <v>2.5000000000000001E-2</v>
      </c>
      <c r="S8" s="268" t="s">
        <v>136</v>
      </c>
      <c r="T8" s="269" t="s">
        <v>81</v>
      </c>
      <c r="U8" s="268"/>
      <c r="V8" s="267"/>
      <c r="W8" s="266" t="s">
        <v>82</v>
      </c>
      <c r="X8" s="266"/>
      <c r="Y8" s="268" t="s">
        <v>83</v>
      </c>
      <c r="Z8" s="270"/>
    </row>
    <row r="9" spans="1:26" ht="17" thickBot="1" x14ac:dyDescent="0.25">
      <c r="A9" s="3">
        <f t="shared" si="0"/>
        <v>5</v>
      </c>
      <c r="B9" s="157">
        <v>1</v>
      </c>
      <c r="C9" s="158">
        <v>0.95238095238095233</v>
      </c>
      <c r="D9" s="158">
        <v>0.30833333333333335</v>
      </c>
      <c r="E9" s="158">
        <v>0.9</v>
      </c>
      <c r="F9" s="159">
        <v>0.79909090909090907</v>
      </c>
      <c r="G9">
        <f t="shared" si="1"/>
        <v>1</v>
      </c>
      <c r="I9" s="3">
        <f t="shared" si="2"/>
        <v>6</v>
      </c>
      <c r="J9" s="138">
        <v>0.88888888888888884</v>
      </c>
      <c r="K9" s="138">
        <f t="shared" si="3"/>
        <v>3.0000000000000002E-2</v>
      </c>
      <c r="L9" s="138">
        <v>4.6875E-2</v>
      </c>
      <c r="M9" s="138">
        <f t="shared" si="3"/>
        <v>3.0000000000000002E-2</v>
      </c>
      <c r="N9" s="138">
        <v>0.73170731707317072</v>
      </c>
      <c r="O9" s="138">
        <f t="shared" si="3"/>
        <v>3.0000000000000002E-2</v>
      </c>
      <c r="P9" s="138">
        <v>0.74325811777655493</v>
      </c>
      <c r="Q9" s="178">
        <f t="shared" si="3"/>
        <v>3.0000000000000002E-2</v>
      </c>
      <c r="S9" s="271" t="s">
        <v>138</v>
      </c>
      <c r="T9" s="272" t="s">
        <v>139</v>
      </c>
      <c r="U9" s="273"/>
      <c r="V9" s="270"/>
      <c r="W9" s="272" t="s">
        <v>140</v>
      </c>
      <c r="X9" s="273"/>
      <c r="Y9" s="272" t="s">
        <v>141</v>
      </c>
      <c r="Z9" s="270"/>
    </row>
    <row r="10" spans="1:26" ht="16" thickBot="1" x14ac:dyDescent="0.25">
      <c r="A10" s="3">
        <f t="shared" si="0"/>
        <v>6</v>
      </c>
      <c r="B10" s="157">
        <v>1</v>
      </c>
      <c r="C10" s="158">
        <v>0.91304347826086951</v>
      </c>
      <c r="D10" s="158">
        <v>0.39123376623376621</v>
      </c>
      <c r="E10" s="158">
        <v>0.86046511627906974</v>
      </c>
      <c r="F10" s="159">
        <v>0.82675324675324657</v>
      </c>
      <c r="G10">
        <f t="shared" si="1"/>
        <v>1</v>
      </c>
      <c r="I10" s="3">
        <f t="shared" si="2"/>
        <v>7</v>
      </c>
      <c r="J10" s="182">
        <v>0.8928571428571429</v>
      </c>
      <c r="K10" s="17">
        <f t="shared" si="3"/>
        <v>3.5000000000000003E-2</v>
      </c>
      <c r="L10" s="89">
        <v>5.4054054054054057E-2</v>
      </c>
      <c r="M10" s="17">
        <f t="shared" si="3"/>
        <v>3.5000000000000003E-2</v>
      </c>
      <c r="N10" s="89">
        <v>0.73809523809523814</v>
      </c>
      <c r="O10" s="17">
        <f t="shared" si="3"/>
        <v>3.5000000000000003E-2</v>
      </c>
      <c r="P10" s="179">
        <v>0.74765558397271925</v>
      </c>
      <c r="Q10" s="178">
        <f t="shared" si="3"/>
        <v>3.5000000000000003E-2</v>
      </c>
    </row>
    <row r="11" spans="1:26" ht="16" thickBot="1" x14ac:dyDescent="0.25">
      <c r="A11" s="3">
        <f t="shared" si="0"/>
        <v>7</v>
      </c>
      <c r="B11" s="157">
        <v>1</v>
      </c>
      <c r="C11" s="158">
        <v>0.9285714285714286</v>
      </c>
      <c r="D11" s="158">
        <v>0.16417910447761194</v>
      </c>
      <c r="E11" s="158">
        <v>0.86792452830188682</v>
      </c>
      <c r="F11" s="159">
        <v>0.81765087605450992</v>
      </c>
      <c r="G11">
        <f t="shared" si="1"/>
        <v>1</v>
      </c>
      <c r="I11" s="3">
        <f t="shared" si="2"/>
        <v>8</v>
      </c>
      <c r="J11" s="157">
        <v>0.89655172413793105</v>
      </c>
      <c r="K11" s="17">
        <f t="shared" si="3"/>
        <v>0.04</v>
      </c>
      <c r="L11" s="158">
        <v>5.6338028169014086E-2</v>
      </c>
      <c r="M11" s="17">
        <f t="shared" si="3"/>
        <v>0.04</v>
      </c>
      <c r="N11" s="158">
        <v>0.74</v>
      </c>
      <c r="O11" s="17">
        <f t="shared" si="3"/>
        <v>0.04</v>
      </c>
      <c r="P11" s="159">
        <v>0.75028058361391714</v>
      </c>
      <c r="Q11" s="178">
        <f t="shared" si="3"/>
        <v>0.04</v>
      </c>
    </row>
    <row r="12" spans="1:26" ht="16" thickBot="1" x14ac:dyDescent="0.25">
      <c r="A12" s="3">
        <f t="shared" si="0"/>
        <v>8</v>
      </c>
      <c r="B12" s="157">
        <v>1</v>
      </c>
      <c r="C12" s="158">
        <v>0.96551724137931039</v>
      </c>
      <c r="D12" s="158">
        <v>0.22368421052631579</v>
      </c>
      <c r="E12" s="158">
        <v>0.86486486486486491</v>
      </c>
      <c r="F12" s="159">
        <v>0.80545112781954886</v>
      </c>
      <c r="G12">
        <f t="shared" si="1"/>
        <v>1</v>
      </c>
      <c r="I12" s="3">
        <f t="shared" si="2"/>
        <v>9</v>
      </c>
      <c r="J12" s="157">
        <v>0.90322580645161288</v>
      </c>
      <c r="K12" s="17">
        <f t="shared" si="3"/>
        <v>4.4999999999999998E-2</v>
      </c>
      <c r="L12" s="158">
        <v>5.6338028169014086E-2</v>
      </c>
      <c r="M12" s="17">
        <f t="shared" si="3"/>
        <v>4.4999999999999998E-2</v>
      </c>
      <c r="N12" s="158">
        <v>0.7441860465116279</v>
      </c>
      <c r="O12" s="17">
        <f t="shared" si="3"/>
        <v>4.4999999999999998E-2</v>
      </c>
      <c r="P12" s="159">
        <v>0.75101449275362331</v>
      </c>
      <c r="Q12" s="178">
        <f t="shared" si="3"/>
        <v>4.4999999999999998E-2</v>
      </c>
    </row>
    <row r="13" spans="1:26" ht="16" thickBot="1" x14ac:dyDescent="0.25">
      <c r="A13" s="3">
        <f t="shared" si="0"/>
        <v>9</v>
      </c>
      <c r="B13" s="157">
        <v>1</v>
      </c>
      <c r="C13" s="158">
        <v>1</v>
      </c>
      <c r="D13" s="158">
        <v>0.16977611940298507</v>
      </c>
      <c r="E13" s="158">
        <v>0.83673469387755106</v>
      </c>
      <c r="F13" s="159">
        <v>0.80375898286346037</v>
      </c>
      <c r="G13">
        <f t="shared" si="1"/>
        <v>1</v>
      </c>
      <c r="I13" s="3">
        <f t="shared" si="2"/>
        <v>10</v>
      </c>
      <c r="J13" s="157">
        <v>0.90625</v>
      </c>
      <c r="K13" s="17">
        <f t="shared" si="3"/>
        <v>4.9999999999999996E-2</v>
      </c>
      <c r="L13" s="158">
        <v>5.6338028169014086E-2</v>
      </c>
      <c r="M13" s="17">
        <f t="shared" si="3"/>
        <v>4.9999999999999996E-2</v>
      </c>
      <c r="N13" s="158">
        <v>0.76086956521739135</v>
      </c>
      <c r="O13" s="17">
        <f t="shared" si="3"/>
        <v>4.9999999999999996E-2</v>
      </c>
      <c r="P13" s="159">
        <v>0.75213068181818177</v>
      </c>
      <c r="Q13" s="178">
        <f t="shared" si="3"/>
        <v>4.9999999999999996E-2</v>
      </c>
    </row>
    <row r="14" spans="1:26" ht="16" thickBot="1" x14ac:dyDescent="0.25">
      <c r="A14" s="3">
        <f t="shared" si="0"/>
        <v>10</v>
      </c>
      <c r="B14" s="157">
        <v>1</v>
      </c>
      <c r="C14" s="158">
        <v>1</v>
      </c>
      <c r="D14" s="158">
        <v>0.44054878048780488</v>
      </c>
      <c r="E14" s="158">
        <v>0.8666666666666667</v>
      </c>
      <c r="F14" s="159">
        <v>0.84082156611039782</v>
      </c>
      <c r="G14">
        <f t="shared" si="1"/>
        <v>1</v>
      </c>
      <c r="I14" s="3">
        <f t="shared" si="2"/>
        <v>11</v>
      </c>
      <c r="J14" s="157">
        <v>0.90909090909090906</v>
      </c>
      <c r="K14" s="17">
        <f t="shared" si="3"/>
        <v>5.4999999999999993E-2</v>
      </c>
      <c r="L14" s="158">
        <v>5.7971014492753624E-2</v>
      </c>
      <c r="M14" s="17">
        <f t="shared" si="3"/>
        <v>5.4999999999999993E-2</v>
      </c>
      <c r="N14" s="158">
        <v>0.76190476190476186</v>
      </c>
      <c r="O14" s="17">
        <f t="shared" si="3"/>
        <v>5.4999999999999993E-2</v>
      </c>
      <c r="P14" s="159">
        <v>0.75482352941176478</v>
      </c>
      <c r="Q14" s="178">
        <f t="shared" si="3"/>
        <v>5.4999999999999993E-2</v>
      </c>
    </row>
    <row r="15" spans="1:26" ht="16" thickBot="1" x14ac:dyDescent="0.25">
      <c r="A15" s="3">
        <f t="shared" si="0"/>
        <v>11</v>
      </c>
      <c r="B15" s="157">
        <v>1</v>
      </c>
      <c r="C15" s="158">
        <v>0.94594594594594594</v>
      </c>
      <c r="D15" s="158">
        <v>0.57922535211267601</v>
      </c>
      <c r="E15" s="158">
        <v>0.73809523809523814</v>
      </c>
      <c r="F15" s="159">
        <v>0.91010770505385263</v>
      </c>
      <c r="G15">
        <f t="shared" si="1"/>
        <v>1</v>
      </c>
      <c r="I15" s="3">
        <f t="shared" si="2"/>
        <v>12</v>
      </c>
      <c r="J15" s="157">
        <v>0.90909090909090906</v>
      </c>
      <c r="K15" s="17">
        <f t="shared" si="3"/>
        <v>5.9999999999999991E-2</v>
      </c>
      <c r="L15" s="158">
        <v>5.7971014492753624E-2</v>
      </c>
      <c r="M15" s="17">
        <f t="shared" si="3"/>
        <v>5.9999999999999991E-2</v>
      </c>
      <c r="N15" s="158">
        <v>0.76190476190476186</v>
      </c>
      <c r="O15" s="17">
        <f t="shared" si="3"/>
        <v>5.9999999999999991E-2</v>
      </c>
      <c r="P15" s="159">
        <v>0.76652769505658147</v>
      </c>
      <c r="Q15" s="178">
        <f t="shared" si="3"/>
        <v>5.9999999999999991E-2</v>
      </c>
    </row>
    <row r="16" spans="1:26" ht="16" thickBot="1" x14ac:dyDescent="0.25">
      <c r="A16" s="3">
        <f t="shared" si="0"/>
        <v>12</v>
      </c>
      <c r="B16" s="157">
        <v>1</v>
      </c>
      <c r="C16" s="158">
        <v>1</v>
      </c>
      <c r="D16" s="158">
        <v>9.5890410958904104E-2</v>
      </c>
      <c r="E16" s="158">
        <v>0.83636363636363631</v>
      </c>
      <c r="F16" s="159">
        <v>0.86061643835616453</v>
      </c>
      <c r="G16">
        <f t="shared" si="1"/>
        <v>1</v>
      </c>
      <c r="I16" s="3">
        <f t="shared" si="2"/>
        <v>13</v>
      </c>
      <c r="J16" s="157">
        <v>0.90909090909090906</v>
      </c>
      <c r="K16" s="17">
        <f t="shared" si="3"/>
        <v>6.4999999999999988E-2</v>
      </c>
      <c r="L16" s="158">
        <v>5.8823529411764705E-2</v>
      </c>
      <c r="M16" s="17">
        <f t="shared" si="3"/>
        <v>6.4999999999999988E-2</v>
      </c>
      <c r="N16" s="158">
        <v>0.76190476190476186</v>
      </c>
      <c r="O16" s="17">
        <f t="shared" si="3"/>
        <v>6.4999999999999988E-2</v>
      </c>
      <c r="P16" s="159">
        <v>0.76893939393939381</v>
      </c>
      <c r="Q16" s="178">
        <f t="shared" si="3"/>
        <v>6.4999999999999988E-2</v>
      </c>
    </row>
    <row r="17" spans="1:17" ht="16" thickBot="1" x14ac:dyDescent="0.25">
      <c r="A17" s="3">
        <f t="shared" si="0"/>
        <v>13</v>
      </c>
      <c r="B17" s="157">
        <v>1</v>
      </c>
      <c r="C17" s="158">
        <v>1</v>
      </c>
      <c r="D17" s="158">
        <v>0.14117647058823529</v>
      </c>
      <c r="E17" s="158">
        <v>0.91666666666666663</v>
      </c>
      <c r="F17" s="159">
        <v>0.77030812324929965</v>
      </c>
      <c r="G17">
        <f t="shared" si="1"/>
        <v>1</v>
      </c>
      <c r="I17" s="3">
        <f t="shared" si="2"/>
        <v>14</v>
      </c>
      <c r="J17" s="157">
        <v>0.90909090909090906</v>
      </c>
      <c r="K17" s="17">
        <f t="shared" si="3"/>
        <v>6.9999999999999993E-2</v>
      </c>
      <c r="L17" s="158">
        <v>6.25E-2</v>
      </c>
      <c r="M17" s="17">
        <f t="shared" si="3"/>
        <v>6.9999999999999993E-2</v>
      </c>
      <c r="N17" s="158">
        <v>0.76271186440677963</v>
      </c>
      <c r="O17" s="17">
        <f t="shared" si="3"/>
        <v>6.9999999999999993E-2</v>
      </c>
      <c r="P17" s="159">
        <v>0.77030812324929965</v>
      </c>
      <c r="Q17" s="178">
        <f t="shared" si="3"/>
        <v>6.9999999999999993E-2</v>
      </c>
    </row>
    <row r="18" spans="1:17" ht="16" thickBot="1" x14ac:dyDescent="0.25">
      <c r="A18" s="3">
        <f t="shared" si="0"/>
        <v>14</v>
      </c>
      <c r="B18" s="157">
        <v>1</v>
      </c>
      <c r="C18" s="158">
        <v>1</v>
      </c>
      <c r="D18" s="158">
        <v>8.9285714285714288E-2</v>
      </c>
      <c r="E18" s="158">
        <v>0.91489361702127658</v>
      </c>
      <c r="F18" s="159">
        <v>0.88750000000000007</v>
      </c>
      <c r="G18">
        <f t="shared" si="1"/>
        <v>1</v>
      </c>
      <c r="I18" s="3">
        <f t="shared" si="2"/>
        <v>15</v>
      </c>
      <c r="J18" s="157">
        <v>0.90909090909090906</v>
      </c>
      <c r="K18" s="17">
        <f t="shared" si="3"/>
        <v>7.4999999999999997E-2</v>
      </c>
      <c r="L18" s="158">
        <v>6.6666666666666666E-2</v>
      </c>
      <c r="M18" s="17">
        <f t="shared" si="3"/>
        <v>7.4999999999999997E-2</v>
      </c>
      <c r="N18" s="158">
        <v>0.76315789473684215</v>
      </c>
      <c r="O18" s="17">
        <f t="shared" si="3"/>
        <v>7.4999999999999997E-2</v>
      </c>
      <c r="P18" s="159">
        <v>0.77131147540983602</v>
      </c>
      <c r="Q18" s="178">
        <f t="shared" si="3"/>
        <v>7.4999999999999997E-2</v>
      </c>
    </row>
    <row r="19" spans="1:17" ht="16" thickBot="1" x14ac:dyDescent="0.25">
      <c r="A19" s="3">
        <f t="shared" si="0"/>
        <v>15</v>
      </c>
      <c r="B19" s="157">
        <v>1</v>
      </c>
      <c r="C19" s="158">
        <v>0.94444444444444442</v>
      </c>
      <c r="D19" s="158">
        <v>0.38571428571428573</v>
      </c>
      <c r="E19" s="158">
        <v>0.8035714285714286</v>
      </c>
      <c r="F19" s="159">
        <v>0.83314285714285696</v>
      </c>
      <c r="G19">
        <f t="shared" si="1"/>
        <v>1</v>
      </c>
      <c r="I19" s="3">
        <f t="shared" si="2"/>
        <v>16</v>
      </c>
      <c r="J19" s="157">
        <v>0.91176470588235292</v>
      </c>
      <c r="K19" s="17">
        <f t="shared" si="3"/>
        <v>0.08</v>
      </c>
      <c r="L19" s="158">
        <v>7.3529411764705885E-2</v>
      </c>
      <c r="M19" s="17">
        <f t="shared" si="3"/>
        <v>0.08</v>
      </c>
      <c r="N19" s="158">
        <v>0.76315789473684215</v>
      </c>
      <c r="O19" s="17">
        <f t="shared" si="3"/>
        <v>0.08</v>
      </c>
      <c r="P19" s="159">
        <v>0.77255639097744377</v>
      </c>
      <c r="Q19" s="178">
        <f t="shared" si="3"/>
        <v>0.08</v>
      </c>
    </row>
    <row r="20" spans="1:17" ht="16" thickBot="1" x14ac:dyDescent="0.25">
      <c r="A20" s="3">
        <f t="shared" si="0"/>
        <v>16</v>
      </c>
      <c r="B20" s="157">
        <v>1</v>
      </c>
      <c r="C20" s="158">
        <v>0.96296296296296291</v>
      </c>
      <c r="D20" s="158">
        <v>0.04</v>
      </c>
      <c r="E20" s="158">
        <v>0.82499999999999996</v>
      </c>
      <c r="F20" s="159">
        <v>0.77839080459770127</v>
      </c>
      <c r="G20">
        <f t="shared" si="1"/>
        <v>1</v>
      </c>
      <c r="I20" s="3">
        <f t="shared" si="2"/>
        <v>17</v>
      </c>
      <c r="J20" s="157">
        <v>0.91176470588235292</v>
      </c>
      <c r="K20" s="17">
        <f t="shared" si="3"/>
        <v>8.5000000000000006E-2</v>
      </c>
      <c r="L20" s="158">
        <v>7.575757575757576E-2</v>
      </c>
      <c r="M20" s="17">
        <f t="shared" si="3"/>
        <v>8.5000000000000006E-2</v>
      </c>
      <c r="N20" s="158">
        <v>0.77083333333333337</v>
      </c>
      <c r="O20" s="17">
        <f t="shared" si="3"/>
        <v>8.5000000000000006E-2</v>
      </c>
      <c r="P20" s="159">
        <v>0.77363445378151252</v>
      </c>
      <c r="Q20" s="178">
        <f t="shared" si="3"/>
        <v>8.5000000000000006E-2</v>
      </c>
    </row>
    <row r="21" spans="1:17" ht="16" thickBot="1" x14ac:dyDescent="0.25">
      <c r="A21" s="3">
        <f t="shared" si="0"/>
        <v>17</v>
      </c>
      <c r="B21" s="157">
        <v>1</v>
      </c>
      <c r="C21" s="158">
        <v>0.92592592592592593</v>
      </c>
      <c r="D21" s="158">
        <v>0.45833333333333331</v>
      </c>
      <c r="E21" s="158">
        <v>0.81632653061224492</v>
      </c>
      <c r="F21" s="159">
        <v>0.86982758620689682</v>
      </c>
      <c r="G21">
        <f t="shared" si="1"/>
        <v>1</v>
      </c>
      <c r="I21" s="3">
        <f t="shared" si="2"/>
        <v>18</v>
      </c>
      <c r="J21" s="157">
        <v>0.91304347826086951</v>
      </c>
      <c r="K21" s="17">
        <f t="shared" si="3"/>
        <v>9.0000000000000011E-2</v>
      </c>
      <c r="L21" s="158">
        <v>7.5949367088607597E-2</v>
      </c>
      <c r="M21" s="17">
        <f t="shared" si="3"/>
        <v>9.0000000000000011E-2</v>
      </c>
      <c r="N21" s="158">
        <v>0.77083333333333337</v>
      </c>
      <c r="O21" s="17">
        <f t="shared" si="3"/>
        <v>9.0000000000000011E-2</v>
      </c>
      <c r="P21" s="159">
        <v>0.77371916508538907</v>
      </c>
      <c r="Q21" s="178">
        <f t="shared" si="3"/>
        <v>9.0000000000000011E-2</v>
      </c>
    </row>
    <row r="22" spans="1:17" ht="16" thickBot="1" x14ac:dyDescent="0.25">
      <c r="A22" s="3">
        <f t="shared" si="0"/>
        <v>18</v>
      </c>
      <c r="B22" s="157">
        <v>1</v>
      </c>
      <c r="C22" s="158">
        <v>0.96296296296296291</v>
      </c>
      <c r="D22" s="158">
        <v>0.22610294117647059</v>
      </c>
      <c r="E22" s="158">
        <v>0.86956521739130432</v>
      </c>
      <c r="F22" s="159">
        <v>0.82466063348416296</v>
      </c>
      <c r="G22">
        <f t="shared" si="1"/>
        <v>1</v>
      </c>
      <c r="I22" s="3">
        <f t="shared" si="2"/>
        <v>19</v>
      </c>
      <c r="J22" s="157">
        <v>0.91304347826086951</v>
      </c>
      <c r="K22" s="17">
        <f t="shared" si="3"/>
        <v>9.5000000000000015E-2</v>
      </c>
      <c r="L22" s="158">
        <v>7.792207792207792E-2</v>
      </c>
      <c r="M22" s="17">
        <f t="shared" si="3"/>
        <v>9.5000000000000015E-2</v>
      </c>
      <c r="N22" s="158">
        <v>0.77272727272727271</v>
      </c>
      <c r="O22" s="17">
        <f t="shared" si="3"/>
        <v>9.5000000000000015E-2</v>
      </c>
      <c r="P22" s="159">
        <v>0.77635046113306994</v>
      </c>
      <c r="Q22" s="178">
        <f t="shared" si="3"/>
        <v>9.5000000000000015E-2</v>
      </c>
    </row>
    <row r="23" spans="1:17" ht="16" thickBot="1" x14ac:dyDescent="0.25">
      <c r="A23" s="3">
        <f t="shared" si="0"/>
        <v>19</v>
      </c>
      <c r="B23" s="157">
        <v>1</v>
      </c>
      <c r="C23" s="158">
        <v>0.96153846153846156</v>
      </c>
      <c r="D23" s="158">
        <v>0.20833333333333334</v>
      </c>
      <c r="E23" s="158">
        <v>0.82</v>
      </c>
      <c r="F23" s="159">
        <v>0.87516469038208178</v>
      </c>
      <c r="G23">
        <f t="shared" si="1"/>
        <v>1</v>
      </c>
      <c r="I23" s="3">
        <f t="shared" si="2"/>
        <v>20</v>
      </c>
      <c r="J23" s="157">
        <v>0.91666666666666663</v>
      </c>
      <c r="K23" s="17">
        <f t="shared" si="3"/>
        <v>0.10000000000000002</v>
      </c>
      <c r="L23" s="158">
        <v>7.8947368421052627E-2</v>
      </c>
      <c r="M23" s="17">
        <f t="shared" si="3"/>
        <v>0.10000000000000002</v>
      </c>
      <c r="N23" s="158">
        <v>0.77358490566037741</v>
      </c>
      <c r="O23" s="17">
        <f t="shared" si="3"/>
        <v>0.10000000000000002</v>
      </c>
      <c r="P23" s="159">
        <v>0.77720870678617171</v>
      </c>
      <c r="Q23" s="178">
        <f t="shared" si="3"/>
        <v>0.10000000000000002</v>
      </c>
    </row>
    <row r="24" spans="1:17" ht="16" thickBot="1" x14ac:dyDescent="0.25">
      <c r="A24" s="3">
        <f t="shared" si="0"/>
        <v>20</v>
      </c>
      <c r="B24" s="157">
        <v>1</v>
      </c>
      <c r="C24" s="158">
        <v>0.93333333333333335</v>
      </c>
      <c r="D24" s="158">
        <v>0.35304054054054052</v>
      </c>
      <c r="E24" s="158">
        <v>0.87234042553191493</v>
      </c>
      <c r="F24" s="159">
        <v>0.85660660660660648</v>
      </c>
      <c r="G24">
        <f t="shared" si="1"/>
        <v>1</v>
      </c>
      <c r="I24" s="3">
        <f t="shared" si="2"/>
        <v>21</v>
      </c>
      <c r="J24" s="157">
        <v>0.91666666666666663</v>
      </c>
      <c r="K24" s="17">
        <f t="shared" si="3"/>
        <v>0.10500000000000002</v>
      </c>
      <c r="L24" s="158">
        <v>0.08</v>
      </c>
      <c r="M24" s="17">
        <f t="shared" si="3"/>
        <v>0.10500000000000002</v>
      </c>
      <c r="N24" s="158">
        <v>0.77500000000000002</v>
      </c>
      <c r="O24" s="17">
        <f t="shared" si="3"/>
        <v>0.10500000000000002</v>
      </c>
      <c r="P24" s="159">
        <v>0.77839080459770127</v>
      </c>
      <c r="Q24" s="178">
        <f t="shared" si="3"/>
        <v>0.10500000000000002</v>
      </c>
    </row>
    <row r="25" spans="1:17" ht="16" thickBot="1" x14ac:dyDescent="0.25">
      <c r="A25" s="3">
        <f t="shared" si="0"/>
        <v>21</v>
      </c>
      <c r="B25" s="157">
        <v>1</v>
      </c>
      <c r="C25" s="158">
        <v>1</v>
      </c>
      <c r="D25" s="158">
        <v>0.33734939759036142</v>
      </c>
      <c r="E25" s="158">
        <v>0.81578947368421051</v>
      </c>
      <c r="F25" s="159">
        <v>0.82730923694779113</v>
      </c>
      <c r="G25">
        <f t="shared" si="1"/>
        <v>1</v>
      </c>
      <c r="I25" s="3">
        <f t="shared" si="2"/>
        <v>22</v>
      </c>
      <c r="J25" s="157">
        <v>0.92</v>
      </c>
      <c r="K25" s="17">
        <f t="shared" si="3"/>
        <v>0.11000000000000003</v>
      </c>
      <c r="L25" s="158">
        <v>8.0645161290322578E-2</v>
      </c>
      <c r="M25" s="17">
        <f t="shared" si="3"/>
        <v>0.11000000000000003</v>
      </c>
      <c r="N25" s="158">
        <v>0.77777777777777779</v>
      </c>
      <c r="O25" s="17">
        <f t="shared" si="3"/>
        <v>0.11000000000000003</v>
      </c>
      <c r="P25" s="159">
        <v>0.77839080459770127</v>
      </c>
      <c r="Q25" s="178">
        <f t="shared" si="3"/>
        <v>0.11000000000000003</v>
      </c>
    </row>
    <row r="26" spans="1:17" ht="16" thickBot="1" x14ac:dyDescent="0.25">
      <c r="A26" s="3">
        <f t="shared" si="0"/>
        <v>22</v>
      </c>
      <c r="B26" s="157">
        <v>1</v>
      </c>
      <c r="C26" s="158">
        <v>0.96296296296296291</v>
      </c>
      <c r="D26" s="158">
        <v>0.24007936507936509</v>
      </c>
      <c r="E26" s="158">
        <v>0.85185185185185186</v>
      </c>
      <c r="F26" s="159">
        <v>0.7980952380952383</v>
      </c>
      <c r="G26">
        <f t="shared" si="1"/>
        <v>1</v>
      </c>
      <c r="I26" s="3">
        <f t="shared" si="2"/>
        <v>23</v>
      </c>
      <c r="J26" s="157">
        <v>0.92</v>
      </c>
      <c r="K26" s="17">
        <f t="shared" si="3"/>
        <v>0.11500000000000003</v>
      </c>
      <c r="L26" s="158">
        <v>8.0769230769230774E-2</v>
      </c>
      <c r="M26" s="17">
        <f t="shared" si="3"/>
        <v>0.11500000000000003</v>
      </c>
      <c r="N26" s="158">
        <v>0.77777777777777779</v>
      </c>
      <c r="O26" s="17">
        <f t="shared" si="3"/>
        <v>0.11500000000000003</v>
      </c>
      <c r="P26" s="159">
        <v>0.7790570175438597</v>
      </c>
      <c r="Q26" s="178">
        <f t="shared" si="3"/>
        <v>0.11500000000000003</v>
      </c>
    </row>
    <row r="27" spans="1:17" ht="16" thickBot="1" x14ac:dyDescent="0.25">
      <c r="A27" s="3">
        <f t="shared" si="0"/>
        <v>23</v>
      </c>
      <c r="B27" s="157">
        <v>1</v>
      </c>
      <c r="C27" s="158">
        <v>0.95833333333333337</v>
      </c>
      <c r="D27" s="158">
        <v>0.41964285714285715</v>
      </c>
      <c r="E27" s="158">
        <v>0.95</v>
      </c>
      <c r="F27" s="159">
        <v>0.8270089285714286</v>
      </c>
      <c r="G27">
        <f t="shared" si="1"/>
        <v>1</v>
      </c>
      <c r="I27" s="3">
        <f t="shared" si="2"/>
        <v>24</v>
      </c>
      <c r="J27" s="157">
        <v>0.92</v>
      </c>
      <c r="K27" s="17">
        <f t="shared" si="3"/>
        <v>0.12000000000000004</v>
      </c>
      <c r="L27" s="158">
        <v>8.0769230769230774E-2</v>
      </c>
      <c r="M27" s="17">
        <f t="shared" si="3"/>
        <v>0.12000000000000004</v>
      </c>
      <c r="N27" s="158">
        <v>0.77777777777777779</v>
      </c>
      <c r="O27" s="17">
        <f t="shared" si="3"/>
        <v>0.12000000000000004</v>
      </c>
      <c r="P27" s="159">
        <v>0.77967032967032968</v>
      </c>
      <c r="Q27" s="178">
        <f t="shared" si="3"/>
        <v>0.12000000000000004</v>
      </c>
    </row>
    <row r="28" spans="1:17" ht="16" thickBot="1" x14ac:dyDescent="0.25">
      <c r="A28" s="3">
        <f t="shared" si="0"/>
        <v>24</v>
      </c>
      <c r="B28" s="157">
        <v>1</v>
      </c>
      <c r="C28" s="158">
        <v>1</v>
      </c>
      <c r="D28" s="158">
        <v>0.13419117647058823</v>
      </c>
      <c r="E28" s="158">
        <v>0.86046511627906974</v>
      </c>
      <c r="F28" s="159">
        <v>0.90870098039215663</v>
      </c>
      <c r="G28">
        <f t="shared" si="1"/>
        <v>1</v>
      </c>
      <c r="I28" s="3">
        <f t="shared" si="2"/>
        <v>25</v>
      </c>
      <c r="J28" s="157">
        <v>0.92</v>
      </c>
      <c r="K28" s="17">
        <f t="shared" si="3"/>
        <v>0.12500000000000003</v>
      </c>
      <c r="L28" s="158">
        <v>8.2352941176470587E-2</v>
      </c>
      <c r="M28" s="17">
        <f t="shared" si="3"/>
        <v>0.12500000000000003</v>
      </c>
      <c r="N28" s="158">
        <v>0.78048780487804881</v>
      </c>
      <c r="O28" s="17">
        <f t="shared" si="3"/>
        <v>0.12500000000000003</v>
      </c>
      <c r="P28" s="159">
        <v>0.7835272504592774</v>
      </c>
      <c r="Q28" s="178">
        <f t="shared" si="3"/>
        <v>0.12500000000000003</v>
      </c>
    </row>
    <row r="29" spans="1:17" ht="16" thickBot="1" x14ac:dyDescent="0.25">
      <c r="A29" s="3">
        <f t="shared" si="0"/>
        <v>25</v>
      </c>
      <c r="B29" s="157">
        <v>1</v>
      </c>
      <c r="C29" s="158">
        <v>0.92</v>
      </c>
      <c r="D29" s="158">
        <v>8.0769230769230774E-2</v>
      </c>
      <c r="E29" s="158">
        <v>0.77777777777777779</v>
      </c>
      <c r="F29" s="159">
        <v>0.88584615384615384</v>
      </c>
      <c r="G29">
        <f t="shared" si="1"/>
        <v>1</v>
      </c>
      <c r="I29" s="3">
        <f t="shared" si="2"/>
        <v>26</v>
      </c>
      <c r="J29" s="157">
        <v>0.92</v>
      </c>
      <c r="K29" s="17">
        <f t="shared" si="3"/>
        <v>0.13000000000000003</v>
      </c>
      <c r="L29" s="158">
        <v>8.3333333333333329E-2</v>
      </c>
      <c r="M29" s="17">
        <f t="shared" si="3"/>
        <v>0.13000000000000003</v>
      </c>
      <c r="N29" s="158">
        <v>0.78260869565217395</v>
      </c>
      <c r="O29" s="17">
        <f t="shared" si="3"/>
        <v>0.13000000000000003</v>
      </c>
      <c r="P29" s="159">
        <v>0.78355387523629494</v>
      </c>
      <c r="Q29" s="178">
        <f t="shared" si="3"/>
        <v>0.13000000000000003</v>
      </c>
    </row>
    <row r="30" spans="1:17" ht="16" thickBot="1" x14ac:dyDescent="0.25">
      <c r="A30" s="3">
        <f t="shared" si="0"/>
        <v>26</v>
      </c>
      <c r="B30" s="157">
        <v>1</v>
      </c>
      <c r="C30" s="158">
        <v>0.92</v>
      </c>
      <c r="D30" s="158">
        <v>8.0769230769230774E-2</v>
      </c>
      <c r="E30" s="158">
        <v>0.77777777777777779</v>
      </c>
      <c r="F30" s="159">
        <v>0.88584615384615384</v>
      </c>
      <c r="G30">
        <f t="shared" si="1"/>
        <v>1</v>
      </c>
      <c r="I30" s="3">
        <f t="shared" si="2"/>
        <v>27</v>
      </c>
      <c r="J30" s="157">
        <v>0.92307692307692313</v>
      </c>
      <c r="K30" s="17">
        <f t="shared" si="3"/>
        <v>0.13500000000000004</v>
      </c>
      <c r="L30" s="158">
        <v>8.3333333333333329E-2</v>
      </c>
      <c r="M30" s="17">
        <f t="shared" si="3"/>
        <v>0.13500000000000004</v>
      </c>
      <c r="N30" s="158">
        <v>0.78260869565217395</v>
      </c>
      <c r="O30" s="17">
        <f t="shared" si="3"/>
        <v>0.13500000000000004</v>
      </c>
      <c r="P30" s="159">
        <v>0.78425559947299073</v>
      </c>
      <c r="Q30" s="178">
        <f t="shared" si="3"/>
        <v>0.13500000000000004</v>
      </c>
    </row>
    <row r="31" spans="1:17" ht="16" thickBot="1" x14ac:dyDescent="0.25">
      <c r="A31" s="3">
        <f t="shared" si="0"/>
        <v>27</v>
      </c>
      <c r="B31" s="157">
        <v>1</v>
      </c>
      <c r="C31" s="158">
        <v>0.9375</v>
      </c>
      <c r="D31" s="158">
        <v>0.10833333333333334</v>
      </c>
      <c r="E31" s="158">
        <v>0.88888888888888884</v>
      </c>
      <c r="F31" s="159">
        <v>0.88049382716049385</v>
      </c>
      <c r="G31">
        <f t="shared" si="1"/>
        <v>1</v>
      </c>
      <c r="I31" s="3">
        <f t="shared" si="2"/>
        <v>28</v>
      </c>
      <c r="J31" s="157">
        <v>0.92307692307692313</v>
      </c>
      <c r="K31" s="17">
        <f t="shared" si="3"/>
        <v>0.14000000000000004</v>
      </c>
      <c r="L31" s="158">
        <v>8.4507042253521125E-2</v>
      </c>
      <c r="M31" s="17">
        <f t="shared" si="3"/>
        <v>0.14000000000000004</v>
      </c>
      <c r="N31" s="158">
        <v>0.78260869565217395</v>
      </c>
      <c r="O31" s="17">
        <f t="shared" si="3"/>
        <v>0.14000000000000004</v>
      </c>
      <c r="P31" s="159">
        <v>0.78432765151515149</v>
      </c>
      <c r="Q31" s="178">
        <f t="shared" si="3"/>
        <v>0.14000000000000004</v>
      </c>
    </row>
    <row r="32" spans="1:17" ht="16" thickBot="1" x14ac:dyDescent="0.25">
      <c r="A32" s="3">
        <f t="shared" si="0"/>
        <v>28</v>
      </c>
      <c r="B32" s="157">
        <v>1</v>
      </c>
      <c r="C32" s="158">
        <v>0.86956521739130432</v>
      </c>
      <c r="D32" s="158">
        <v>0.11775362318840579</v>
      </c>
      <c r="E32" s="158">
        <v>0.875</v>
      </c>
      <c r="F32" s="159">
        <v>0.82198067632850247</v>
      </c>
      <c r="G32">
        <f t="shared" si="1"/>
        <v>0</v>
      </c>
      <c r="I32" s="3">
        <f t="shared" si="2"/>
        <v>29</v>
      </c>
      <c r="J32" s="157">
        <v>0.92592592592592593</v>
      </c>
      <c r="K32" s="17">
        <f t="shared" si="3"/>
        <v>0.14500000000000005</v>
      </c>
      <c r="L32" s="158">
        <v>8.4745762711864403E-2</v>
      </c>
      <c r="M32" s="17">
        <f t="shared" si="3"/>
        <v>0.14500000000000005</v>
      </c>
      <c r="N32" s="158">
        <v>0.78723404255319152</v>
      </c>
      <c r="O32" s="17">
        <f t="shared" si="3"/>
        <v>0.14500000000000005</v>
      </c>
      <c r="P32" s="159">
        <v>0.78555555555555556</v>
      </c>
      <c r="Q32" s="178">
        <f t="shared" si="3"/>
        <v>0.14500000000000005</v>
      </c>
    </row>
    <row r="33" spans="1:17" ht="16" thickBot="1" x14ac:dyDescent="0.25">
      <c r="A33" s="3">
        <f t="shared" si="0"/>
        <v>29</v>
      </c>
      <c r="B33" s="157">
        <v>1</v>
      </c>
      <c r="C33" s="158">
        <v>0.93939393939393945</v>
      </c>
      <c r="D33" s="158">
        <v>0.11284722222222222</v>
      </c>
      <c r="E33" s="158">
        <v>0.95</v>
      </c>
      <c r="F33" s="159">
        <v>0.78555555555555556</v>
      </c>
      <c r="G33">
        <f t="shared" si="1"/>
        <v>0</v>
      </c>
      <c r="I33" s="3">
        <f t="shared" si="2"/>
        <v>30</v>
      </c>
      <c r="J33" s="157">
        <v>0.92592592592592593</v>
      </c>
      <c r="K33" s="17">
        <f t="shared" si="3"/>
        <v>0.15000000000000005</v>
      </c>
      <c r="L33" s="158">
        <v>8.6956521739130432E-2</v>
      </c>
      <c r="M33" s="17">
        <f t="shared" si="3"/>
        <v>0.15000000000000005</v>
      </c>
      <c r="N33" s="158">
        <v>0.78947368421052633</v>
      </c>
      <c r="O33" s="17">
        <f t="shared" si="3"/>
        <v>0.15000000000000005</v>
      </c>
      <c r="P33" s="159">
        <v>0.78620507399577177</v>
      </c>
      <c r="Q33" s="178">
        <f t="shared" si="3"/>
        <v>0.15000000000000005</v>
      </c>
    </row>
    <row r="34" spans="1:17" ht="16" thickBot="1" x14ac:dyDescent="0.25">
      <c r="A34" s="3">
        <f t="shared" si="0"/>
        <v>30</v>
      </c>
      <c r="B34" s="157">
        <v>1</v>
      </c>
      <c r="C34" s="158">
        <v>0.95652173913043481</v>
      </c>
      <c r="D34" s="158">
        <v>0.30833333333333335</v>
      </c>
      <c r="E34" s="158">
        <v>0.83333333333333337</v>
      </c>
      <c r="F34" s="159">
        <v>0.860229885057471</v>
      </c>
      <c r="G34">
        <f t="shared" si="1"/>
        <v>1</v>
      </c>
      <c r="I34" s="3">
        <f t="shared" si="2"/>
        <v>31</v>
      </c>
      <c r="J34" s="157">
        <v>0.92592592592592593</v>
      </c>
      <c r="K34" s="17">
        <f t="shared" si="3"/>
        <v>0.15500000000000005</v>
      </c>
      <c r="L34" s="158">
        <v>8.6956521739130432E-2</v>
      </c>
      <c r="M34" s="17">
        <f t="shared" si="3"/>
        <v>0.15500000000000005</v>
      </c>
      <c r="N34" s="158">
        <v>0.78947368421052633</v>
      </c>
      <c r="O34" s="17">
        <f t="shared" si="3"/>
        <v>0.15500000000000005</v>
      </c>
      <c r="P34" s="159">
        <v>0.78730936819172115</v>
      </c>
      <c r="Q34" s="178">
        <f t="shared" si="3"/>
        <v>0.15500000000000005</v>
      </c>
    </row>
    <row r="35" spans="1:17" ht="16" thickBot="1" x14ac:dyDescent="0.25">
      <c r="A35" s="3">
        <f t="shared" si="0"/>
        <v>31</v>
      </c>
      <c r="B35" s="157">
        <v>1</v>
      </c>
      <c r="C35" s="158">
        <v>1</v>
      </c>
      <c r="D35" s="158">
        <v>0.26666666666666666</v>
      </c>
      <c r="E35" s="158">
        <v>0.93023255813953487</v>
      </c>
      <c r="F35" s="159">
        <v>0.83839080459770099</v>
      </c>
      <c r="G35">
        <f t="shared" si="1"/>
        <v>1</v>
      </c>
      <c r="I35" s="3">
        <f t="shared" si="2"/>
        <v>32</v>
      </c>
      <c r="J35" s="157">
        <v>0.92592592592592593</v>
      </c>
      <c r="K35" s="17">
        <f t="shared" si="3"/>
        <v>0.16000000000000006</v>
      </c>
      <c r="L35" s="158">
        <v>8.8235294117647065E-2</v>
      </c>
      <c r="M35" s="17">
        <f t="shared" si="3"/>
        <v>0.16000000000000006</v>
      </c>
      <c r="N35" s="158">
        <v>0.79166666666666663</v>
      </c>
      <c r="O35" s="17">
        <f t="shared" si="3"/>
        <v>0.16000000000000006</v>
      </c>
      <c r="P35" s="159">
        <v>0.78831335616438358</v>
      </c>
      <c r="Q35" s="178">
        <f t="shared" si="3"/>
        <v>0.16000000000000006</v>
      </c>
    </row>
    <row r="36" spans="1:17" ht="16" thickBot="1" x14ac:dyDescent="0.25">
      <c r="A36" s="3">
        <f t="shared" si="0"/>
        <v>32</v>
      </c>
      <c r="B36" s="157">
        <v>1</v>
      </c>
      <c r="C36" s="158">
        <v>1</v>
      </c>
      <c r="D36" s="158">
        <v>0.13214285714285715</v>
      </c>
      <c r="E36" s="158">
        <v>0.90196078431372551</v>
      </c>
      <c r="F36" s="159">
        <v>0.83954081632653066</v>
      </c>
      <c r="G36">
        <f t="shared" si="1"/>
        <v>1</v>
      </c>
      <c r="I36" s="3">
        <f t="shared" si="2"/>
        <v>33</v>
      </c>
      <c r="J36" s="157">
        <v>0.9285714285714286</v>
      </c>
      <c r="K36" s="17">
        <f t="shared" si="3"/>
        <v>0.16500000000000006</v>
      </c>
      <c r="L36" s="158">
        <v>8.9285714285714288E-2</v>
      </c>
      <c r="M36" s="17">
        <f t="shared" si="3"/>
        <v>0.16500000000000006</v>
      </c>
      <c r="N36" s="158">
        <v>0.79545454545454541</v>
      </c>
      <c r="O36" s="17">
        <f t="shared" si="3"/>
        <v>0.16500000000000006</v>
      </c>
      <c r="P36" s="159">
        <v>0.78846153846153855</v>
      </c>
      <c r="Q36" s="178">
        <f t="shared" si="3"/>
        <v>0.16500000000000006</v>
      </c>
    </row>
    <row r="37" spans="1:17" ht="16" thickBot="1" x14ac:dyDescent="0.25">
      <c r="A37" s="3">
        <f t="shared" si="0"/>
        <v>33</v>
      </c>
      <c r="B37" s="157">
        <v>1</v>
      </c>
      <c r="C37" s="158">
        <v>1</v>
      </c>
      <c r="D37" s="158">
        <v>0.27777777777777779</v>
      </c>
      <c r="E37" s="158">
        <v>0.72340425531914898</v>
      </c>
      <c r="F37" s="159">
        <v>0.80864197530864224</v>
      </c>
      <c r="G37">
        <f t="shared" si="1"/>
        <v>1</v>
      </c>
      <c r="I37" s="3">
        <f t="shared" si="2"/>
        <v>34</v>
      </c>
      <c r="J37" s="157">
        <v>0.9285714285714286</v>
      </c>
      <c r="K37" s="17">
        <f t="shared" si="3"/>
        <v>0.17000000000000007</v>
      </c>
      <c r="L37" s="158">
        <v>8.9552238805970144E-2</v>
      </c>
      <c r="M37" s="17">
        <f t="shared" si="3"/>
        <v>0.17000000000000007</v>
      </c>
      <c r="N37" s="158">
        <v>0.79591836734693877</v>
      </c>
      <c r="O37" s="17">
        <f t="shared" si="3"/>
        <v>0.17000000000000007</v>
      </c>
      <c r="P37" s="159">
        <v>0.78930995475113119</v>
      </c>
      <c r="Q37" s="178">
        <f t="shared" si="3"/>
        <v>0.17000000000000007</v>
      </c>
    </row>
    <row r="38" spans="1:17" ht="16" thickBot="1" x14ac:dyDescent="0.25">
      <c r="A38" s="3">
        <f t="shared" si="0"/>
        <v>34</v>
      </c>
      <c r="B38" s="157">
        <v>1</v>
      </c>
      <c r="C38" s="158">
        <v>0.92592592592592593</v>
      </c>
      <c r="D38" s="158">
        <v>0.77611940298507465</v>
      </c>
      <c r="E38" s="158">
        <v>0.82978723404255317</v>
      </c>
      <c r="F38" s="159">
        <v>0.8635820895522387</v>
      </c>
      <c r="G38">
        <f t="shared" si="1"/>
        <v>1</v>
      </c>
      <c r="I38" s="3">
        <f t="shared" si="2"/>
        <v>35</v>
      </c>
      <c r="J38" s="157">
        <v>0.9285714285714286</v>
      </c>
      <c r="K38" s="17">
        <f t="shared" si="3"/>
        <v>0.17500000000000007</v>
      </c>
      <c r="L38" s="158">
        <v>9.0909090909090912E-2</v>
      </c>
      <c r="M38" s="17">
        <f t="shared" si="3"/>
        <v>0.17500000000000007</v>
      </c>
      <c r="N38" s="158">
        <v>0.8</v>
      </c>
      <c r="O38" s="17">
        <f t="shared" si="3"/>
        <v>0.17500000000000007</v>
      </c>
      <c r="P38" s="159">
        <v>0.79292929292929293</v>
      </c>
      <c r="Q38" s="178">
        <f t="shared" si="3"/>
        <v>0.17500000000000007</v>
      </c>
    </row>
    <row r="39" spans="1:17" ht="16" thickBot="1" x14ac:dyDescent="0.25">
      <c r="A39" s="3">
        <f t="shared" si="0"/>
        <v>35</v>
      </c>
      <c r="B39" s="157">
        <v>1</v>
      </c>
      <c r="C39" s="158">
        <v>0.94444444444444442</v>
      </c>
      <c r="D39" s="158">
        <v>0.3476027397260274</v>
      </c>
      <c r="E39" s="158">
        <v>0.82</v>
      </c>
      <c r="F39" s="159">
        <v>0.84767123287671231</v>
      </c>
      <c r="G39">
        <f t="shared" si="1"/>
        <v>1</v>
      </c>
      <c r="I39" s="3">
        <f t="shared" si="2"/>
        <v>36</v>
      </c>
      <c r="J39" s="157">
        <v>0.9285714285714286</v>
      </c>
      <c r="K39" s="17">
        <f t="shared" si="3"/>
        <v>0.18000000000000008</v>
      </c>
      <c r="L39" s="158">
        <v>9.2105263157894732E-2</v>
      </c>
      <c r="M39" s="17">
        <f t="shared" si="3"/>
        <v>0.18000000000000008</v>
      </c>
      <c r="N39" s="158">
        <v>0.8</v>
      </c>
      <c r="O39" s="17">
        <f t="shared" si="3"/>
        <v>0.18000000000000008</v>
      </c>
      <c r="P39" s="159">
        <v>0.79557479557479549</v>
      </c>
      <c r="Q39" s="178">
        <f t="shared" si="3"/>
        <v>0.18000000000000008</v>
      </c>
    </row>
    <row r="40" spans="1:17" ht="16" thickBot="1" x14ac:dyDescent="0.25">
      <c r="A40" s="3">
        <f t="shared" si="0"/>
        <v>36</v>
      </c>
      <c r="B40" s="157">
        <v>1</v>
      </c>
      <c r="C40" s="158">
        <v>0.95652173913043481</v>
      </c>
      <c r="D40" s="158">
        <v>0.3141891891891892</v>
      </c>
      <c r="E40" s="158">
        <v>0.9375</v>
      </c>
      <c r="F40" s="159">
        <v>0.86117936117936111</v>
      </c>
      <c r="G40">
        <f t="shared" si="1"/>
        <v>1</v>
      </c>
      <c r="I40" s="3">
        <f t="shared" si="2"/>
        <v>37</v>
      </c>
      <c r="J40" s="157">
        <v>0.9285714285714286</v>
      </c>
      <c r="K40" s="17">
        <f t="shared" si="3"/>
        <v>0.18500000000000008</v>
      </c>
      <c r="L40" s="158">
        <v>9.375E-2</v>
      </c>
      <c r="M40" s="17">
        <f t="shared" si="3"/>
        <v>0.18500000000000008</v>
      </c>
      <c r="N40" s="158">
        <v>0.8035714285714286</v>
      </c>
      <c r="O40" s="17">
        <f t="shared" si="3"/>
        <v>0.18500000000000008</v>
      </c>
      <c r="P40" s="159">
        <v>0.79594216417910435</v>
      </c>
      <c r="Q40" s="178">
        <f t="shared" si="3"/>
        <v>0.18500000000000008</v>
      </c>
    </row>
    <row r="41" spans="1:17" ht="16" thickBot="1" x14ac:dyDescent="0.25">
      <c r="A41" s="3">
        <f t="shared" si="0"/>
        <v>37</v>
      </c>
      <c r="B41" s="157">
        <v>1</v>
      </c>
      <c r="C41" s="158">
        <v>1</v>
      </c>
      <c r="D41" s="158">
        <v>0.27321428571428569</v>
      </c>
      <c r="E41" s="158">
        <v>0.77083333333333337</v>
      </c>
      <c r="F41" s="159">
        <v>0.77967032967032968</v>
      </c>
      <c r="G41">
        <f t="shared" si="1"/>
        <v>1</v>
      </c>
      <c r="I41" s="3">
        <f t="shared" si="2"/>
        <v>38</v>
      </c>
      <c r="J41" s="157">
        <v>0.9285714285714286</v>
      </c>
      <c r="K41" s="17">
        <f t="shared" si="3"/>
        <v>0.19000000000000009</v>
      </c>
      <c r="L41" s="158">
        <v>9.4117647058823528E-2</v>
      </c>
      <c r="M41" s="17">
        <f t="shared" si="3"/>
        <v>0.19000000000000009</v>
      </c>
      <c r="N41" s="158">
        <v>0.80487804878048785</v>
      </c>
      <c r="O41" s="17">
        <f t="shared" si="3"/>
        <v>0.19000000000000009</v>
      </c>
      <c r="P41" s="159">
        <v>0.79761904761904767</v>
      </c>
      <c r="Q41" s="178">
        <f t="shared" si="3"/>
        <v>0.19000000000000009</v>
      </c>
    </row>
    <row r="42" spans="1:17" ht="16" thickBot="1" x14ac:dyDescent="0.25">
      <c r="A42" s="3">
        <f t="shared" si="0"/>
        <v>38</v>
      </c>
      <c r="B42" s="157">
        <v>1</v>
      </c>
      <c r="C42" s="158">
        <v>0.95238095238095233</v>
      </c>
      <c r="D42" s="158">
        <v>6.6666666666666666E-2</v>
      </c>
      <c r="E42" s="158">
        <v>0.86842105263157898</v>
      </c>
      <c r="F42" s="159">
        <v>0.88989898989899008</v>
      </c>
      <c r="G42">
        <f t="shared" si="1"/>
        <v>1</v>
      </c>
      <c r="I42" s="3">
        <f t="shared" si="2"/>
        <v>39</v>
      </c>
      <c r="J42" s="157">
        <v>0.9285714285714286</v>
      </c>
      <c r="K42" s="17">
        <f t="shared" si="3"/>
        <v>0.19500000000000009</v>
      </c>
      <c r="L42" s="158">
        <v>9.5890410958904104E-2</v>
      </c>
      <c r="M42" s="17">
        <f t="shared" si="3"/>
        <v>0.19500000000000009</v>
      </c>
      <c r="N42" s="158">
        <v>0.80769230769230771</v>
      </c>
      <c r="O42" s="17">
        <f t="shared" si="3"/>
        <v>0.19500000000000009</v>
      </c>
      <c r="P42" s="159">
        <v>0.7980952380952383</v>
      </c>
      <c r="Q42" s="178">
        <f t="shared" si="3"/>
        <v>0.19500000000000009</v>
      </c>
    </row>
    <row r="43" spans="1:17" ht="16" thickBot="1" x14ac:dyDescent="0.25">
      <c r="A43" s="3">
        <f t="shared" si="0"/>
        <v>39</v>
      </c>
      <c r="B43" s="157">
        <v>1</v>
      </c>
      <c r="C43" s="158">
        <v>0.96296296296296291</v>
      </c>
      <c r="D43" s="158">
        <v>0.04</v>
      </c>
      <c r="E43" s="158">
        <v>0.82499999999999996</v>
      </c>
      <c r="F43" s="159">
        <v>0.77839080459770127</v>
      </c>
      <c r="G43">
        <f t="shared" si="1"/>
        <v>1</v>
      </c>
      <c r="I43" s="3">
        <f t="shared" si="2"/>
        <v>40</v>
      </c>
      <c r="J43" s="157">
        <v>0.9285714285714286</v>
      </c>
      <c r="K43" s="17">
        <f t="shared" si="3"/>
        <v>0.20000000000000009</v>
      </c>
      <c r="L43" s="158">
        <v>9.5890410958904104E-2</v>
      </c>
      <c r="M43" s="17">
        <f t="shared" si="3"/>
        <v>0.20000000000000009</v>
      </c>
      <c r="N43" s="158">
        <v>0.80851063829787229</v>
      </c>
      <c r="O43" s="17">
        <f t="shared" si="3"/>
        <v>0.20000000000000009</v>
      </c>
      <c r="P43" s="159">
        <v>0.79865319865319884</v>
      </c>
      <c r="Q43" s="178">
        <f t="shared" si="3"/>
        <v>0.20000000000000009</v>
      </c>
    </row>
    <row r="44" spans="1:17" ht="16" thickBot="1" x14ac:dyDescent="0.25">
      <c r="A44" s="3">
        <f t="shared" si="0"/>
        <v>40</v>
      </c>
      <c r="B44" s="157">
        <v>1</v>
      </c>
      <c r="C44" s="158">
        <v>0.89655172413793105</v>
      </c>
      <c r="D44" s="158">
        <v>0.14448051948051949</v>
      </c>
      <c r="E44" s="158">
        <v>0.77500000000000002</v>
      </c>
      <c r="F44" s="159">
        <v>0.82683982683982682</v>
      </c>
      <c r="G44">
        <f t="shared" si="1"/>
        <v>1</v>
      </c>
      <c r="I44" s="3">
        <f t="shared" si="2"/>
        <v>41</v>
      </c>
      <c r="J44" s="157">
        <v>0.93103448275862066</v>
      </c>
      <c r="K44" s="17">
        <f t="shared" si="3"/>
        <v>0.2050000000000001</v>
      </c>
      <c r="L44" s="158">
        <v>9.7222222222222224E-2</v>
      </c>
      <c r="M44" s="17">
        <f t="shared" si="3"/>
        <v>0.2050000000000001</v>
      </c>
      <c r="N44" s="158">
        <v>0.80952380952380953</v>
      </c>
      <c r="O44" s="17">
        <f t="shared" si="3"/>
        <v>0.2050000000000001</v>
      </c>
      <c r="P44" s="159">
        <v>0.79909090909090907</v>
      </c>
      <c r="Q44" s="178">
        <f t="shared" si="3"/>
        <v>0.2050000000000001</v>
      </c>
    </row>
    <row r="45" spans="1:17" ht="16" thickBot="1" x14ac:dyDescent="0.25">
      <c r="A45" s="3">
        <f t="shared" si="0"/>
        <v>41</v>
      </c>
      <c r="B45" s="157">
        <v>1</v>
      </c>
      <c r="C45" s="158">
        <v>0.93103448275862066</v>
      </c>
      <c r="D45" s="158">
        <v>0.35661764705882354</v>
      </c>
      <c r="E45" s="158">
        <v>0.9285714285714286</v>
      </c>
      <c r="F45" s="159">
        <v>0.84033613445378141</v>
      </c>
      <c r="G45">
        <f t="shared" si="1"/>
        <v>1</v>
      </c>
      <c r="I45" s="3">
        <f t="shared" si="2"/>
        <v>42</v>
      </c>
      <c r="J45" s="157">
        <v>0.93103448275862066</v>
      </c>
      <c r="K45" s="17">
        <f t="shared" si="3"/>
        <v>0.2100000000000001</v>
      </c>
      <c r="L45" s="158">
        <v>9.7222222222222224E-2</v>
      </c>
      <c r="M45" s="17">
        <f t="shared" si="3"/>
        <v>0.2100000000000001</v>
      </c>
      <c r="N45" s="158">
        <v>0.80952380952380953</v>
      </c>
      <c r="O45" s="17">
        <f t="shared" si="3"/>
        <v>0.2100000000000001</v>
      </c>
      <c r="P45" s="159">
        <v>0.79978354978354982</v>
      </c>
      <c r="Q45" s="178">
        <f t="shared" si="3"/>
        <v>0.2100000000000001</v>
      </c>
    </row>
    <row r="46" spans="1:17" ht="16" thickBot="1" x14ac:dyDescent="0.25">
      <c r="A46" s="3">
        <f t="shared" si="0"/>
        <v>42</v>
      </c>
      <c r="B46" s="157">
        <v>1</v>
      </c>
      <c r="C46" s="158">
        <v>0.90625</v>
      </c>
      <c r="D46" s="158">
        <v>0.55952380952380953</v>
      </c>
      <c r="E46" s="158">
        <v>0.83018867924528306</v>
      </c>
      <c r="F46" s="159">
        <v>0.85626102292768957</v>
      </c>
      <c r="G46">
        <f t="shared" si="1"/>
        <v>1</v>
      </c>
      <c r="I46" s="3">
        <f t="shared" si="2"/>
        <v>43</v>
      </c>
      <c r="J46" s="157">
        <v>0.93103448275862066</v>
      </c>
      <c r="K46" s="17">
        <f t="shared" si="3"/>
        <v>0.21500000000000011</v>
      </c>
      <c r="L46" s="158">
        <v>9.7222222222222224E-2</v>
      </c>
      <c r="M46" s="17">
        <f t="shared" si="3"/>
        <v>0.21500000000000011</v>
      </c>
      <c r="N46" s="158">
        <v>0.81081081081081086</v>
      </c>
      <c r="O46" s="17">
        <f t="shared" si="3"/>
        <v>0.21500000000000011</v>
      </c>
      <c r="P46" s="159">
        <v>0.80007855459544397</v>
      </c>
      <c r="Q46" s="178">
        <f t="shared" si="3"/>
        <v>0.21500000000000011</v>
      </c>
    </row>
    <row r="47" spans="1:17" ht="16" thickBot="1" x14ac:dyDescent="0.25">
      <c r="A47" s="3">
        <f t="shared" si="0"/>
        <v>43</v>
      </c>
      <c r="B47" s="157">
        <v>1</v>
      </c>
      <c r="C47" s="158">
        <v>1</v>
      </c>
      <c r="D47" s="158">
        <v>8.0645161290322578E-2</v>
      </c>
      <c r="E47" s="158">
        <v>0.9</v>
      </c>
      <c r="F47" s="159">
        <v>0.82622268470343396</v>
      </c>
      <c r="G47">
        <f t="shared" si="1"/>
        <v>1</v>
      </c>
      <c r="I47" s="3">
        <f t="shared" si="2"/>
        <v>44</v>
      </c>
      <c r="J47" s="157">
        <v>0.93333333333333335</v>
      </c>
      <c r="K47" s="17">
        <f t="shared" si="3"/>
        <v>0.22000000000000011</v>
      </c>
      <c r="L47" s="158">
        <v>9.7560975609756101E-2</v>
      </c>
      <c r="M47" s="17">
        <f t="shared" si="3"/>
        <v>0.22000000000000011</v>
      </c>
      <c r="N47" s="158">
        <v>0.81132075471698117</v>
      </c>
      <c r="O47" s="17">
        <f t="shared" si="3"/>
        <v>0.22000000000000011</v>
      </c>
      <c r="P47" s="159">
        <v>0.80027472527472521</v>
      </c>
      <c r="Q47" s="178">
        <f t="shared" si="3"/>
        <v>0.22000000000000011</v>
      </c>
    </row>
    <row r="48" spans="1:17" ht="16" thickBot="1" x14ac:dyDescent="0.25">
      <c r="A48" s="3">
        <f t="shared" si="0"/>
        <v>44</v>
      </c>
      <c r="B48" s="157">
        <v>1</v>
      </c>
      <c r="C48" s="158">
        <v>1</v>
      </c>
      <c r="D48" s="158">
        <v>0.2857142857142857</v>
      </c>
      <c r="E48" s="158">
        <v>0.77358490566037741</v>
      </c>
      <c r="F48" s="159">
        <v>0.84400656814449926</v>
      </c>
      <c r="G48">
        <f t="shared" si="1"/>
        <v>1</v>
      </c>
      <c r="I48" s="3">
        <f t="shared" si="2"/>
        <v>45</v>
      </c>
      <c r="J48" s="157">
        <v>0.93333333333333335</v>
      </c>
      <c r="K48" s="17">
        <f t="shared" si="3"/>
        <v>0.22500000000000012</v>
      </c>
      <c r="L48" s="158">
        <v>9.8360655737704916E-2</v>
      </c>
      <c r="M48" s="17">
        <f t="shared" si="3"/>
        <v>0.22500000000000012</v>
      </c>
      <c r="N48" s="158">
        <v>0.8125</v>
      </c>
      <c r="O48" s="17">
        <f t="shared" si="3"/>
        <v>0.22500000000000012</v>
      </c>
      <c r="P48" s="159">
        <v>0.80109890109890103</v>
      </c>
      <c r="Q48" s="178">
        <f t="shared" si="3"/>
        <v>0.22500000000000012</v>
      </c>
    </row>
    <row r="49" spans="1:17" ht="16" thickBot="1" x14ac:dyDescent="0.25">
      <c r="A49" s="3">
        <f t="shared" si="0"/>
        <v>45</v>
      </c>
      <c r="B49" s="157">
        <v>1</v>
      </c>
      <c r="C49" s="158">
        <v>0.96153846153846156</v>
      </c>
      <c r="D49" s="158">
        <v>0.33750000000000002</v>
      </c>
      <c r="E49" s="158">
        <v>0.76086956521739135</v>
      </c>
      <c r="F49" s="159">
        <v>0.86066176470588218</v>
      </c>
      <c r="G49">
        <f t="shared" si="1"/>
        <v>1</v>
      </c>
      <c r="I49" s="3">
        <f t="shared" si="2"/>
        <v>46</v>
      </c>
      <c r="J49" s="157">
        <v>0.93333333333333335</v>
      </c>
      <c r="K49" s="17">
        <f t="shared" si="3"/>
        <v>0.23000000000000012</v>
      </c>
      <c r="L49" s="158">
        <v>9.9085365853658541E-2</v>
      </c>
      <c r="M49" s="17">
        <f t="shared" si="3"/>
        <v>0.23000000000000012</v>
      </c>
      <c r="N49" s="158">
        <v>0.81395348837209303</v>
      </c>
      <c r="O49" s="17">
        <f t="shared" si="3"/>
        <v>0.23000000000000012</v>
      </c>
      <c r="P49" s="159">
        <v>0.80241327300150822</v>
      </c>
      <c r="Q49" s="178">
        <f t="shared" si="3"/>
        <v>0.23000000000000012</v>
      </c>
    </row>
    <row r="50" spans="1:17" ht="16" thickBot="1" x14ac:dyDescent="0.25">
      <c r="A50" s="3">
        <f t="shared" si="0"/>
        <v>46</v>
      </c>
      <c r="B50" s="157">
        <v>1</v>
      </c>
      <c r="C50" s="158">
        <v>0.90322580645161288</v>
      </c>
      <c r="D50" s="158">
        <v>0.35526315789473684</v>
      </c>
      <c r="E50" s="158">
        <v>0.87179487179487181</v>
      </c>
      <c r="F50" s="159">
        <v>0.86927917620137307</v>
      </c>
      <c r="G50">
        <f t="shared" si="1"/>
        <v>1</v>
      </c>
      <c r="I50" s="3">
        <f t="shared" si="2"/>
        <v>47</v>
      </c>
      <c r="J50" s="157">
        <v>0.93333333333333335</v>
      </c>
      <c r="K50" s="17">
        <f t="shared" si="3"/>
        <v>0.23500000000000013</v>
      </c>
      <c r="L50" s="158">
        <v>0.1</v>
      </c>
      <c r="M50" s="17">
        <f t="shared" si="3"/>
        <v>0.23500000000000013</v>
      </c>
      <c r="N50" s="158">
        <v>0.81395348837209303</v>
      </c>
      <c r="O50" s="17">
        <f t="shared" si="3"/>
        <v>0.23500000000000013</v>
      </c>
      <c r="P50" s="159">
        <v>0.80294117647058827</v>
      </c>
      <c r="Q50" s="178">
        <f t="shared" si="3"/>
        <v>0.23500000000000013</v>
      </c>
    </row>
    <row r="51" spans="1:17" ht="16" thickBot="1" x14ac:dyDescent="0.25">
      <c r="A51" s="3">
        <f t="shared" si="0"/>
        <v>47</v>
      </c>
      <c r="B51" s="157">
        <v>1</v>
      </c>
      <c r="C51" s="158">
        <v>0.95652173913043481</v>
      </c>
      <c r="D51" s="158">
        <v>0.1314935064935065</v>
      </c>
      <c r="E51" s="158">
        <v>0.86956521739130432</v>
      </c>
      <c r="F51" s="159">
        <v>0.79978354978354982</v>
      </c>
      <c r="G51">
        <f t="shared" si="1"/>
        <v>1</v>
      </c>
      <c r="I51" s="3">
        <f t="shared" si="2"/>
        <v>48</v>
      </c>
      <c r="J51" s="157">
        <v>0.93548387096774188</v>
      </c>
      <c r="K51" s="17">
        <f t="shared" si="3"/>
        <v>0.24000000000000013</v>
      </c>
      <c r="L51" s="158">
        <v>0.10144927536231885</v>
      </c>
      <c r="M51" s="17">
        <f t="shared" si="3"/>
        <v>0.24000000000000013</v>
      </c>
      <c r="N51" s="158">
        <v>0.81395348837209303</v>
      </c>
      <c r="O51" s="17">
        <f t="shared" si="3"/>
        <v>0.24000000000000013</v>
      </c>
      <c r="P51" s="159">
        <v>0.80361111111111128</v>
      </c>
      <c r="Q51" s="178">
        <f t="shared" si="3"/>
        <v>0.24000000000000013</v>
      </c>
    </row>
    <row r="52" spans="1:17" ht="16" thickBot="1" x14ac:dyDescent="0.25">
      <c r="A52" s="3">
        <f t="shared" si="0"/>
        <v>48</v>
      </c>
      <c r="B52" s="157">
        <v>1</v>
      </c>
      <c r="C52" s="158">
        <v>0.90909090909090906</v>
      </c>
      <c r="D52" s="158">
        <v>0.16</v>
      </c>
      <c r="E52" s="158">
        <v>0.86274509803921573</v>
      </c>
      <c r="F52" s="159">
        <v>0.83623188405797111</v>
      </c>
      <c r="G52">
        <f t="shared" si="1"/>
        <v>1</v>
      </c>
      <c r="I52" s="3">
        <f t="shared" si="2"/>
        <v>49</v>
      </c>
      <c r="J52" s="157">
        <v>0.9375</v>
      </c>
      <c r="K52" s="17">
        <f t="shared" si="3"/>
        <v>0.24500000000000013</v>
      </c>
      <c r="L52" s="158">
        <v>0.10144927536231885</v>
      </c>
      <c r="M52" s="17">
        <f t="shared" si="3"/>
        <v>0.24500000000000013</v>
      </c>
      <c r="N52" s="158">
        <v>0.81578947368421051</v>
      </c>
      <c r="O52" s="17">
        <f t="shared" si="3"/>
        <v>0.24500000000000013</v>
      </c>
      <c r="P52" s="159">
        <v>0.80375898286346037</v>
      </c>
      <c r="Q52" s="178">
        <f t="shared" si="3"/>
        <v>0.24500000000000013</v>
      </c>
    </row>
    <row r="53" spans="1:17" ht="16" thickBot="1" x14ac:dyDescent="0.25">
      <c r="A53" s="3">
        <f t="shared" si="0"/>
        <v>49</v>
      </c>
      <c r="B53" s="157">
        <v>1</v>
      </c>
      <c r="C53" s="158">
        <v>1</v>
      </c>
      <c r="D53" s="158">
        <v>0.13432835820895522</v>
      </c>
      <c r="E53" s="158">
        <v>0.83720930232558144</v>
      </c>
      <c r="F53" s="159">
        <v>0.88318025258323751</v>
      </c>
      <c r="G53">
        <f t="shared" si="1"/>
        <v>1</v>
      </c>
      <c r="I53" s="3">
        <f t="shared" si="2"/>
        <v>50</v>
      </c>
      <c r="J53" s="157">
        <v>0.9375</v>
      </c>
      <c r="K53" s="17">
        <f t="shared" si="3"/>
        <v>0.25000000000000011</v>
      </c>
      <c r="L53" s="158">
        <v>0.10294117647058823</v>
      </c>
      <c r="M53" s="17">
        <f t="shared" si="3"/>
        <v>0.25000000000000011</v>
      </c>
      <c r="N53" s="158">
        <v>0.81632653061224492</v>
      </c>
      <c r="O53" s="17">
        <f t="shared" si="3"/>
        <v>0.25000000000000011</v>
      </c>
      <c r="P53" s="159">
        <v>0.80545112781954886</v>
      </c>
      <c r="Q53" s="178">
        <f t="shared" si="3"/>
        <v>0.25000000000000011</v>
      </c>
    </row>
    <row r="54" spans="1:17" ht="16" thickBot="1" x14ac:dyDescent="0.25">
      <c r="A54" s="3">
        <f t="shared" si="0"/>
        <v>50</v>
      </c>
      <c r="B54" s="157">
        <v>1</v>
      </c>
      <c r="C54" s="158">
        <v>1</v>
      </c>
      <c r="D54" s="158">
        <v>9.9085365853658541E-2</v>
      </c>
      <c r="E54" s="158">
        <v>0.83720930232558144</v>
      </c>
      <c r="F54" s="159">
        <v>0.83013937282229966</v>
      </c>
      <c r="G54">
        <f t="shared" si="1"/>
        <v>1</v>
      </c>
      <c r="I54" s="3">
        <f t="shared" si="2"/>
        <v>51</v>
      </c>
      <c r="J54" s="157">
        <v>0.93939393939393945</v>
      </c>
      <c r="K54" s="17">
        <f t="shared" si="3"/>
        <v>0.25500000000000012</v>
      </c>
      <c r="L54" s="158">
        <v>0.10606060606060606</v>
      </c>
      <c r="M54" s="17">
        <f t="shared" si="3"/>
        <v>0.25500000000000012</v>
      </c>
      <c r="N54" s="158">
        <v>0.81632653061224492</v>
      </c>
      <c r="O54" s="17">
        <f t="shared" si="3"/>
        <v>0.25500000000000012</v>
      </c>
      <c r="P54" s="159">
        <v>0.80605605605605601</v>
      </c>
      <c r="Q54" s="178">
        <f t="shared" si="3"/>
        <v>0.25500000000000012</v>
      </c>
    </row>
    <row r="55" spans="1:17" ht="16" thickBot="1" x14ac:dyDescent="0.25">
      <c r="A55" s="3">
        <f t="shared" si="0"/>
        <v>51</v>
      </c>
      <c r="B55" s="157">
        <v>1</v>
      </c>
      <c r="C55" s="158">
        <v>0.96551724137931039</v>
      </c>
      <c r="D55" s="158">
        <v>0.14285714285714285</v>
      </c>
      <c r="E55" s="158">
        <v>0.84615384615384615</v>
      </c>
      <c r="F55" s="159">
        <v>0.84040959040959051</v>
      </c>
      <c r="G55">
        <f t="shared" si="1"/>
        <v>1</v>
      </c>
      <c r="I55" s="3">
        <f t="shared" si="2"/>
        <v>52</v>
      </c>
      <c r="J55" s="157">
        <v>0.93939393939393945</v>
      </c>
      <c r="K55" s="17">
        <f t="shared" si="3"/>
        <v>0.26000000000000012</v>
      </c>
      <c r="L55" s="158">
        <v>0.10666666666666667</v>
      </c>
      <c r="M55" s="17">
        <f t="shared" si="3"/>
        <v>0.26000000000000012</v>
      </c>
      <c r="N55" s="158">
        <v>0.82</v>
      </c>
      <c r="O55" s="17">
        <f t="shared" si="3"/>
        <v>0.26000000000000012</v>
      </c>
      <c r="P55" s="159">
        <v>0.80619718309859179</v>
      </c>
      <c r="Q55" s="178">
        <f t="shared" si="3"/>
        <v>0.26000000000000012</v>
      </c>
    </row>
    <row r="56" spans="1:17" ht="16" thickBot="1" x14ac:dyDescent="0.25">
      <c r="A56" s="3">
        <f t="shared" si="0"/>
        <v>52</v>
      </c>
      <c r="B56" s="157">
        <v>1</v>
      </c>
      <c r="C56" s="158">
        <v>0.96666666666666667</v>
      </c>
      <c r="D56" s="158">
        <v>0.11290322580645161</v>
      </c>
      <c r="E56" s="158">
        <v>0.78260869565217395</v>
      </c>
      <c r="F56" s="159">
        <v>0.89858260019550329</v>
      </c>
      <c r="G56">
        <f t="shared" si="1"/>
        <v>1</v>
      </c>
      <c r="I56" s="3">
        <f t="shared" si="2"/>
        <v>53</v>
      </c>
      <c r="J56" s="157">
        <v>0.93939393939393945</v>
      </c>
      <c r="K56" s="17">
        <f t="shared" si="3"/>
        <v>0.26500000000000012</v>
      </c>
      <c r="L56" s="158">
        <v>0.10666666666666667</v>
      </c>
      <c r="M56" s="17">
        <f t="shared" si="3"/>
        <v>0.26500000000000012</v>
      </c>
      <c r="N56" s="158">
        <v>0.82</v>
      </c>
      <c r="O56" s="17">
        <f t="shared" si="3"/>
        <v>0.26500000000000012</v>
      </c>
      <c r="P56" s="159">
        <v>0.80648254698887623</v>
      </c>
      <c r="Q56" s="178">
        <f t="shared" si="3"/>
        <v>0.26500000000000012</v>
      </c>
    </row>
    <row r="57" spans="1:17" ht="16" thickBot="1" x14ac:dyDescent="0.25">
      <c r="A57" s="3">
        <f t="shared" si="0"/>
        <v>53</v>
      </c>
      <c r="B57" s="157">
        <v>1</v>
      </c>
      <c r="C57" s="158">
        <v>1</v>
      </c>
      <c r="D57" s="158">
        <v>0.17910447761194029</v>
      </c>
      <c r="E57" s="158">
        <v>0.76190476190476186</v>
      </c>
      <c r="F57" s="159">
        <v>0.79594216417910435</v>
      </c>
      <c r="G57">
        <f t="shared" si="1"/>
        <v>1</v>
      </c>
      <c r="I57" s="3">
        <f t="shared" si="2"/>
        <v>54</v>
      </c>
      <c r="J57" s="157">
        <v>0.93939393939393945</v>
      </c>
      <c r="K57" s="17">
        <f t="shared" si="3"/>
        <v>0.27000000000000013</v>
      </c>
      <c r="L57" s="158">
        <v>0.1076923076923077</v>
      </c>
      <c r="M57" s="17">
        <f t="shared" si="3"/>
        <v>0.27000000000000013</v>
      </c>
      <c r="N57" s="158">
        <v>0.82</v>
      </c>
      <c r="O57" s="17">
        <f t="shared" si="3"/>
        <v>0.27000000000000013</v>
      </c>
      <c r="P57" s="159">
        <v>0.80710955710955712</v>
      </c>
      <c r="Q57" s="178">
        <f t="shared" si="3"/>
        <v>0.27000000000000013</v>
      </c>
    </row>
    <row r="58" spans="1:17" ht="16" thickBot="1" x14ac:dyDescent="0.25">
      <c r="A58" s="3">
        <f t="shared" si="0"/>
        <v>54</v>
      </c>
      <c r="B58" s="157">
        <v>1</v>
      </c>
      <c r="C58" s="158">
        <v>0.9285714285714286</v>
      </c>
      <c r="D58" s="158">
        <v>0.1105072463768116</v>
      </c>
      <c r="E58" s="158">
        <v>0.85</v>
      </c>
      <c r="F58" s="159">
        <v>0.83933033483258368</v>
      </c>
      <c r="G58">
        <f t="shared" si="1"/>
        <v>1</v>
      </c>
      <c r="I58" s="3">
        <f t="shared" si="2"/>
        <v>55</v>
      </c>
      <c r="J58" s="157">
        <v>0.94117647058823528</v>
      </c>
      <c r="K58" s="17">
        <f t="shared" si="3"/>
        <v>0.27500000000000013</v>
      </c>
      <c r="L58" s="158">
        <v>0.10810810810810811</v>
      </c>
      <c r="M58" s="17">
        <f t="shared" si="3"/>
        <v>0.27500000000000013</v>
      </c>
      <c r="N58" s="158">
        <v>0.82222222222222219</v>
      </c>
      <c r="O58" s="17">
        <f t="shared" si="3"/>
        <v>0.27500000000000013</v>
      </c>
      <c r="P58" s="159">
        <v>0.80761904761904768</v>
      </c>
      <c r="Q58" s="178">
        <f t="shared" si="3"/>
        <v>0.27500000000000013</v>
      </c>
    </row>
    <row r="59" spans="1:17" ht="16" thickBot="1" x14ac:dyDescent="0.25">
      <c r="A59" s="3">
        <f t="shared" si="0"/>
        <v>55</v>
      </c>
      <c r="B59" s="157">
        <v>1</v>
      </c>
      <c r="C59" s="158">
        <v>0.96969696969696972</v>
      </c>
      <c r="D59" s="158">
        <v>8.4745762711864403E-2</v>
      </c>
      <c r="E59" s="158">
        <v>0.86274509803921573</v>
      </c>
      <c r="F59" s="159">
        <v>0.83111380145278446</v>
      </c>
      <c r="G59">
        <f t="shared" si="1"/>
        <v>1</v>
      </c>
      <c r="I59" s="3">
        <f t="shared" si="2"/>
        <v>56</v>
      </c>
      <c r="J59" s="157">
        <v>0.94117647058823528</v>
      </c>
      <c r="K59" s="17">
        <f t="shared" si="3"/>
        <v>0.28000000000000014</v>
      </c>
      <c r="L59" s="158">
        <v>0.10810810810810811</v>
      </c>
      <c r="M59" s="17">
        <f t="shared" si="3"/>
        <v>0.28000000000000014</v>
      </c>
      <c r="N59" s="158">
        <v>0.82352941176470584</v>
      </c>
      <c r="O59" s="17">
        <f t="shared" si="3"/>
        <v>0.28000000000000014</v>
      </c>
      <c r="P59" s="159">
        <v>0.80799549549549565</v>
      </c>
      <c r="Q59" s="178">
        <f t="shared" si="3"/>
        <v>0.28000000000000014</v>
      </c>
    </row>
    <row r="60" spans="1:17" ht="16" thickBot="1" x14ac:dyDescent="0.25">
      <c r="A60" s="3">
        <f t="shared" si="0"/>
        <v>56</v>
      </c>
      <c r="B60" s="157">
        <v>1</v>
      </c>
      <c r="C60" s="158">
        <v>0.96296296296296291</v>
      </c>
      <c r="D60" s="158">
        <v>0.25892857142857145</v>
      </c>
      <c r="E60" s="158">
        <v>0.82978723404255317</v>
      </c>
      <c r="F60" s="159">
        <v>0.83257142857142852</v>
      </c>
      <c r="G60">
        <f t="shared" si="1"/>
        <v>1</v>
      </c>
      <c r="I60" s="3">
        <f t="shared" si="2"/>
        <v>57</v>
      </c>
      <c r="J60" s="157">
        <v>0.94117647058823528</v>
      </c>
      <c r="K60" s="17">
        <f t="shared" si="3"/>
        <v>0.28500000000000014</v>
      </c>
      <c r="L60" s="158">
        <v>0.10810810810810811</v>
      </c>
      <c r="M60" s="17">
        <f t="shared" si="3"/>
        <v>0.28500000000000014</v>
      </c>
      <c r="N60" s="158">
        <v>0.82499999999999996</v>
      </c>
      <c r="O60" s="17">
        <f t="shared" si="3"/>
        <v>0.28500000000000014</v>
      </c>
      <c r="P60" s="159">
        <v>0.80864197530864224</v>
      </c>
      <c r="Q60" s="178">
        <f t="shared" si="3"/>
        <v>0.28500000000000014</v>
      </c>
    </row>
    <row r="61" spans="1:17" ht="16" thickBot="1" x14ac:dyDescent="0.25">
      <c r="A61" s="3">
        <f t="shared" si="0"/>
        <v>57</v>
      </c>
      <c r="B61" s="157">
        <v>1</v>
      </c>
      <c r="C61" s="158">
        <v>0.96666666666666667</v>
      </c>
      <c r="D61" s="158">
        <v>0.32720588235294118</v>
      </c>
      <c r="E61" s="158">
        <v>0.97674418604651159</v>
      </c>
      <c r="F61" s="159">
        <v>0.78730936819172115</v>
      </c>
      <c r="G61">
        <f t="shared" si="1"/>
        <v>0</v>
      </c>
      <c r="I61" s="3">
        <f t="shared" si="2"/>
        <v>58</v>
      </c>
      <c r="J61" s="157">
        <v>0.94285714285714284</v>
      </c>
      <c r="K61" s="17">
        <f t="shared" si="3"/>
        <v>0.29000000000000015</v>
      </c>
      <c r="L61" s="158">
        <v>0.10833333333333334</v>
      </c>
      <c r="M61" s="17">
        <f t="shared" si="3"/>
        <v>0.29000000000000015</v>
      </c>
      <c r="N61" s="158">
        <v>0.82499999999999996</v>
      </c>
      <c r="O61" s="17">
        <f t="shared" si="3"/>
        <v>0.29000000000000015</v>
      </c>
      <c r="P61" s="159">
        <v>0.80951143451143459</v>
      </c>
      <c r="Q61" s="178">
        <f t="shared" si="3"/>
        <v>0.29000000000000015</v>
      </c>
    </row>
    <row r="62" spans="1:17" ht="16" thickBot="1" x14ac:dyDescent="0.25">
      <c r="A62" s="3">
        <f t="shared" si="0"/>
        <v>58</v>
      </c>
      <c r="B62" s="157">
        <v>1</v>
      </c>
      <c r="C62" s="158">
        <v>0.93103448275862066</v>
      </c>
      <c r="D62" s="158">
        <v>0.27536231884057971</v>
      </c>
      <c r="E62" s="158">
        <v>0.7441860465116279</v>
      </c>
      <c r="F62" s="159">
        <v>0.89255372313843084</v>
      </c>
      <c r="G62">
        <f t="shared" si="1"/>
        <v>1</v>
      </c>
      <c r="I62" s="3">
        <f t="shared" si="2"/>
        <v>59</v>
      </c>
      <c r="J62" s="157">
        <v>0.94285714285714284</v>
      </c>
      <c r="K62" s="17">
        <f t="shared" si="3"/>
        <v>0.29500000000000015</v>
      </c>
      <c r="L62" s="158">
        <v>0.109375</v>
      </c>
      <c r="M62" s="17">
        <f t="shared" si="3"/>
        <v>0.29500000000000015</v>
      </c>
      <c r="N62" s="158">
        <v>0.82499999999999996</v>
      </c>
      <c r="O62" s="17">
        <f t="shared" si="3"/>
        <v>0.29500000000000015</v>
      </c>
      <c r="P62" s="159">
        <v>0.81253333333333333</v>
      </c>
      <c r="Q62" s="178">
        <f t="shared" si="3"/>
        <v>0.29500000000000015</v>
      </c>
    </row>
    <row r="63" spans="1:17" ht="16" thickBot="1" x14ac:dyDescent="0.25">
      <c r="A63" s="3">
        <f t="shared" si="0"/>
        <v>59</v>
      </c>
      <c r="B63" s="157">
        <v>1</v>
      </c>
      <c r="C63" s="158">
        <v>1</v>
      </c>
      <c r="D63" s="158">
        <v>0.13333333333333333</v>
      </c>
      <c r="E63" s="158">
        <v>0.8571428571428571</v>
      </c>
      <c r="F63" s="159">
        <v>0.90367816091954001</v>
      </c>
      <c r="G63">
        <f t="shared" si="1"/>
        <v>1</v>
      </c>
      <c r="I63" s="3">
        <f t="shared" si="2"/>
        <v>60</v>
      </c>
      <c r="J63" s="157">
        <v>0.94444444444444442</v>
      </c>
      <c r="K63" s="17">
        <f t="shared" si="3"/>
        <v>0.30000000000000016</v>
      </c>
      <c r="L63" s="158">
        <v>0.109375</v>
      </c>
      <c r="M63" s="17">
        <f t="shared" si="3"/>
        <v>0.30000000000000016</v>
      </c>
      <c r="N63" s="158">
        <v>0.82499999999999996</v>
      </c>
      <c r="O63" s="17">
        <f t="shared" si="3"/>
        <v>0.30000000000000016</v>
      </c>
      <c r="P63" s="159">
        <v>0.81316137566137581</v>
      </c>
      <c r="Q63" s="178">
        <f t="shared" si="3"/>
        <v>0.30000000000000016</v>
      </c>
    </row>
    <row r="64" spans="1:17" ht="16" thickBot="1" x14ac:dyDescent="0.25">
      <c r="A64" s="3">
        <f t="shared" si="0"/>
        <v>60</v>
      </c>
      <c r="B64" s="157">
        <v>1</v>
      </c>
      <c r="C64" s="158">
        <v>1</v>
      </c>
      <c r="D64" s="158">
        <v>0.13333333333333333</v>
      </c>
      <c r="E64" s="158">
        <v>0.8571428571428571</v>
      </c>
      <c r="F64" s="159">
        <v>0.90367816091954001</v>
      </c>
      <c r="G64">
        <f t="shared" si="1"/>
        <v>1</v>
      </c>
      <c r="I64" s="3">
        <f t="shared" si="2"/>
        <v>61</v>
      </c>
      <c r="J64" s="157">
        <v>0.94444444444444442</v>
      </c>
      <c r="K64" s="17">
        <f t="shared" si="3"/>
        <v>0.30500000000000016</v>
      </c>
      <c r="L64" s="158">
        <v>0.109375</v>
      </c>
      <c r="M64" s="17">
        <f t="shared" si="3"/>
        <v>0.30500000000000016</v>
      </c>
      <c r="N64" s="158">
        <v>0.82499999999999996</v>
      </c>
      <c r="O64" s="17">
        <f t="shared" si="3"/>
        <v>0.30500000000000016</v>
      </c>
      <c r="P64" s="159">
        <v>0.8140243902439025</v>
      </c>
      <c r="Q64" s="178">
        <f t="shared" si="3"/>
        <v>0.30500000000000016</v>
      </c>
    </row>
    <row r="65" spans="1:17" ht="16" thickBot="1" x14ac:dyDescent="0.25">
      <c r="A65" s="3">
        <f t="shared" si="0"/>
        <v>61</v>
      </c>
      <c r="B65" s="157">
        <v>1</v>
      </c>
      <c r="C65" s="158">
        <v>0.91176470588235292</v>
      </c>
      <c r="D65" s="158">
        <v>0.12328767123287671</v>
      </c>
      <c r="E65" s="158">
        <v>0.76190476190476186</v>
      </c>
      <c r="F65" s="159">
        <v>0.84495641344956418</v>
      </c>
      <c r="G65">
        <f t="shared" si="1"/>
        <v>1</v>
      </c>
      <c r="I65" s="3">
        <f t="shared" si="2"/>
        <v>62</v>
      </c>
      <c r="J65" s="157">
        <v>0.94594594594594594</v>
      </c>
      <c r="K65" s="17">
        <f t="shared" si="3"/>
        <v>0.31000000000000016</v>
      </c>
      <c r="L65" s="158">
        <v>0.10989010989010989</v>
      </c>
      <c r="M65" s="17">
        <f t="shared" si="3"/>
        <v>0.31000000000000016</v>
      </c>
      <c r="N65" s="158">
        <v>0.82608695652173914</v>
      </c>
      <c r="O65" s="17">
        <f t="shared" si="3"/>
        <v>0.31000000000000016</v>
      </c>
      <c r="P65" s="159">
        <v>0.81482263513513509</v>
      </c>
      <c r="Q65" s="178">
        <f t="shared" si="3"/>
        <v>0.31000000000000016</v>
      </c>
    </row>
    <row r="66" spans="1:17" ht="16" thickBot="1" x14ac:dyDescent="0.25">
      <c r="A66" s="3">
        <f t="shared" si="0"/>
        <v>62</v>
      </c>
      <c r="B66" s="157">
        <v>1</v>
      </c>
      <c r="C66" s="158">
        <v>1</v>
      </c>
      <c r="D66" s="158">
        <v>0.15151515151515152</v>
      </c>
      <c r="E66" s="158">
        <v>0.79166666666666663</v>
      </c>
      <c r="F66" s="159">
        <v>0.77635046113306994</v>
      </c>
      <c r="G66">
        <f t="shared" si="1"/>
        <v>1</v>
      </c>
      <c r="I66" s="3">
        <f t="shared" si="2"/>
        <v>63</v>
      </c>
      <c r="J66" s="157">
        <v>0.94594594594594594</v>
      </c>
      <c r="K66" s="17">
        <f t="shared" si="3"/>
        <v>0.31500000000000017</v>
      </c>
      <c r="L66" s="158">
        <v>0.1105072463768116</v>
      </c>
      <c r="M66" s="17">
        <f t="shared" si="3"/>
        <v>0.31500000000000017</v>
      </c>
      <c r="N66" s="158">
        <v>0.82692307692307687</v>
      </c>
      <c r="O66" s="17">
        <f t="shared" si="3"/>
        <v>0.31500000000000017</v>
      </c>
      <c r="P66" s="159">
        <v>0.8159523809523811</v>
      </c>
      <c r="Q66" s="178">
        <f t="shared" si="3"/>
        <v>0.31500000000000017</v>
      </c>
    </row>
    <row r="67" spans="1:17" ht="16" thickBot="1" x14ac:dyDescent="0.25">
      <c r="A67" s="3">
        <f t="shared" si="0"/>
        <v>63</v>
      </c>
      <c r="B67" s="157">
        <v>1</v>
      </c>
      <c r="C67" s="158">
        <v>0.96666666666666667</v>
      </c>
      <c r="D67" s="158">
        <v>5.6338028169014086E-2</v>
      </c>
      <c r="E67" s="158">
        <v>0.90196078431372551</v>
      </c>
      <c r="F67" s="159">
        <v>0.84321719792438843</v>
      </c>
      <c r="G67">
        <f t="shared" si="1"/>
        <v>1</v>
      </c>
      <c r="I67" s="3">
        <f t="shared" si="2"/>
        <v>64</v>
      </c>
      <c r="J67" s="157">
        <v>0.94736842105263153</v>
      </c>
      <c r="K67" s="17">
        <f t="shared" si="3"/>
        <v>0.32000000000000017</v>
      </c>
      <c r="L67" s="158">
        <v>0.1111111111111111</v>
      </c>
      <c r="M67" s="17">
        <f t="shared" si="3"/>
        <v>0.32000000000000017</v>
      </c>
      <c r="N67" s="158">
        <v>0.82926829268292679</v>
      </c>
      <c r="O67" s="17">
        <f t="shared" si="3"/>
        <v>0.32000000000000017</v>
      </c>
      <c r="P67" s="159">
        <v>0.81765087605450992</v>
      </c>
      <c r="Q67" s="178">
        <f t="shared" si="3"/>
        <v>0.32000000000000017</v>
      </c>
    </row>
    <row r="68" spans="1:17" ht="16" thickBot="1" x14ac:dyDescent="0.25">
      <c r="A68" s="3">
        <f t="shared" si="0"/>
        <v>64</v>
      </c>
      <c r="B68" s="157">
        <v>1</v>
      </c>
      <c r="C68" s="158">
        <v>0.96666666666666667</v>
      </c>
      <c r="D68" s="158">
        <v>3.125E-2</v>
      </c>
      <c r="E68" s="158">
        <v>0.92307692307692313</v>
      </c>
      <c r="F68" s="159">
        <v>0.71062500000000006</v>
      </c>
      <c r="G68">
        <f t="shared" si="1"/>
        <v>1</v>
      </c>
      <c r="I68" s="3">
        <f t="shared" si="2"/>
        <v>65</v>
      </c>
      <c r="J68" s="157">
        <v>0.95</v>
      </c>
      <c r="K68" s="17">
        <f t="shared" si="3"/>
        <v>0.32500000000000018</v>
      </c>
      <c r="L68" s="158">
        <v>0.1111111111111111</v>
      </c>
      <c r="M68" s="17">
        <f t="shared" si="3"/>
        <v>0.32500000000000018</v>
      </c>
      <c r="N68" s="158">
        <v>0.82978723404255317</v>
      </c>
      <c r="O68" s="17">
        <f t="shared" si="3"/>
        <v>0.32500000000000018</v>
      </c>
      <c r="P68" s="159">
        <v>0.81796536796536801</v>
      </c>
      <c r="Q68" s="178">
        <f t="shared" si="3"/>
        <v>0.32500000000000018</v>
      </c>
    </row>
    <row r="69" spans="1:17" ht="16" thickBot="1" x14ac:dyDescent="0.25">
      <c r="A69" s="3">
        <f t="shared" si="0"/>
        <v>65</v>
      </c>
      <c r="B69" s="157">
        <v>1</v>
      </c>
      <c r="C69" s="158">
        <v>0.96666666666666667</v>
      </c>
      <c r="D69" s="158">
        <v>0.15068493150684931</v>
      </c>
      <c r="E69" s="158">
        <v>0.84444444444444444</v>
      </c>
      <c r="F69" s="159">
        <v>0.76652769505658147</v>
      </c>
      <c r="G69">
        <f t="shared" si="1"/>
        <v>1</v>
      </c>
      <c r="I69" s="3">
        <f t="shared" si="2"/>
        <v>66</v>
      </c>
      <c r="J69" s="157">
        <v>0.95</v>
      </c>
      <c r="K69" s="17">
        <f t="shared" si="3"/>
        <v>0.33000000000000018</v>
      </c>
      <c r="L69" s="158">
        <v>0.11284722222222222</v>
      </c>
      <c r="M69" s="17">
        <f t="shared" si="3"/>
        <v>0.33000000000000018</v>
      </c>
      <c r="N69" s="158">
        <v>0.82978723404255317</v>
      </c>
      <c r="O69" s="17">
        <f t="shared" si="3"/>
        <v>0.33000000000000018</v>
      </c>
      <c r="P69" s="159">
        <v>0.81818181818181823</v>
      </c>
      <c r="Q69" s="178">
        <f>Q68+0.005</f>
        <v>0.33000000000000018</v>
      </c>
    </row>
    <row r="70" spans="1:17" ht="16" thickBot="1" x14ac:dyDescent="0.25">
      <c r="A70" s="3">
        <f t="shared" ref="A70:A103" si="4">A69+1</f>
        <v>66</v>
      </c>
      <c r="B70" s="157">
        <v>1</v>
      </c>
      <c r="C70" s="158">
        <v>0.9285714285714286</v>
      </c>
      <c r="D70" s="158">
        <v>0.1111111111111111</v>
      </c>
      <c r="E70" s="158">
        <v>0.86842105263157898</v>
      </c>
      <c r="F70" s="159">
        <v>0.81893004115226353</v>
      </c>
      <c r="G70">
        <f t="shared" ref="G70:G133" si="5">IF(C70&gt;E70,1,0)</f>
        <v>1</v>
      </c>
      <c r="I70" s="3">
        <f t="shared" ref="I70:I133" si="6">I69+1</f>
        <v>67</v>
      </c>
      <c r="J70" s="157">
        <v>0.95121951219512191</v>
      </c>
      <c r="K70" s="17">
        <f t="shared" ref="K70:Q133" si="7">K69+0.005</f>
        <v>0.33500000000000019</v>
      </c>
      <c r="L70" s="158">
        <v>0.11290322580645161</v>
      </c>
      <c r="M70" s="17">
        <f t="shared" si="7"/>
        <v>0.33500000000000019</v>
      </c>
      <c r="N70" s="158">
        <v>0.83018867924528306</v>
      </c>
      <c r="O70" s="17">
        <f t="shared" si="7"/>
        <v>0.33500000000000019</v>
      </c>
      <c r="P70" s="159">
        <v>0.81818181818181823</v>
      </c>
      <c r="Q70" s="178">
        <f t="shared" si="7"/>
        <v>0.33500000000000019</v>
      </c>
    </row>
    <row r="71" spans="1:17" ht="16" thickBot="1" x14ac:dyDescent="0.25">
      <c r="A71" s="3">
        <f t="shared" si="4"/>
        <v>67</v>
      </c>
      <c r="B71" s="157">
        <v>1</v>
      </c>
      <c r="C71" s="158">
        <v>0.9285714285714286</v>
      </c>
      <c r="D71" s="158">
        <v>0.14666666666666667</v>
      </c>
      <c r="E71" s="158">
        <v>0.92500000000000004</v>
      </c>
      <c r="F71" s="159">
        <v>0.80761904761904768</v>
      </c>
      <c r="G71">
        <f t="shared" si="5"/>
        <v>1</v>
      </c>
      <c r="I71" s="3">
        <f t="shared" si="6"/>
        <v>68</v>
      </c>
      <c r="J71" s="157">
        <v>0.95238095238095233</v>
      </c>
      <c r="K71" s="17">
        <f t="shared" si="7"/>
        <v>0.34000000000000019</v>
      </c>
      <c r="L71" s="158">
        <v>0.11538461538461539</v>
      </c>
      <c r="M71" s="17">
        <f t="shared" si="7"/>
        <v>0.34000000000000019</v>
      </c>
      <c r="N71" s="158">
        <v>0.83018867924528306</v>
      </c>
      <c r="O71" s="17">
        <f t="shared" si="7"/>
        <v>0.34000000000000019</v>
      </c>
      <c r="P71" s="159">
        <v>0.81893004115226353</v>
      </c>
      <c r="Q71" s="178">
        <f t="shared" si="7"/>
        <v>0.34000000000000019</v>
      </c>
    </row>
    <row r="72" spans="1:17" ht="16" thickBot="1" x14ac:dyDescent="0.25">
      <c r="A72" s="3">
        <f t="shared" si="4"/>
        <v>68</v>
      </c>
      <c r="B72" s="157">
        <v>1</v>
      </c>
      <c r="C72" s="158">
        <v>1</v>
      </c>
      <c r="D72" s="158">
        <v>0.19277108433734941</v>
      </c>
      <c r="E72" s="158">
        <v>0.80851063829787229</v>
      </c>
      <c r="F72" s="159">
        <v>0.86418400876232193</v>
      </c>
      <c r="G72">
        <f t="shared" si="5"/>
        <v>1</v>
      </c>
      <c r="I72" s="3">
        <f t="shared" si="6"/>
        <v>69</v>
      </c>
      <c r="J72" s="157">
        <v>0.95238095238095233</v>
      </c>
      <c r="K72" s="17">
        <f t="shared" si="7"/>
        <v>0.3450000000000002</v>
      </c>
      <c r="L72" s="158">
        <v>0.11594202898550725</v>
      </c>
      <c r="M72" s="17">
        <f t="shared" si="7"/>
        <v>0.3450000000000002</v>
      </c>
      <c r="N72" s="158">
        <v>0.83333333333333337</v>
      </c>
      <c r="O72" s="17">
        <f t="shared" si="7"/>
        <v>0.3450000000000002</v>
      </c>
      <c r="P72" s="159">
        <v>0.82065217391304346</v>
      </c>
      <c r="Q72" s="178">
        <f t="shared" si="7"/>
        <v>0.3450000000000002</v>
      </c>
    </row>
    <row r="73" spans="1:17" ht="16" thickBot="1" x14ac:dyDescent="0.25">
      <c r="A73" s="3">
        <f t="shared" si="4"/>
        <v>69</v>
      </c>
      <c r="B73" s="157">
        <v>1</v>
      </c>
      <c r="C73" s="158">
        <v>1</v>
      </c>
      <c r="D73" s="158">
        <v>0.12328767123287671</v>
      </c>
      <c r="E73" s="158">
        <v>0.77777777777777779</v>
      </c>
      <c r="F73" s="159">
        <v>0.88527397260273966</v>
      </c>
      <c r="G73">
        <f t="shared" si="5"/>
        <v>1</v>
      </c>
      <c r="I73" s="3">
        <f t="shared" si="6"/>
        <v>70</v>
      </c>
      <c r="J73" s="157">
        <v>0.95238095238095233</v>
      </c>
      <c r="K73" s="17">
        <f t="shared" si="7"/>
        <v>0.3500000000000002</v>
      </c>
      <c r="L73" s="158">
        <v>0.11594202898550725</v>
      </c>
      <c r="M73" s="17">
        <f t="shared" si="7"/>
        <v>0.3500000000000002</v>
      </c>
      <c r="N73" s="158">
        <v>0.83333333333333337</v>
      </c>
      <c r="O73" s="17">
        <f t="shared" si="7"/>
        <v>0.3500000000000002</v>
      </c>
      <c r="P73" s="159">
        <v>0.82158920539730129</v>
      </c>
      <c r="Q73" s="178">
        <f t="shared" si="7"/>
        <v>0.3500000000000002</v>
      </c>
    </row>
    <row r="74" spans="1:17" ht="16" thickBot="1" x14ac:dyDescent="0.25">
      <c r="A74" s="3">
        <f t="shared" si="4"/>
        <v>70</v>
      </c>
      <c r="B74" s="157">
        <v>1</v>
      </c>
      <c r="C74" s="158">
        <v>0.95121951219512191</v>
      </c>
      <c r="D74" s="158">
        <v>0.15625</v>
      </c>
      <c r="E74" s="158">
        <v>0.84090909090909094</v>
      </c>
      <c r="F74" s="159">
        <v>0.75213068181818177</v>
      </c>
      <c r="G74">
        <f t="shared" si="5"/>
        <v>1</v>
      </c>
      <c r="I74" s="3">
        <f t="shared" si="6"/>
        <v>71</v>
      </c>
      <c r="J74" s="157">
        <v>0.95454545454545459</v>
      </c>
      <c r="K74" s="17">
        <f t="shared" si="7"/>
        <v>0.3550000000000002</v>
      </c>
      <c r="L74" s="158">
        <v>0.11594202898550725</v>
      </c>
      <c r="M74" s="17">
        <f t="shared" si="7"/>
        <v>0.3550000000000002</v>
      </c>
      <c r="N74" s="158">
        <v>0.83333333333333337</v>
      </c>
      <c r="O74" s="17">
        <f t="shared" si="7"/>
        <v>0.3550000000000002</v>
      </c>
      <c r="P74" s="159">
        <v>0.82181818181818189</v>
      </c>
      <c r="Q74" s="178">
        <f t="shared" si="7"/>
        <v>0.3550000000000002</v>
      </c>
    </row>
    <row r="75" spans="1:17" ht="16" thickBot="1" x14ac:dyDescent="0.25">
      <c r="A75" s="3">
        <f t="shared" si="4"/>
        <v>71</v>
      </c>
      <c r="B75" s="157">
        <v>1</v>
      </c>
      <c r="C75" s="158">
        <v>0.95</v>
      </c>
      <c r="D75" s="158">
        <v>5.4054054054054057E-2</v>
      </c>
      <c r="E75" s="158">
        <v>0.87234042553191493</v>
      </c>
      <c r="F75" s="159">
        <v>0.82950450450450453</v>
      </c>
      <c r="G75">
        <f t="shared" si="5"/>
        <v>1</v>
      </c>
      <c r="I75" s="3">
        <f t="shared" si="6"/>
        <v>72</v>
      </c>
      <c r="J75" s="157">
        <v>0.95454545454545459</v>
      </c>
      <c r="K75" s="17">
        <f t="shared" si="7"/>
        <v>0.36000000000000021</v>
      </c>
      <c r="L75" s="158">
        <v>0.11764705882352941</v>
      </c>
      <c r="M75" s="17">
        <f t="shared" si="7"/>
        <v>0.36000000000000021</v>
      </c>
      <c r="N75" s="158">
        <v>0.83333333333333337</v>
      </c>
      <c r="O75" s="17">
        <f t="shared" si="7"/>
        <v>0.36000000000000021</v>
      </c>
      <c r="P75" s="159">
        <v>0.82198067632850247</v>
      </c>
      <c r="Q75" s="178">
        <f t="shared" si="7"/>
        <v>0.36000000000000021</v>
      </c>
    </row>
    <row r="76" spans="1:17" ht="16" thickBot="1" x14ac:dyDescent="0.25">
      <c r="A76" s="3">
        <f t="shared" si="4"/>
        <v>72</v>
      </c>
      <c r="B76" s="157">
        <v>1</v>
      </c>
      <c r="C76" s="158">
        <v>0.90909090909090906</v>
      </c>
      <c r="D76" s="158">
        <v>9.4117647058823528E-2</v>
      </c>
      <c r="E76" s="158">
        <v>0.83783783783783783</v>
      </c>
      <c r="F76" s="159">
        <v>0.83161764705882357</v>
      </c>
      <c r="G76">
        <f t="shared" si="5"/>
        <v>1</v>
      </c>
      <c r="I76" s="3">
        <f t="shared" si="6"/>
        <v>73</v>
      </c>
      <c r="J76" s="157">
        <v>0.95652173913043481</v>
      </c>
      <c r="K76" s="17">
        <f t="shared" si="7"/>
        <v>0.36500000000000021</v>
      </c>
      <c r="L76" s="158">
        <v>0.11764705882352941</v>
      </c>
      <c r="M76" s="17">
        <f t="shared" si="7"/>
        <v>0.36500000000000021</v>
      </c>
      <c r="N76" s="158">
        <v>0.83333333333333337</v>
      </c>
      <c r="O76" s="17">
        <f t="shared" si="7"/>
        <v>0.36500000000000021</v>
      </c>
      <c r="P76" s="159">
        <v>0.8224242424242425</v>
      </c>
      <c r="Q76" s="178">
        <f t="shared" si="7"/>
        <v>0.36500000000000021</v>
      </c>
    </row>
    <row r="77" spans="1:17" ht="16" thickBot="1" x14ac:dyDescent="0.25">
      <c r="A77" s="3">
        <f t="shared" si="4"/>
        <v>73</v>
      </c>
      <c r="B77" s="157">
        <v>1</v>
      </c>
      <c r="C77" s="158">
        <v>0.97058823529411764</v>
      </c>
      <c r="D77" s="158">
        <v>0.17105263157894737</v>
      </c>
      <c r="E77" s="158">
        <v>0.86842105263157898</v>
      </c>
      <c r="F77" s="159">
        <v>0.86927917620137307</v>
      </c>
      <c r="G77">
        <f t="shared" si="5"/>
        <v>1</v>
      </c>
      <c r="I77" s="3">
        <f t="shared" si="6"/>
        <v>74</v>
      </c>
      <c r="J77" s="157">
        <v>0.95652173913043481</v>
      </c>
      <c r="K77" s="17">
        <f t="shared" si="7"/>
        <v>0.37000000000000022</v>
      </c>
      <c r="L77" s="158">
        <v>0.11775362318840579</v>
      </c>
      <c r="M77" s="17">
        <f t="shared" si="7"/>
        <v>0.37000000000000022</v>
      </c>
      <c r="N77" s="158">
        <v>0.83333333333333337</v>
      </c>
      <c r="O77" s="17">
        <f t="shared" si="7"/>
        <v>0.37000000000000022</v>
      </c>
      <c r="P77" s="159">
        <v>0.82304852320675126</v>
      </c>
      <c r="Q77" s="178">
        <f t="shared" si="7"/>
        <v>0.37000000000000022</v>
      </c>
    </row>
    <row r="78" spans="1:17" ht="16" thickBot="1" x14ac:dyDescent="0.25">
      <c r="A78" s="3">
        <f t="shared" si="4"/>
        <v>74</v>
      </c>
      <c r="B78" s="157">
        <v>1</v>
      </c>
      <c r="C78" s="158">
        <v>0.95833333333333337</v>
      </c>
      <c r="D78" s="158">
        <v>0.13414634146341464</v>
      </c>
      <c r="E78" s="158">
        <v>0.78947368421052633</v>
      </c>
      <c r="F78" s="159">
        <v>0.82813911472448043</v>
      </c>
      <c r="G78">
        <f t="shared" si="5"/>
        <v>1</v>
      </c>
      <c r="I78" s="3">
        <f t="shared" si="6"/>
        <v>75</v>
      </c>
      <c r="J78" s="157">
        <v>0.95652173913043481</v>
      </c>
      <c r="K78" s="17">
        <f t="shared" si="7"/>
        <v>0.37500000000000022</v>
      </c>
      <c r="L78" s="158">
        <v>0.11842105263157894</v>
      </c>
      <c r="M78" s="17">
        <f t="shared" si="7"/>
        <v>0.37500000000000022</v>
      </c>
      <c r="N78" s="158">
        <v>0.83636363636363631</v>
      </c>
      <c r="O78" s="17">
        <f t="shared" si="7"/>
        <v>0.37500000000000022</v>
      </c>
      <c r="P78" s="159">
        <v>0.82423708920187799</v>
      </c>
      <c r="Q78" s="178">
        <f t="shared" si="7"/>
        <v>0.37500000000000022</v>
      </c>
    </row>
    <row r="79" spans="1:17" ht="16" thickBot="1" x14ac:dyDescent="0.25">
      <c r="A79" s="3">
        <f t="shared" si="4"/>
        <v>75</v>
      </c>
      <c r="B79" s="157">
        <v>1</v>
      </c>
      <c r="C79" s="158">
        <v>0.95652173913043481</v>
      </c>
      <c r="D79" s="158">
        <v>0.15853658536585366</v>
      </c>
      <c r="E79" s="158">
        <v>0.88636363636363635</v>
      </c>
      <c r="F79" s="159">
        <v>0.88608647450110878</v>
      </c>
      <c r="G79">
        <f t="shared" si="5"/>
        <v>1</v>
      </c>
      <c r="I79" s="3">
        <f t="shared" si="6"/>
        <v>76</v>
      </c>
      <c r="J79" s="157">
        <v>0.95652173913043481</v>
      </c>
      <c r="K79" s="17">
        <f t="shared" si="7"/>
        <v>0.38000000000000023</v>
      </c>
      <c r="L79" s="158">
        <v>0.12</v>
      </c>
      <c r="M79" s="17">
        <f t="shared" si="7"/>
        <v>0.38000000000000023</v>
      </c>
      <c r="N79" s="158">
        <v>0.83636363636363631</v>
      </c>
      <c r="O79" s="17">
        <f t="shared" si="7"/>
        <v>0.38000000000000023</v>
      </c>
      <c r="P79" s="159">
        <v>0.82466063348416296</v>
      </c>
      <c r="Q79" s="178">
        <f t="shared" si="7"/>
        <v>0.38000000000000023</v>
      </c>
    </row>
    <row r="80" spans="1:17" ht="16" thickBot="1" x14ac:dyDescent="0.25">
      <c r="A80" s="3">
        <f t="shared" si="4"/>
        <v>76</v>
      </c>
      <c r="B80" s="157">
        <v>1</v>
      </c>
      <c r="C80" s="158">
        <v>1</v>
      </c>
      <c r="D80" s="158">
        <v>0.125</v>
      </c>
      <c r="E80" s="158">
        <v>0.85416666666666663</v>
      </c>
      <c r="F80" s="159">
        <v>0.87777777777777777</v>
      </c>
      <c r="G80">
        <f t="shared" si="5"/>
        <v>1</v>
      </c>
      <c r="I80" s="3">
        <f t="shared" si="6"/>
        <v>77</v>
      </c>
      <c r="J80" s="157">
        <v>0.95652173913043481</v>
      </c>
      <c r="K80" s="17">
        <f t="shared" si="7"/>
        <v>0.38500000000000023</v>
      </c>
      <c r="L80" s="158">
        <v>0.12162162162162163</v>
      </c>
      <c r="M80" s="17">
        <f t="shared" si="7"/>
        <v>0.38500000000000023</v>
      </c>
      <c r="N80" s="158">
        <v>0.83673469387755106</v>
      </c>
      <c r="O80" s="17">
        <f t="shared" si="7"/>
        <v>0.38500000000000023</v>
      </c>
      <c r="P80" s="159">
        <v>0.82622268470343396</v>
      </c>
      <c r="Q80" s="178">
        <f t="shared" si="7"/>
        <v>0.38500000000000023</v>
      </c>
    </row>
    <row r="81" spans="1:17" ht="16" thickBot="1" x14ac:dyDescent="0.25">
      <c r="A81" s="3">
        <f t="shared" si="4"/>
        <v>77</v>
      </c>
      <c r="B81" s="157">
        <v>1</v>
      </c>
      <c r="C81" s="158">
        <v>0.88888888888888884</v>
      </c>
      <c r="D81" s="158">
        <v>0.12307692307692308</v>
      </c>
      <c r="E81" s="158">
        <v>0.91836734693877553</v>
      </c>
      <c r="F81" s="159">
        <v>0.78846153846153855</v>
      </c>
      <c r="G81">
        <f t="shared" si="5"/>
        <v>0</v>
      </c>
      <c r="I81" s="3">
        <f t="shared" si="6"/>
        <v>78</v>
      </c>
      <c r="J81" s="157">
        <v>0.95833333333333337</v>
      </c>
      <c r="K81" s="17">
        <f t="shared" si="7"/>
        <v>0.39000000000000024</v>
      </c>
      <c r="L81" s="158">
        <v>0.12162162162162163</v>
      </c>
      <c r="M81" s="17">
        <f t="shared" si="7"/>
        <v>0.39000000000000024</v>
      </c>
      <c r="N81" s="158">
        <v>0.83673469387755106</v>
      </c>
      <c r="O81" s="17">
        <f t="shared" si="7"/>
        <v>0.39000000000000024</v>
      </c>
      <c r="P81" s="159">
        <v>0.82675324675324657</v>
      </c>
      <c r="Q81" s="178">
        <f t="shared" si="7"/>
        <v>0.39000000000000024</v>
      </c>
    </row>
    <row r="82" spans="1:17" ht="16" thickBot="1" x14ac:dyDescent="0.25">
      <c r="A82" s="3">
        <f t="shared" si="4"/>
        <v>78</v>
      </c>
      <c r="B82" s="157">
        <v>1</v>
      </c>
      <c r="C82" s="158">
        <v>0.95833333333333337</v>
      </c>
      <c r="D82" s="158">
        <v>0.1111111111111111</v>
      </c>
      <c r="E82" s="158">
        <v>0.90909090909090906</v>
      </c>
      <c r="F82" s="159">
        <v>0.75028058361391714</v>
      </c>
      <c r="G82">
        <f t="shared" si="5"/>
        <v>1</v>
      </c>
      <c r="I82" s="3">
        <f t="shared" si="6"/>
        <v>79</v>
      </c>
      <c r="J82" s="157">
        <v>0.95833333333333337</v>
      </c>
      <c r="K82" s="17">
        <f t="shared" si="7"/>
        <v>0.39500000000000024</v>
      </c>
      <c r="L82" s="158">
        <v>0.12307692307692308</v>
      </c>
      <c r="M82" s="17">
        <f t="shared" si="7"/>
        <v>0.39500000000000024</v>
      </c>
      <c r="N82" s="158">
        <v>0.83673469387755106</v>
      </c>
      <c r="O82" s="17">
        <f t="shared" si="7"/>
        <v>0.39500000000000024</v>
      </c>
      <c r="P82" s="159">
        <v>0.82683982683982682</v>
      </c>
      <c r="Q82" s="178">
        <f t="shared" si="7"/>
        <v>0.39500000000000024</v>
      </c>
    </row>
    <row r="83" spans="1:17" ht="16" thickBot="1" x14ac:dyDescent="0.25">
      <c r="A83" s="3">
        <f t="shared" si="4"/>
        <v>79</v>
      </c>
      <c r="B83" s="157">
        <v>1</v>
      </c>
      <c r="C83" s="158">
        <v>0.92</v>
      </c>
      <c r="D83" s="158">
        <v>0.20289855072463769</v>
      </c>
      <c r="E83" s="158">
        <v>0.85106382978723405</v>
      </c>
      <c r="F83" s="159">
        <v>0.87101449275362308</v>
      </c>
      <c r="G83">
        <f t="shared" si="5"/>
        <v>1</v>
      </c>
      <c r="I83" s="3">
        <f t="shared" si="6"/>
        <v>80</v>
      </c>
      <c r="J83" s="157">
        <v>0.95833333333333337</v>
      </c>
      <c r="K83" s="17">
        <f t="shared" si="7"/>
        <v>0.40000000000000024</v>
      </c>
      <c r="L83" s="158">
        <v>0.12307692307692308</v>
      </c>
      <c r="M83" s="17">
        <f t="shared" si="7"/>
        <v>0.40000000000000024</v>
      </c>
      <c r="N83" s="158">
        <v>0.83673469387755106</v>
      </c>
      <c r="O83" s="17">
        <f t="shared" si="7"/>
        <v>0.40000000000000024</v>
      </c>
      <c r="P83" s="159">
        <v>0.8270089285714286</v>
      </c>
      <c r="Q83" s="178">
        <f t="shared" si="7"/>
        <v>0.40000000000000024</v>
      </c>
    </row>
    <row r="84" spans="1:17" ht="16" thickBot="1" x14ac:dyDescent="0.25">
      <c r="A84" s="3">
        <f t="shared" si="4"/>
        <v>80</v>
      </c>
      <c r="B84" s="157">
        <v>1</v>
      </c>
      <c r="C84" s="158">
        <v>1</v>
      </c>
      <c r="D84" s="158">
        <v>8.3333333333333329E-2</v>
      </c>
      <c r="E84" s="158">
        <v>0.86538461538461542</v>
      </c>
      <c r="F84" s="159">
        <v>0.84226190476190477</v>
      </c>
      <c r="G84">
        <f t="shared" si="5"/>
        <v>1</v>
      </c>
      <c r="I84" s="3">
        <f t="shared" si="6"/>
        <v>81</v>
      </c>
      <c r="J84" s="157">
        <v>0.95833333333333337</v>
      </c>
      <c r="K84" s="17">
        <f t="shared" si="7"/>
        <v>0.40500000000000025</v>
      </c>
      <c r="L84" s="158">
        <v>0.12307692307692308</v>
      </c>
      <c r="M84" s="17">
        <f t="shared" si="7"/>
        <v>0.40500000000000025</v>
      </c>
      <c r="N84" s="158">
        <v>0.83673469387755106</v>
      </c>
      <c r="O84" s="17">
        <f t="shared" si="7"/>
        <v>0.40500000000000025</v>
      </c>
      <c r="P84" s="159">
        <v>0.82730923694779113</v>
      </c>
      <c r="Q84" s="178">
        <f t="shared" si="7"/>
        <v>0.40500000000000025</v>
      </c>
    </row>
    <row r="85" spans="1:17" ht="16" thickBot="1" x14ac:dyDescent="0.25">
      <c r="A85" s="3">
        <f t="shared" si="4"/>
        <v>81</v>
      </c>
      <c r="B85" s="157">
        <v>1</v>
      </c>
      <c r="C85" s="158">
        <v>0.92592592592592593</v>
      </c>
      <c r="D85" s="158">
        <v>0.22619047619047619</v>
      </c>
      <c r="E85" s="158">
        <v>0.83333333333333337</v>
      </c>
      <c r="F85" s="159">
        <v>0.81316137566137581</v>
      </c>
      <c r="G85">
        <f t="shared" si="5"/>
        <v>1</v>
      </c>
      <c r="I85" s="3">
        <f t="shared" si="6"/>
        <v>82</v>
      </c>
      <c r="J85" s="157">
        <v>0.95833333333333337</v>
      </c>
      <c r="K85" s="17">
        <f t="shared" si="7"/>
        <v>0.41000000000000025</v>
      </c>
      <c r="L85" s="158">
        <v>0.12328767123287671</v>
      </c>
      <c r="M85" s="17">
        <f t="shared" si="7"/>
        <v>0.41000000000000025</v>
      </c>
      <c r="N85" s="158">
        <v>0.83720930232558144</v>
      </c>
      <c r="O85" s="17">
        <f t="shared" si="7"/>
        <v>0.41000000000000025</v>
      </c>
      <c r="P85" s="159">
        <v>0.82781250000000006</v>
      </c>
      <c r="Q85" s="178">
        <f t="shared" si="7"/>
        <v>0.41000000000000025</v>
      </c>
    </row>
    <row r="86" spans="1:17" ht="16" thickBot="1" x14ac:dyDescent="0.25">
      <c r="A86" s="3">
        <f t="shared" si="4"/>
        <v>82</v>
      </c>
      <c r="B86" s="157">
        <v>1</v>
      </c>
      <c r="C86" s="158">
        <v>1</v>
      </c>
      <c r="D86" s="158">
        <v>0.11594202898550725</v>
      </c>
      <c r="E86" s="158">
        <v>0.81395348837209303</v>
      </c>
      <c r="F86" s="159">
        <v>0.90398550724637683</v>
      </c>
      <c r="G86">
        <f t="shared" si="5"/>
        <v>1</v>
      </c>
      <c r="I86" s="3">
        <f t="shared" si="6"/>
        <v>83</v>
      </c>
      <c r="J86" s="157">
        <v>0.95833333333333337</v>
      </c>
      <c r="K86" s="17">
        <f t="shared" si="7"/>
        <v>0.41500000000000026</v>
      </c>
      <c r="L86" s="158">
        <v>0.12328767123287671</v>
      </c>
      <c r="M86" s="17">
        <f t="shared" si="7"/>
        <v>0.41500000000000026</v>
      </c>
      <c r="N86" s="158">
        <v>0.83720930232558144</v>
      </c>
      <c r="O86" s="17">
        <f t="shared" si="7"/>
        <v>0.41500000000000026</v>
      </c>
      <c r="P86" s="159">
        <v>0.82813911472448043</v>
      </c>
      <c r="Q86" s="178">
        <f t="shared" si="7"/>
        <v>0.41500000000000026</v>
      </c>
    </row>
    <row r="87" spans="1:17" ht="16" thickBot="1" x14ac:dyDescent="0.25">
      <c r="A87" s="3">
        <f t="shared" si="4"/>
        <v>83</v>
      </c>
      <c r="B87" s="157">
        <v>1</v>
      </c>
      <c r="C87" s="158">
        <v>0.95238095238095233</v>
      </c>
      <c r="D87" s="158">
        <v>0.17333333333333334</v>
      </c>
      <c r="E87" s="158">
        <v>0.82352941176470584</v>
      </c>
      <c r="F87" s="159">
        <v>0.87416666666666665</v>
      </c>
      <c r="G87">
        <f t="shared" si="5"/>
        <v>1</v>
      </c>
      <c r="I87" s="3">
        <f t="shared" si="6"/>
        <v>84</v>
      </c>
      <c r="J87" s="157">
        <v>0.95833333333333337</v>
      </c>
      <c r="K87" s="17">
        <f t="shared" si="7"/>
        <v>0.42000000000000026</v>
      </c>
      <c r="L87" s="158">
        <v>0.12328767123287671</v>
      </c>
      <c r="M87" s="17">
        <f t="shared" si="7"/>
        <v>0.42000000000000026</v>
      </c>
      <c r="N87" s="158">
        <v>0.83720930232558144</v>
      </c>
      <c r="O87" s="17">
        <f t="shared" si="7"/>
        <v>0.42000000000000026</v>
      </c>
      <c r="P87" s="159">
        <v>0.82950450450450453</v>
      </c>
      <c r="Q87" s="178">
        <f t="shared" si="7"/>
        <v>0.42000000000000026</v>
      </c>
    </row>
    <row r="88" spans="1:17" ht="16" thickBot="1" x14ac:dyDescent="0.25">
      <c r="A88" s="3">
        <f t="shared" si="4"/>
        <v>84</v>
      </c>
      <c r="B88" s="157">
        <v>1</v>
      </c>
      <c r="C88" s="158">
        <v>0.96551724137931039</v>
      </c>
      <c r="D88" s="158">
        <v>0.17741935483870969</v>
      </c>
      <c r="E88" s="158">
        <v>0.84782608695652173</v>
      </c>
      <c r="F88" s="159">
        <v>0.77371916508538907</v>
      </c>
      <c r="G88">
        <f t="shared" si="5"/>
        <v>1</v>
      </c>
      <c r="I88" s="3">
        <f t="shared" si="6"/>
        <v>85</v>
      </c>
      <c r="J88" s="157">
        <v>0.96</v>
      </c>
      <c r="K88" s="17">
        <f t="shared" si="7"/>
        <v>0.42500000000000027</v>
      </c>
      <c r="L88" s="158">
        <v>0.12328767123287671</v>
      </c>
      <c r="M88" s="17">
        <f t="shared" si="7"/>
        <v>0.42500000000000027</v>
      </c>
      <c r="N88" s="158">
        <v>0.83783783783783783</v>
      </c>
      <c r="O88" s="17">
        <f t="shared" si="7"/>
        <v>0.42500000000000027</v>
      </c>
      <c r="P88" s="159">
        <v>0.82956104252400553</v>
      </c>
      <c r="Q88" s="178">
        <f t="shared" si="7"/>
        <v>0.42500000000000027</v>
      </c>
    </row>
    <row r="89" spans="1:17" ht="16" thickBot="1" x14ac:dyDescent="0.25">
      <c r="A89" s="3">
        <f t="shared" si="4"/>
        <v>85</v>
      </c>
      <c r="B89" s="157">
        <v>1</v>
      </c>
      <c r="C89" s="158">
        <v>0.92</v>
      </c>
      <c r="D89" s="158">
        <v>5.8823529411764705E-2</v>
      </c>
      <c r="E89" s="158">
        <v>0.84615384615384615</v>
      </c>
      <c r="F89" s="159">
        <v>0.78930995475113119</v>
      </c>
      <c r="G89">
        <f t="shared" si="5"/>
        <v>1</v>
      </c>
      <c r="I89" s="3">
        <f t="shared" si="6"/>
        <v>86</v>
      </c>
      <c r="J89" s="157">
        <v>0.96153846153846156</v>
      </c>
      <c r="K89" s="17">
        <f t="shared" si="7"/>
        <v>0.43000000000000027</v>
      </c>
      <c r="L89" s="158">
        <v>0.125</v>
      </c>
      <c r="M89" s="17">
        <f t="shared" si="7"/>
        <v>0.43000000000000027</v>
      </c>
      <c r="N89" s="158">
        <v>0.8392857142857143</v>
      </c>
      <c r="O89" s="17">
        <f t="shared" si="7"/>
        <v>0.43000000000000027</v>
      </c>
      <c r="P89" s="159">
        <v>0.82985915492957751</v>
      </c>
      <c r="Q89" s="178">
        <f t="shared" si="7"/>
        <v>0.43000000000000027</v>
      </c>
    </row>
    <row r="90" spans="1:17" ht="16" thickBot="1" x14ac:dyDescent="0.25">
      <c r="A90" s="3">
        <f t="shared" si="4"/>
        <v>86</v>
      </c>
      <c r="B90" s="157">
        <v>1</v>
      </c>
      <c r="C90" s="158">
        <v>1</v>
      </c>
      <c r="D90" s="158">
        <v>0.10666666666666667</v>
      </c>
      <c r="E90" s="158">
        <v>0.875</v>
      </c>
      <c r="F90" s="159">
        <v>0.83356321839080472</v>
      </c>
      <c r="G90">
        <f t="shared" si="5"/>
        <v>1</v>
      </c>
      <c r="I90" s="3">
        <f t="shared" si="6"/>
        <v>87</v>
      </c>
      <c r="J90" s="157">
        <v>0.96153846153846156</v>
      </c>
      <c r="K90" s="17">
        <f t="shared" si="7"/>
        <v>0.43500000000000028</v>
      </c>
      <c r="L90" s="158">
        <v>0.12857142857142856</v>
      </c>
      <c r="M90" s="17">
        <f t="shared" si="7"/>
        <v>0.43500000000000028</v>
      </c>
      <c r="N90" s="158">
        <v>0.84090909090909094</v>
      </c>
      <c r="O90" s="17">
        <f t="shared" si="7"/>
        <v>0.43500000000000028</v>
      </c>
      <c r="P90" s="159">
        <v>0.83013937282229966</v>
      </c>
      <c r="Q90" s="178">
        <f t="shared" si="7"/>
        <v>0.43500000000000028</v>
      </c>
    </row>
    <row r="91" spans="1:17" ht="16" thickBot="1" x14ac:dyDescent="0.25">
      <c r="A91" s="3">
        <f t="shared" si="4"/>
        <v>87</v>
      </c>
      <c r="B91" s="157">
        <v>1</v>
      </c>
      <c r="C91" s="158">
        <v>0.96551724137931039</v>
      </c>
      <c r="D91" s="158">
        <v>0.1</v>
      </c>
      <c r="E91" s="158">
        <v>0.88636363636363635</v>
      </c>
      <c r="F91" s="159">
        <v>0.89362244897959198</v>
      </c>
      <c r="G91">
        <f t="shared" si="5"/>
        <v>1</v>
      </c>
      <c r="I91" s="3">
        <f t="shared" si="6"/>
        <v>88</v>
      </c>
      <c r="J91" s="157">
        <v>0.96153846153846156</v>
      </c>
      <c r="K91" s="17">
        <f t="shared" si="7"/>
        <v>0.44000000000000028</v>
      </c>
      <c r="L91" s="158">
        <v>0.13043478260869565</v>
      </c>
      <c r="M91" s="17">
        <f t="shared" si="7"/>
        <v>0.44000000000000028</v>
      </c>
      <c r="N91" s="158">
        <v>0.84090909090909094</v>
      </c>
      <c r="O91" s="17">
        <f t="shared" si="7"/>
        <v>0.44000000000000028</v>
      </c>
      <c r="P91" s="159">
        <v>0.83111380145278446</v>
      </c>
      <c r="Q91" s="178">
        <f t="shared" si="7"/>
        <v>0.44000000000000028</v>
      </c>
    </row>
    <row r="92" spans="1:17" ht="16" thickBot="1" x14ac:dyDescent="0.25">
      <c r="A92" s="3">
        <f t="shared" si="4"/>
        <v>88</v>
      </c>
      <c r="B92" s="157">
        <v>1</v>
      </c>
      <c r="C92" s="158">
        <v>1</v>
      </c>
      <c r="D92" s="158">
        <v>9.7222222222222224E-2</v>
      </c>
      <c r="E92" s="158">
        <v>0.88888888888888884</v>
      </c>
      <c r="F92" s="159">
        <v>0.86565170940170943</v>
      </c>
      <c r="G92">
        <f t="shared" si="5"/>
        <v>1</v>
      </c>
      <c r="I92" s="3">
        <f t="shared" si="6"/>
        <v>89</v>
      </c>
      <c r="J92" s="157">
        <v>0.96153846153846156</v>
      </c>
      <c r="K92" s="17">
        <f t="shared" si="7"/>
        <v>0.44500000000000028</v>
      </c>
      <c r="L92" s="158">
        <v>0.13043478260869565</v>
      </c>
      <c r="M92" s="17">
        <f t="shared" si="7"/>
        <v>0.44500000000000028</v>
      </c>
      <c r="N92" s="158">
        <v>0.84210526315789469</v>
      </c>
      <c r="O92" s="17">
        <f t="shared" si="7"/>
        <v>0.44500000000000028</v>
      </c>
      <c r="P92" s="159">
        <v>0.83161764705882357</v>
      </c>
      <c r="Q92" s="178">
        <f t="shared" si="7"/>
        <v>0.44500000000000028</v>
      </c>
    </row>
    <row r="93" spans="1:17" ht="16" thickBot="1" x14ac:dyDescent="0.25">
      <c r="A93" s="3">
        <f t="shared" si="4"/>
        <v>89</v>
      </c>
      <c r="B93" s="157">
        <v>1</v>
      </c>
      <c r="C93" s="158">
        <v>1</v>
      </c>
      <c r="D93" s="158">
        <v>0.16216216216216217</v>
      </c>
      <c r="E93" s="158">
        <v>0.76315789473684215</v>
      </c>
      <c r="F93" s="159">
        <v>0.81482263513513509</v>
      </c>
      <c r="G93">
        <f t="shared" si="5"/>
        <v>1</v>
      </c>
      <c r="I93" s="3">
        <f t="shared" si="6"/>
        <v>90</v>
      </c>
      <c r="J93" s="157">
        <v>0.96296296296296291</v>
      </c>
      <c r="K93" s="17">
        <f t="shared" si="7"/>
        <v>0.45000000000000029</v>
      </c>
      <c r="L93" s="158">
        <v>0.1314935064935065</v>
      </c>
      <c r="M93" s="17">
        <f t="shared" si="7"/>
        <v>0.45000000000000029</v>
      </c>
      <c r="N93" s="158">
        <v>0.84210526315789469</v>
      </c>
      <c r="O93" s="17">
        <f t="shared" si="7"/>
        <v>0.45000000000000029</v>
      </c>
      <c r="P93" s="159">
        <v>0.83243534482758619</v>
      </c>
      <c r="Q93" s="178">
        <f t="shared" si="7"/>
        <v>0.45000000000000029</v>
      </c>
    </row>
    <row r="94" spans="1:17" ht="16" thickBot="1" x14ac:dyDescent="0.25">
      <c r="A94" s="3">
        <f t="shared" si="4"/>
        <v>90</v>
      </c>
      <c r="B94" s="157">
        <v>1</v>
      </c>
      <c r="C94" s="158">
        <v>1</v>
      </c>
      <c r="D94" s="158">
        <v>0.13043478260869565</v>
      </c>
      <c r="E94" s="158">
        <v>0.74</v>
      </c>
      <c r="F94" s="159">
        <v>0.85981047937569677</v>
      </c>
      <c r="G94">
        <f t="shared" si="5"/>
        <v>1</v>
      </c>
      <c r="I94" s="3">
        <f t="shared" si="6"/>
        <v>91</v>
      </c>
      <c r="J94" s="157">
        <v>0.96296296296296291</v>
      </c>
      <c r="K94" s="17">
        <f t="shared" si="7"/>
        <v>0.45500000000000029</v>
      </c>
      <c r="L94" s="158">
        <v>0.13214285714285715</v>
      </c>
      <c r="M94" s="17">
        <f t="shared" si="7"/>
        <v>0.45500000000000029</v>
      </c>
      <c r="N94" s="158">
        <v>0.84210526315789469</v>
      </c>
      <c r="O94" s="17">
        <f t="shared" si="7"/>
        <v>0.45500000000000029</v>
      </c>
      <c r="P94" s="159">
        <v>0.83251231527093594</v>
      </c>
      <c r="Q94" s="178">
        <f t="shared" si="7"/>
        <v>0.45500000000000029</v>
      </c>
    </row>
    <row r="95" spans="1:17" ht="16" thickBot="1" x14ac:dyDescent="0.25">
      <c r="A95" s="3">
        <f t="shared" si="4"/>
        <v>91</v>
      </c>
      <c r="B95" s="157">
        <v>1</v>
      </c>
      <c r="C95" s="158">
        <v>0.9285714285714286</v>
      </c>
      <c r="D95" s="158">
        <v>9.5890410958904104E-2</v>
      </c>
      <c r="E95" s="158">
        <v>0.76315789473684215</v>
      </c>
      <c r="F95" s="159">
        <v>0.78831335616438358</v>
      </c>
      <c r="G95">
        <f t="shared" si="5"/>
        <v>1</v>
      </c>
      <c r="I95" s="3">
        <f t="shared" si="6"/>
        <v>92</v>
      </c>
      <c r="J95" s="157">
        <v>0.96296296296296291</v>
      </c>
      <c r="K95" s="17">
        <f t="shared" si="7"/>
        <v>0.4600000000000003</v>
      </c>
      <c r="L95" s="158">
        <v>0.13235294117647059</v>
      </c>
      <c r="M95" s="17">
        <f t="shared" si="7"/>
        <v>0.4600000000000003</v>
      </c>
      <c r="N95" s="158">
        <v>0.84313725490196079</v>
      </c>
      <c r="O95" s="17">
        <f t="shared" si="7"/>
        <v>0.4600000000000003</v>
      </c>
      <c r="P95" s="159">
        <v>0.83254605573925378</v>
      </c>
      <c r="Q95" s="178">
        <f t="shared" si="7"/>
        <v>0.4600000000000003</v>
      </c>
    </row>
    <row r="96" spans="1:17" ht="16" thickBot="1" x14ac:dyDescent="0.25">
      <c r="A96" s="3">
        <f t="shared" si="4"/>
        <v>92</v>
      </c>
      <c r="B96" s="157">
        <v>1</v>
      </c>
      <c r="C96" s="158">
        <v>1</v>
      </c>
      <c r="D96" s="158">
        <v>0.10144927536231885</v>
      </c>
      <c r="E96" s="158">
        <v>0.875</v>
      </c>
      <c r="F96" s="159">
        <v>0.83565217391304336</v>
      </c>
      <c r="G96">
        <f t="shared" si="5"/>
        <v>1</v>
      </c>
      <c r="I96" s="3">
        <f t="shared" si="6"/>
        <v>93</v>
      </c>
      <c r="J96" s="157">
        <v>0.96296296296296291</v>
      </c>
      <c r="K96" s="17">
        <f t="shared" si="7"/>
        <v>0.4650000000000003</v>
      </c>
      <c r="L96" s="158">
        <v>0.13253012048192772</v>
      </c>
      <c r="M96" s="17">
        <f t="shared" si="7"/>
        <v>0.4650000000000003</v>
      </c>
      <c r="N96" s="158">
        <v>0.84313725490196079</v>
      </c>
      <c r="O96" s="17">
        <f t="shared" si="7"/>
        <v>0.4650000000000003</v>
      </c>
      <c r="P96" s="159">
        <v>0.83257142857142852</v>
      </c>
      <c r="Q96" s="178">
        <f t="shared" si="7"/>
        <v>0.4650000000000003</v>
      </c>
    </row>
    <row r="97" spans="1:17" ht="16" thickBot="1" x14ac:dyDescent="0.25">
      <c r="A97" s="3">
        <f t="shared" si="4"/>
        <v>93</v>
      </c>
      <c r="B97" s="157">
        <v>1</v>
      </c>
      <c r="C97" s="158">
        <v>0.9642857142857143</v>
      </c>
      <c r="D97" s="158">
        <v>5.7971014492753624E-2</v>
      </c>
      <c r="E97" s="158">
        <v>0.84210526315789469</v>
      </c>
      <c r="F97" s="159">
        <v>0.74765558397271925</v>
      </c>
      <c r="G97">
        <f t="shared" si="5"/>
        <v>1</v>
      </c>
      <c r="I97" s="3">
        <f t="shared" si="6"/>
        <v>94</v>
      </c>
      <c r="J97" s="157">
        <v>0.96296296296296291</v>
      </c>
      <c r="K97" s="17">
        <f t="shared" si="7"/>
        <v>0.47000000000000031</v>
      </c>
      <c r="L97" s="158">
        <v>0.13253012048192772</v>
      </c>
      <c r="M97" s="17">
        <f t="shared" si="7"/>
        <v>0.47000000000000031</v>
      </c>
      <c r="N97" s="158">
        <v>0.84313725490196079</v>
      </c>
      <c r="O97" s="17">
        <f t="shared" si="7"/>
        <v>0.47000000000000031</v>
      </c>
      <c r="P97" s="159">
        <v>0.83263888888888893</v>
      </c>
      <c r="Q97" s="178">
        <f t="shared" si="7"/>
        <v>0.47000000000000031</v>
      </c>
    </row>
    <row r="98" spans="1:17" ht="16" thickBot="1" x14ac:dyDescent="0.25">
      <c r="A98" s="3">
        <f t="shared" si="4"/>
        <v>94</v>
      </c>
      <c r="B98" s="157">
        <v>1</v>
      </c>
      <c r="C98" s="158">
        <v>0.96969696969696972</v>
      </c>
      <c r="D98" s="158">
        <v>0.17391304347826086</v>
      </c>
      <c r="E98" s="158">
        <v>0.83333333333333337</v>
      </c>
      <c r="F98" s="159">
        <v>0.86795491143317238</v>
      </c>
      <c r="G98">
        <f t="shared" si="5"/>
        <v>1</v>
      </c>
      <c r="I98" s="3">
        <f t="shared" si="6"/>
        <v>95</v>
      </c>
      <c r="J98" s="157">
        <v>0.96296296296296291</v>
      </c>
      <c r="K98" s="17">
        <f t="shared" si="7"/>
        <v>0.47500000000000031</v>
      </c>
      <c r="L98" s="158">
        <v>0.13333333333333333</v>
      </c>
      <c r="M98" s="17">
        <f t="shared" si="7"/>
        <v>0.47500000000000031</v>
      </c>
      <c r="N98" s="158">
        <v>0.84444444444444444</v>
      </c>
      <c r="O98" s="17">
        <f t="shared" si="7"/>
        <v>0.47500000000000031</v>
      </c>
      <c r="P98" s="159">
        <v>0.83314285714285696</v>
      </c>
      <c r="Q98" s="178">
        <f t="shared" si="7"/>
        <v>0.47500000000000031</v>
      </c>
    </row>
    <row r="99" spans="1:17" ht="16" thickBot="1" x14ac:dyDescent="0.25">
      <c r="A99" s="3">
        <f t="shared" si="4"/>
        <v>95</v>
      </c>
      <c r="B99" s="157">
        <v>1</v>
      </c>
      <c r="C99" s="158">
        <v>0.95833333333333337</v>
      </c>
      <c r="D99" s="158">
        <v>0.14705882352941177</v>
      </c>
      <c r="E99" s="158">
        <v>0.83673469387755106</v>
      </c>
      <c r="F99" s="159">
        <v>0.80294117647058827</v>
      </c>
      <c r="G99">
        <f t="shared" si="5"/>
        <v>1</v>
      </c>
      <c r="I99" s="3">
        <f t="shared" si="6"/>
        <v>96</v>
      </c>
      <c r="J99" s="157">
        <v>0.96296296296296291</v>
      </c>
      <c r="K99" s="17">
        <f t="shared" si="7"/>
        <v>0.48000000000000032</v>
      </c>
      <c r="L99" s="158">
        <v>0.13333333333333333</v>
      </c>
      <c r="M99" s="17">
        <f t="shared" si="7"/>
        <v>0.48000000000000032</v>
      </c>
      <c r="N99" s="158">
        <v>0.84444444444444444</v>
      </c>
      <c r="O99" s="17">
        <f t="shared" si="7"/>
        <v>0.48000000000000032</v>
      </c>
      <c r="P99" s="159">
        <v>0.83356321839080472</v>
      </c>
      <c r="Q99" s="178">
        <f t="shared" si="7"/>
        <v>0.48000000000000032</v>
      </c>
    </row>
    <row r="100" spans="1:17" ht="16" thickBot="1" x14ac:dyDescent="0.25">
      <c r="A100" s="3">
        <f t="shared" si="4"/>
        <v>96</v>
      </c>
      <c r="B100" s="157">
        <v>1</v>
      </c>
      <c r="C100" s="158">
        <v>0.95454545454545459</v>
      </c>
      <c r="D100" s="158">
        <v>0.16279069767441862</v>
      </c>
      <c r="E100" s="158">
        <v>0.90243902439024393</v>
      </c>
      <c r="F100" s="159">
        <v>0.78620507399577177</v>
      </c>
      <c r="G100">
        <f t="shared" si="5"/>
        <v>1</v>
      </c>
      <c r="I100" s="3">
        <f t="shared" si="6"/>
        <v>97</v>
      </c>
      <c r="J100" s="157">
        <v>0.9642857142857143</v>
      </c>
      <c r="K100" s="17">
        <f t="shared" si="7"/>
        <v>0.48500000000000032</v>
      </c>
      <c r="L100" s="158">
        <v>0.13333333333333333</v>
      </c>
      <c r="M100" s="17">
        <f t="shared" si="7"/>
        <v>0.48500000000000032</v>
      </c>
      <c r="N100" s="158">
        <v>0.84615384615384615</v>
      </c>
      <c r="O100" s="17">
        <f t="shared" si="7"/>
        <v>0.48500000000000032</v>
      </c>
      <c r="P100" s="159">
        <v>0.83396825396825391</v>
      </c>
      <c r="Q100" s="178">
        <f t="shared" si="7"/>
        <v>0.48500000000000032</v>
      </c>
    </row>
    <row r="101" spans="1:17" ht="16" thickBot="1" x14ac:dyDescent="0.25">
      <c r="A101" s="3">
        <f t="shared" si="4"/>
        <v>97</v>
      </c>
      <c r="B101" s="157">
        <v>1</v>
      </c>
      <c r="C101" s="158">
        <v>0.97058823529411764</v>
      </c>
      <c r="D101" s="158">
        <v>0.16901408450704225</v>
      </c>
      <c r="E101" s="158">
        <v>0.88372093023255816</v>
      </c>
      <c r="F101" s="159">
        <v>0.83435394978567046</v>
      </c>
      <c r="G101">
        <f t="shared" si="5"/>
        <v>1</v>
      </c>
      <c r="I101" s="3">
        <f t="shared" si="6"/>
        <v>98</v>
      </c>
      <c r="J101" s="157">
        <v>0.9642857142857143</v>
      </c>
      <c r="K101" s="17">
        <f t="shared" si="7"/>
        <v>0.49000000000000032</v>
      </c>
      <c r="L101" s="158">
        <v>0.13414634146341464</v>
      </c>
      <c r="M101" s="17">
        <f t="shared" si="7"/>
        <v>0.49000000000000032</v>
      </c>
      <c r="N101" s="158">
        <v>0.84615384615384615</v>
      </c>
      <c r="O101" s="17">
        <f t="shared" si="7"/>
        <v>0.49000000000000032</v>
      </c>
      <c r="P101" s="159">
        <v>0.83428030303030309</v>
      </c>
      <c r="Q101" s="178">
        <f t="shared" si="7"/>
        <v>0.49000000000000032</v>
      </c>
    </row>
    <row r="102" spans="1:17" ht="16" thickBot="1" x14ac:dyDescent="0.25">
      <c r="A102" s="3">
        <f t="shared" si="4"/>
        <v>98</v>
      </c>
      <c r="B102" s="157">
        <v>1</v>
      </c>
      <c r="C102" s="158">
        <v>0.96666666666666667</v>
      </c>
      <c r="D102" s="158">
        <v>0.11594202898550725</v>
      </c>
      <c r="E102" s="158">
        <v>0.87234042553191493</v>
      </c>
      <c r="F102" s="159">
        <v>0.9173913043478259</v>
      </c>
      <c r="G102">
        <f t="shared" si="5"/>
        <v>1</v>
      </c>
      <c r="I102" s="3">
        <f t="shared" si="6"/>
        <v>99</v>
      </c>
      <c r="J102" s="157">
        <v>0.9642857142857143</v>
      </c>
      <c r="K102" s="17">
        <f t="shared" si="7"/>
        <v>0.49500000000000033</v>
      </c>
      <c r="L102" s="158">
        <v>0.13419117647058823</v>
      </c>
      <c r="M102" s="17">
        <f t="shared" si="7"/>
        <v>0.49500000000000033</v>
      </c>
      <c r="N102" s="158">
        <v>0.84615384615384615</v>
      </c>
      <c r="O102" s="17">
        <f t="shared" si="7"/>
        <v>0.49500000000000033</v>
      </c>
      <c r="P102" s="159">
        <v>0.83435394978567046</v>
      </c>
      <c r="Q102" s="178">
        <f t="shared" si="7"/>
        <v>0.49500000000000033</v>
      </c>
    </row>
    <row r="103" spans="1:17" ht="16" thickBot="1" x14ac:dyDescent="0.25">
      <c r="A103" s="3">
        <f t="shared" si="4"/>
        <v>99</v>
      </c>
      <c r="B103" s="157">
        <v>1</v>
      </c>
      <c r="C103" s="158">
        <v>1</v>
      </c>
      <c r="D103" s="158">
        <v>0.23076923076923078</v>
      </c>
      <c r="E103" s="158">
        <v>0.82608695652173914</v>
      </c>
      <c r="F103" s="159">
        <v>0.80241327300150822</v>
      </c>
      <c r="G103">
        <f t="shared" si="5"/>
        <v>1</v>
      </c>
      <c r="I103" s="3">
        <f t="shared" si="6"/>
        <v>100</v>
      </c>
      <c r="J103" s="157">
        <v>0.96551724137931039</v>
      </c>
      <c r="K103" s="17">
        <f t="shared" si="7"/>
        <v>0.50000000000000033</v>
      </c>
      <c r="L103" s="158">
        <v>0.13432835820895522</v>
      </c>
      <c r="M103" s="17">
        <f t="shared" si="7"/>
        <v>0.50000000000000033</v>
      </c>
      <c r="N103" s="158">
        <v>0.84782608695652173</v>
      </c>
      <c r="O103" s="17">
        <f t="shared" si="7"/>
        <v>0.50000000000000033</v>
      </c>
      <c r="P103" s="159">
        <v>0.83471933471933457</v>
      </c>
      <c r="Q103" s="178">
        <f t="shared" si="7"/>
        <v>0.50000000000000033</v>
      </c>
    </row>
    <row r="104" spans="1:17" ht="16" thickBot="1" x14ac:dyDescent="0.25">
      <c r="A104" s="3">
        <f>A103+1</f>
        <v>100</v>
      </c>
      <c r="B104" s="157">
        <v>1</v>
      </c>
      <c r="C104" s="158">
        <v>0.93333333333333335</v>
      </c>
      <c r="D104" s="158">
        <v>7.5949367088607597E-2</v>
      </c>
      <c r="E104" s="158">
        <v>0.84210526315789469</v>
      </c>
      <c r="F104" s="159">
        <v>0.82304852320675126</v>
      </c>
      <c r="G104">
        <f t="shared" si="5"/>
        <v>1</v>
      </c>
      <c r="I104" s="3">
        <f t="shared" si="6"/>
        <v>101</v>
      </c>
      <c r="J104" s="157">
        <v>0.96551724137931039</v>
      </c>
      <c r="K104" s="17">
        <f t="shared" si="7"/>
        <v>0.50500000000000034</v>
      </c>
      <c r="L104" s="158">
        <v>0.13432835820895522</v>
      </c>
      <c r="M104" s="17">
        <f t="shared" si="7"/>
        <v>0.50500000000000034</v>
      </c>
      <c r="N104" s="158">
        <v>0.84782608695652173</v>
      </c>
      <c r="O104" s="17">
        <f t="shared" si="7"/>
        <v>0.50500000000000034</v>
      </c>
      <c r="P104" s="159">
        <v>0.83565217391304336</v>
      </c>
      <c r="Q104" s="178">
        <f t="shared" si="7"/>
        <v>0.50500000000000034</v>
      </c>
    </row>
    <row r="105" spans="1:17" ht="16" thickBot="1" x14ac:dyDescent="0.25">
      <c r="A105" s="3">
        <f t="shared" ref="A105:A168" si="8">A104+1</f>
        <v>101</v>
      </c>
      <c r="B105" s="157">
        <v>1</v>
      </c>
      <c r="C105" s="158">
        <v>0.81818181818181823</v>
      </c>
      <c r="D105" s="158">
        <v>0.22535211267605634</v>
      </c>
      <c r="E105" s="158">
        <v>0.83018867924528306</v>
      </c>
      <c r="F105" s="159">
        <v>0.80619718309859179</v>
      </c>
      <c r="G105">
        <f t="shared" si="5"/>
        <v>0</v>
      </c>
      <c r="I105" s="3">
        <f t="shared" si="6"/>
        <v>102</v>
      </c>
      <c r="J105" s="157">
        <v>0.96551724137931039</v>
      </c>
      <c r="K105" s="17">
        <f t="shared" si="7"/>
        <v>0.51000000000000034</v>
      </c>
      <c r="L105" s="158">
        <v>0.13513513513513514</v>
      </c>
      <c r="M105" s="17">
        <f t="shared" si="7"/>
        <v>0.51000000000000034</v>
      </c>
      <c r="N105" s="158">
        <v>0.84848484848484851</v>
      </c>
      <c r="O105" s="17">
        <f t="shared" si="7"/>
        <v>0.51000000000000034</v>
      </c>
      <c r="P105" s="159">
        <v>0.83623188405797111</v>
      </c>
      <c r="Q105" s="178">
        <f t="shared" si="7"/>
        <v>0.51000000000000034</v>
      </c>
    </row>
    <row r="106" spans="1:17" ht="16" thickBot="1" x14ac:dyDescent="0.25">
      <c r="A106" s="3">
        <f t="shared" si="8"/>
        <v>102</v>
      </c>
      <c r="B106" s="157">
        <v>1</v>
      </c>
      <c r="C106" s="158">
        <v>0.967741935483871</v>
      </c>
      <c r="D106" s="158">
        <v>0.17391304347826086</v>
      </c>
      <c r="E106" s="158">
        <v>0.83673469387755106</v>
      </c>
      <c r="F106" s="159">
        <v>0.91337285902503296</v>
      </c>
      <c r="G106">
        <f t="shared" si="5"/>
        <v>1</v>
      </c>
      <c r="I106" s="3">
        <f t="shared" si="6"/>
        <v>103</v>
      </c>
      <c r="J106" s="157">
        <v>0.96551724137931039</v>
      </c>
      <c r="K106" s="17">
        <f t="shared" si="7"/>
        <v>0.51500000000000035</v>
      </c>
      <c r="L106" s="158">
        <v>0.13513513513513514</v>
      </c>
      <c r="M106" s="17">
        <f t="shared" si="7"/>
        <v>0.51500000000000035</v>
      </c>
      <c r="N106" s="158">
        <v>0.85</v>
      </c>
      <c r="O106" s="17">
        <f t="shared" si="7"/>
        <v>0.51500000000000035</v>
      </c>
      <c r="P106" s="159">
        <v>0.83623798076923073</v>
      </c>
      <c r="Q106" s="178">
        <f t="shared" si="7"/>
        <v>0.51500000000000035</v>
      </c>
    </row>
    <row r="107" spans="1:17" ht="16" thickBot="1" x14ac:dyDescent="0.25">
      <c r="A107" s="3">
        <f t="shared" si="8"/>
        <v>103</v>
      </c>
      <c r="B107" s="157">
        <v>1</v>
      </c>
      <c r="C107" s="158">
        <v>1</v>
      </c>
      <c r="D107" s="158">
        <v>0.08</v>
      </c>
      <c r="E107" s="158">
        <v>0.85416666666666663</v>
      </c>
      <c r="F107" s="159">
        <v>0.88416666666666655</v>
      </c>
      <c r="G107">
        <f t="shared" si="5"/>
        <v>1</v>
      </c>
      <c r="I107" s="3">
        <f t="shared" si="6"/>
        <v>104</v>
      </c>
      <c r="J107" s="157">
        <v>0.96551724137931039</v>
      </c>
      <c r="K107" s="17">
        <f t="shared" si="7"/>
        <v>0.52000000000000035</v>
      </c>
      <c r="L107" s="158">
        <v>0.13636363636363635</v>
      </c>
      <c r="M107" s="17">
        <f t="shared" si="7"/>
        <v>0.52000000000000035</v>
      </c>
      <c r="N107" s="158">
        <v>0.85</v>
      </c>
      <c r="O107" s="17">
        <f t="shared" si="7"/>
        <v>0.52000000000000035</v>
      </c>
      <c r="P107" s="159">
        <v>0.8364661654135338</v>
      </c>
      <c r="Q107" s="178">
        <f t="shared" si="7"/>
        <v>0.52000000000000035</v>
      </c>
    </row>
    <row r="108" spans="1:17" ht="16" thickBot="1" x14ac:dyDescent="0.25">
      <c r="A108" s="3">
        <f t="shared" si="8"/>
        <v>104</v>
      </c>
      <c r="B108" s="157">
        <v>1</v>
      </c>
      <c r="C108" s="158">
        <v>0.94285714285714284</v>
      </c>
      <c r="D108" s="158">
        <v>9.8360655737704916E-2</v>
      </c>
      <c r="E108" s="158">
        <v>0.84444444444444444</v>
      </c>
      <c r="F108" s="159">
        <v>0.77131147540983602</v>
      </c>
      <c r="G108">
        <f t="shared" si="5"/>
        <v>1</v>
      </c>
      <c r="I108" s="3">
        <f t="shared" si="6"/>
        <v>105</v>
      </c>
      <c r="J108" s="157">
        <v>0.96551724137931039</v>
      </c>
      <c r="K108" s="17">
        <f t="shared" si="7"/>
        <v>0.52500000000000036</v>
      </c>
      <c r="L108" s="158">
        <v>0.13698630136986301</v>
      </c>
      <c r="M108" s="17">
        <f t="shared" si="7"/>
        <v>0.52500000000000036</v>
      </c>
      <c r="N108" s="158">
        <v>0.85106382978723405</v>
      </c>
      <c r="O108" s="17">
        <f t="shared" si="7"/>
        <v>0.52500000000000036</v>
      </c>
      <c r="P108" s="159">
        <v>0.83704453441295557</v>
      </c>
      <c r="Q108" s="178">
        <f t="shared" si="7"/>
        <v>0.52500000000000036</v>
      </c>
    </row>
    <row r="109" spans="1:17" ht="16" thickBot="1" x14ac:dyDescent="0.25">
      <c r="A109" s="3">
        <f t="shared" si="8"/>
        <v>105</v>
      </c>
      <c r="B109" s="157">
        <v>1</v>
      </c>
      <c r="C109" s="158">
        <v>0.94594594594594594</v>
      </c>
      <c r="D109" s="158">
        <v>0.21739130434782608</v>
      </c>
      <c r="E109" s="158">
        <v>0.92500000000000004</v>
      </c>
      <c r="F109" s="159">
        <v>0.75101449275362331</v>
      </c>
      <c r="G109">
        <f t="shared" si="5"/>
        <v>1</v>
      </c>
      <c r="I109" s="3">
        <f t="shared" si="6"/>
        <v>106</v>
      </c>
      <c r="J109" s="157">
        <v>0.96551724137931039</v>
      </c>
      <c r="K109" s="17">
        <f t="shared" si="7"/>
        <v>0.53000000000000036</v>
      </c>
      <c r="L109" s="158">
        <v>0.1388888888888889</v>
      </c>
      <c r="M109" s="17">
        <f t="shared" si="7"/>
        <v>0.53000000000000036</v>
      </c>
      <c r="N109" s="158">
        <v>0.85106382978723405</v>
      </c>
      <c r="O109" s="17">
        <f t="shared" si="7"/>
        <v>0.53000000000000036</v>
      </c>
      <c r="P109" s="159">
        <v>0.83812260536398464</v>
      </c>
      <c r="Q109" s="178">
        <f t="shared" si="7"/>
        <v>0.53000000000000036</v>
      </c>
    </row>
    <row r="110" spans="1:17" ht="16" thickBot="1" x14ac:dyDescent="0.25">
      <c r="A110" s="3">
        <f t="shared" si="8"/>
        <v>106</v>
      </c>
      <c r="B110" s="157">
        <v>1</v>
      </c>
      <c r="C110" s="158">
        <v>1</v>
      </c>
      <c r="D110" s="158">
        <v>4.6875E-2</v>
      </c>
      <c r="E110" s="158">
        <v>0.76271186440677963</v>
      </c>
      <c r="F110" s="159">
        <v>0.87637867647058831</v>
      </c>
      <c r="G110">
        <f t="shared" si="5"/>
        <v>1</v>
      </c>
      <c r="I110" s="3">
        <f t="shared" si="6"/>
        <v>107</v>
      </c>
      <c r="J110" s="157">
        <v>0.96551724137931039</v>
      </c>
      <c r="K110" s="17">
        <f t="shared" si="7"/>
        <v>0.53500000000000036</v>
      </c>
      <c r="L110" s="158">
        <v>0.14102564102564102</v>
      </c>
      <c r="M110" s="17">
        <f t="shared" si="7"/>
        <v>0.53500000000000036</v>
      </c>
      <c r="N110" s="158">
        <v>0.85185185185185186</v>
      </c>
      <c r="O110" s="17">
        <f t="shared" si="7"/>
        <v>0.53500000000000036</v>
      </c>
      <c r="P110" s="159">
        <v>0.83839080459770099</v>
      </c>
      <c r="Q110" s="178">
        <f t="shared" si="7"/>
        <v>0.53500000000000036</v>
      </c>
    </row>
    <row r="111" spans="1:17" ht="16" thickBot="1" x14ac:dyDescent="0.25">
      <c r="A111" s="3">
        <f t="shared" si="8"/>
        <v>107</v>
      </c>
      <c r="B111" s="157">
        <v>1</v>
      </c>
      <c r="C111" s="158">
        <v>0.96296296296296291</v>
      </c>
      <c r="D111" s="158">
        <v>0.16455696202531644</v>
      </c>
      <c r="E111" s="158">
        <v>0.8125</v>
      </c>
      <c r="F111" s="159">
        <v>0.85852568875651536</v>
      </c>
      <c r="G111">
        <f t="shared" si="5"/>
        <v>1</v>
      </c>
      <c r="I111" s="3">
        <f t="shared" si="6"/>
        <v>108</v>
      </c>
      <c r="J111" s="157">
        <v>0.96551724137931039</v>
      </c>
      <c r="K111" s="17">
        <f t="shared" si="7"/>
        <v>0.54000000000000037</v>
      </c>
      <c r="L111" s="158">
        <v>0.14117647058823529</v>
      </c>
      <c r="M111" s="17">
        <f t="shared" si="7"/>
        <v>0.54000000000000037</v>
      </c>
      <c r="N111" s="158">
        <v>0.8529411764705882</v>
      </c>
      <c r="O111" s="17">
        <f t="shared" si="7"/>
        <v>0.54000000000000037</v>
      </c>
      <c r="P111" s="159">
        <v>0.83933033483258368</v>
      </c>
      <c r="Q111" s="178">
        <f t="shared" si="7"/>
        <v>0.54000000000000037</v>
      </c>
    </row>
    <row r="112" spans="1:17" ht="16" thickBot="1" x14ac:dyDescent="0.25">
      <c r="A112" s="3">
        <f t="shared" si="8"/>
        <v>108</v>
      </c>
      <c r="B112" s="157">
        <v>1</v>
      </c>
      <c r="C112" s="158">
        <v>1</v>
      </c>
      <c r="D112" s="158">
        <v>0.12162162162162163</v>
      </c>
      <c r="E112" s="158">
        <v>0.82499999999999996</v>
      </c>
      <c r="F112" s="159">
        <v>0.88838838838838829</v>
      </c>
      <c r="G112">
        <f t="shared" si="5"/>
        <v>1</v>
      </c>
      <c r="I112" s="3">
        <f t="shared" si="6"/>
        <v>109</v>
      </c>
      <c r="J112" s="157">
        <v>0.96666666666666667</v>
      </c>
      <c r="K112" s="17">
        <f t="shared" si="7"/>
        <v>0.54500000000000037</v>
      </c>
      <c r="L112" s="158">
        <v>0.14285714285714285</v>
      </c>
      <c r="M112" s="17">
        <f t="shared" si="7"/>
        <v>0.54500000000000037</v>
      </c>
      <c r="N112" s="158">
        <v>0.85416666666666663</v>
      </c>
      <c r="O112" s="17">
        <f t="shared" si="7"/>
        <v>0.54500000000000037</v>
      </c>
      <c r="P112" s="159">
        <v>0.83954081632653066</v>
      </c>
      <c r="Q112" s="178">
        <f t="shared" si="7"/>
        <v>0.54500000000000037</v>
      </c>
    </row>
    <row r="113" spans="1:17" ht="16" thickBot="1" x14ac:dyDescent="0.25">
      <c r="A113" s="3">
        <f t="shared" si="8"/>
        <v>109</v>
      </c>
      <c r="B113" s="157">
        <v>1</v>
      </c>
      <c r="C113" s="158">
        <v>0.97058823529411764</v>
      </c>
      <c r="D113" s="158">
        <v>0.1076923076923077</v>
      </c>
      <c r="E113" s="158">
        <v>0.84313725490196079</v>
      </c>
      <c r="F113" s="159">
        <v>0.80109890109890103</v>
      </c>
      <c r="G113">
        <f t="shared" si="5"/>
        <v>1</v>
      </c>
      <c r="I113" s="3">
        <f t="shared" si="6"/>
        <v>110</v>
      </c>
      <c r="J113" s="157">
        <v>0.96666666666666667</v>
      </c>
      <c r="K113" s="17">
        <f t="shared" si="7"/>
        <v>0.55000000000000038</v>
      </c>
      <c r="L113" s="158">
        <v>0.14285714285714285</v>
      </c>
      <c r="M113" s="17">
        <f t="shared" si="7"/>
        <v>0.55000000000000038</v>
      </c>
      <c r="N113" s="158">
        <v>0.85416666666666663</v>
      </c>
      <c r="O113" s="17">
        <f t="shared" si="7"/>
        <v>0.55000000000000038</v>
      </c>
      <c r="P113" s="159">
        <v>0.83957219251336901</v>
      </c>
      <c r="Q113" s="178">
        <f t="shared" si="7"/>
        <v>0.55000000000000038</v>
      </c>
    </row>
    <row r="114" spans="1:17" ht="16" thickBot="1" x14ac:dyDescent="0.25">
      <c r="A114" s="3">
        <f t="shared" si="8"/>
        <v>110</v>
      </c>
      <c r="B114" s="157">
        <v>1</v>
      </c>
      <c r="C114" s="158">
        <v>0.90909090909090906</v>
      </c>
      <c r="D114" s="158">
        <v>5.7971014492753624E-2</v>
      </c>
      <c r="E114" s="158">
        <v>0.83636363636363631</v>
      </c>
      <c r="F114" s="159">
        <v>0.8452173913043477</v>
      </c>
      <c r="G114">
        <f t="shared" si="5"/>
        <v>1</v>
      </c>
      <c r="I114" s="3">
        <f t="shared" si="6"/>
        <v>111</v>
      </c>
      <c r="J114" s="157">
        <v>0.96666666666666667</v>
      </c>
      <c r="K114" s="17">
        <f t="shared" si="7"/>
        <v>0.55500000000000038</v>
      </c>
      <c r="L114" s="158">
        <v>0.14285714285714285</v>
      </c>
      <c r="M114" s="17">
        <f t="shared" si="7"/>
        <v>0.55500000000000038</v>
      </c>
      <c r="N114" s="158">
        <v>0.85416666666666663</v>
      </c>
      <c r="O114" s="17">
        <f t="shared" si="7"/>
        <v>0.55500000000000038</v>
      </c>
      <c r="P114" s="159">
        <v>0.84033613445378141</v>
      </c>
      <c r="Q114" s="178">
        <f t="shared" si="7"/>
        <v>0.55500000000000038</v>
      </c>
    </row>
    <row r="115" spans="1:17" ht="16" thickBot="1" x14ac:dyDescent="0.25">
      <c r="A115" s="3">
        <f t="shared" si="8"/>
        <v>111</v>
      </c>
      <c r="B115" s="157">
        <v>1</v>
      </c>
      <c r="C115" s="158">
        <v>1</v>
      </c>
      <c r="D115" s="158">
        <v>8.2352941176470587E-2</v>
      </c>
      <c r="E115" s="158">
        <v>0.86842105263157898</v>
      </c>
      <c r="F115" s="159">
        <v>0.75482352941176478</v>
      </c>
      <c r="G115">
        <f t="shared" si="5"/>
        <v>1</v>
      </c>
      <c r="I115" s="3">
        <f t="shared" si="6"/>
        <v>112</v>
      </c>
      <c r="J115" s="157">
        <v>0.96666666666666667</v>
      </c>
      <c r="K115" s="17">
        <f t="shared" si="7"/>
        <v>0.56000000000000039</v>
      </c>
      <c r="L115" s="158">
        <v>0.14285714285714285</v>
      </c>
      <c r="M115" s="17">
        <f t="shared" si="7"/>
        <v>0.56000000000000039</v>
      </c>
      <c r="N115" s="158">
        <v>0.8571428571428571</v>
      </c>
      <c r="O115" s="17">
        <f t="shared" si="7"/>
        <v>0.56000000000000039</v>
      </c>
      <c r="P115" s="159">
        <v>0.84040959040959051</v>
      </c>
      <c r="Q115" s="178">
        <f t="shared" si="7"/>
        <v>0.56000000000000039</v>
      </c>
    </row>
    <row r="116" spans="1:17" ht="16" thickBot="1" x14ac:dyDescent="0.25">
      <c r="A116" s="3">
        <f t="shared" si="8"/>
        <v>112</v>
      </c>
      <c r="B116" s="157">
        <v>1</v>
      </c>
      <c r="C116" s="158">
        <v>1</v>
      </c>
      <c r="D116" s="158">
        <v>0.16250000000000001</v>
      </c>
      <c r="E116" s="158">
        <v>0.8</v>
      </c>
      <c r="F116" s="159">
        <v>0.83263888888888893</v>
      </c>
      <c r="G116">
        <f t="shared" si="5"/>
        <v>1</v>
      </c>
      <c r="I116" s="3">
        <f t="shared" si="6"/>
        <v>113</v>
      </c>
      <c r="J116" s="157">
        <v>0.96666666666666667</v>
      </c>
      <c r="K116" s="17">
        <f t="shared" si="7"/>
        <v>0.56500000000000039</v>
      </c>
      <c r="L116" s="158">
        <v>0.14285714285714285</v>
      </c>
      <c r="M116" s="17">
        <f t="shared" si="7"/>
        <v>0.56500000000000039</v>
      </c>
      <c r="N116" s="158">
        <v>0.8571428571428571</v>
      </c>
      <c r="O116" s="17">
        <f t="shared" si="7"/>
        <v>0.56500000000000039</v>
      </c>
      <c r="P116" s="159">
        <v>0.84082156611039782</v>
      </c>
      <c r="Q116" s="178">
        <f t="shared" si="7"/>
        <v>0.56500000000000039</v>
      </c>
    </row>
    <row r="117" spans="1:17" ht="16" thickBot="1" x14ac:dyDescent="0.25">
      <c r="A117" s="3">
        <f t="shared" si="8"/>
        <v>113</v>
      </c>
      <c r="B117" s="157">
        <v>1</v>
      </c>
      <c r="C117" s="158">
        <v>1</v>
      </c>
      <c r="D117" s="158">
        <v>0.17073170731707318</v>
      </c>
      <c r="E117" s="158">
        <v>0.89130434782608692</v>
      </c>
      <c r="F117" s="159">
        <v>0.85264227642276413</v>
      </c>
      <c r="G117">
        <f t="shared" si="5"/>
        <v>1</v>
      </c>
      <c r="I117" s="3">
        <f t="shared" si="6"/>
        <v>114</v>
      </c>
      <c r="J117" s="157">
        <v>0.96666666666666667</v>
      </c>
      <c r="K117" s="17">
        <f t="shared" si="7"/>
        <v>0.5700000000000004</v>
      </c>
      <c r="L117" s="158">
        <v>0.14448051948051949</v>
      </c>
      <c r="M117" s="17">
        <f t="shared" si="7"/>
        <v>0.5700000000000004</v>
      </c>
      <c r="N117" s="158">
        <v>0.8571428571428571</v>
      </c>
      <c r="O117" s="17">
        <f t="shared" si="7"/>
        <v>0.5700000000000004</v>
      </c>
      <c r="P117" s="159">
        <v>0.84168956043956034</v>
      </c>
      <c r="Q117" s="178">
        <f t="shared" si="7"/>
        <v>0.5700000000000004</v>
      </c>
    </row>
    <row r="118" spans="1:17" ht="16" thickBot="1" x14ac:dyDescent="0.25">
      <c r="A118" s="3">
        <f t="shared" si="8"/>
        <v>114</v>
      </c>
      <c r="B118" s="157">
        <v>1</v>
      </c>
      <c r="C118" s="158">
        <v>1</v>
      </c>
      <c r="D118" s="158">
        <v>8.3333333333333329E-2</v>
      </c>
      <c r="E118" s="158">
        <v>0.83333333333333337</v>
      </c>
      <c r="F118" s="159">
        <v>0.86580882352941169</v>
      </c>
      <c r="G118">
        <f t="shared" si="5"/>
        <v>1</v>
      </c>
      <c r="I118" s="3">
        <f t="shared" si="6"/>
        <v>115</v>
      </c>
      <c r="J118" s="157">
        <v>0.96666666666666667</v>
      </c>
      <c r="K118" s="17">
        <f t="shared" si="7"/>
        <v>0.5750000000000004</v>
      </c>
      <c r="L118" s="158">
        <v>0.14666666666666667</v>
      </c>
      <c r="M118" s="17">
        <f t="shared" si="7"/>
        <v>0.5750000000000004</v>
      </c>
      <c r="N118" s="158">
        <v>0.86</v>
      </c>
      <c r="O118" s="17">
        <f t="shared" si="7"/>
        <v>0.5750000000000004</v>
      </c>
      <c r="P118" s="159">
        <v>0.84215784215784206</v>
      </c>
      <c r="Q118" s="178">
        <f t="shared" si="7"/>
        <v>0.5750000000000004</v>
      </c>
    </row>
    <row r="119" spans="1:17" ht="16" thickBot="1" x14ac:dyDescent="0.25">
      <c r="A119" s="3">
        <f t="shared" si="8"/>
        <v>115</v>
      </c>
      <c r="B119" s="157">
        <v>1</v>
      </c>
      <c r="C119" s="158">
        <v>0.96551724137931039</v>
      </c>
      <c r="D119" s="158">
        <v>0.11764705882352941</v>
      </c>
      <c r="E119" s="158">
        <v>0.90384615384615385</v>
      </c>
      <c r="F119" s="159">
        <v>0.83957219251336901</v>
      </c>
      <c r="G119">
        <f t="shared" si="5"/>
        <v>1</v>
      </c>
      <c r="I119" s="3">
        <f t="shared" si="6"/>
        <v>116</v>
      </c>
      <c r="J119" s="157">
        <v>0.967741935483871</v>
      </c>
      <c r="K119" s="17">
        <f t="shared" si="7"/>
        <v>0.5800000000000004</v>
      </c>
      <c r="L119" s="158">
        <v>0.14705882352941177</v>
      </c>
      <c r="M119" s="17">
        <f t="shared" si="7"/>
        <v>0.5800000000000004</v>
      </c>
      <c r="N119" s="158">
        <v>0.86</v>
      </c>
      <c r="O119" s="17">
        <f t="shared" si="7"/>
        <v>0.5800000000000004</v>
      </c>
      <c r="P119" s="159">
        <v>0.84226190476190477</v>
      </c>
      <c r="Q119" s="178">
        <f t="shared" si="7"/>
        <v>0.5800000000000004</v>
      </c>
    </row>
    <row r="120" spans="1:17" ht="16" thickBot="1" x14ac:dyDescent="0.25">
      <c r="A120" s="3">
        <f t="shared" si="8"/>
        <v>116</v>
      </c>
      <c r="B120" s="157">
        <v>1</v>
      </c>
      <c r="C120" s="158">
        <v>0.8928571428571429</v>
      </c>
      <c r="D120" s="158">
        <v>0.10810810810810811</v>
      </c>
      <c r="E120" s="158">
        <v>0.70454545454545459</v>
      </c>
      <c r="F120" s="159">
        <v>0.84864864864864864</v>
      </c>
      <c r="G120">
        <f t="shared" si="5"/>
        <v>1</v>
      </c>
      <c r="I120" s="3">
        <f t="shared" si="6"/>
        <v>117</v>
      </c>
      <c r="J120" s="157">
        <v>0.967741935483871</v>
      </c>
      <c r="K120" s="17">
        <f t="shared" si="7"/>
        <v>0.58500000000000041</v>
      </c>
      <c r="L120" s="158">
        <v>0.14705882352941177</v>
      </c>
      <c r="M120" s="17">
        <f t="shared" si="7"/>
        <v>0.58500000000000041</v>
      </c>
      <c r="N120" s="158">
        <v>0.86046511627906974</v>
      </c>
      <c r="O120" s="17">
        <f t="shared" si="7"/>
        <v>0.58500000000000041</v>
      </c>
      <c r="P120" s="159">
        <v>0.84277777777777774</v>
      </c>
      <c r="Q120" s="178">
        <f t="shared" si="7"/>
        <v>0.58500000000000041</v>
      </c>
    </row>
    <row r="121" spans="1:17" ht="16" thickBot="1" x14ac:dyDescent="0.25">
      <c r="A121" s="3">
        <f t="shared" si="8"/>
        <v>117</v>
      </c>
      <c r="B121" s="157">
        <v>1</v>
      </c>
      <c r="C121" s="158">
        <v>0.93939393939393945</v>
      </c>
      <c r="D121" s="158">
        <v>0.17808219178082191</v>
      </c>
      <c r="E121" s="158">
        <v>0.72972972972972971</v>
      </c>
      <c r="F121" s="159">
        <v>0.86179060665362028</v>
      </c>
      <c r="G121">
        <f t="shared" si="5"/>
        <v>1</v>
      </c>
      <c r="I121" s="3">
        <f t="shared" si="6"/>
        <v>118</v>
      </c>
      <c r="J121" s="157">
        <v>0.967741935483871</v>
      </c>
      <c r="K121" s="17">
        <f t="shared" si="7"/>
        <v>0.59000000000000041</v>
      </c>
      <c r="L121" s="158">
        <v>0.15068493150684931</v>
      </c>
      <c r="M121" s="17">
        <f t="shared" si="7"/>
        <v>0.59000000000000041</v>
      </c>
      <c r="N121" s="158">
        <v>0.86046511627906974</v>
      </c>
      <c r="O121" s="17">
        <f t="shared" si="7"/>
        <v>0.59000000000000041</v>
      </c>
      <c r="P121" s="159">
        <v>0.84321719792438843</v>
      </c>
      <c r="Q121" s="178">
        <f t="shared" si="7"/>
        <v>0.59000000000000041</v>
      </c>
    </row>
    <row r="122" spans="1:17" ht="16" thickBot="1" x14ac:dyDescent="0.25">
      <c r="A122" s="3">
        <f t="shared" si="8"/>
        <v>118</v>
      </c>
      <c r="B122" s="157">
        <v>1</v>
      </c>
      <c r="C122" s="158">
        <v>0.86206896551724133</v>
      </c>
      <c r="D122" s="158">
        <v>0.10810810810810811</v>
      </c>
      <c r="E122" s="158">
        <v>0.83333333333333337</v>
      </c>
      <c r="F122" s="159">
        <v>0.8574324324324325</v>
      </c>
      <c r="G122">
        <f t="shared" si="5"/>
        <v>1</v>
      </c>
      <c r="I122" s="3">
        <f t="shared" si="6"/>
        <v>119</v>
      </c>
      <c r="J122" s="157">
        <v>0.967741935483871</v>
      </c>
      <c r="K122" s="17">
        <f t="shared" si="7"/>
        <v>0.59500000000000042</v>
      </c>
      <c r="L122" s="158">
        <v>0.15068493150684931</v>
      </c>
      <c r="M122" s="17">
        <f t="shared" si="7"/>
        <v>0.59500000000000042</v>
      </c>
      <c r="N122" s="158">
        <v>0.86046511627906974</v>
      </c>
      <c r="O122" s="17">
        <f t="shared" si="7"/>
        <v>0.59500000000000042</v>
      </c>
      <c r="P122" s="159">
        <v>0.84328952608522512</v>
      </c>
      <c r="Q122" s="178">
        <f t="shared" si="7"/>
        <v>0.59500000000000042</v>
      </c>
    </row>
    <row r="123" spans="1:17" ht="16" thickBot="1" x14ac:dyDescent="0.25">
      <c r="A123" s="3">
        <f t="shared" si="8"/>
        <v>119</v>
      </c>
      <c r="B123" s="157">
        <v>1</v>
      </c>
      <c r="C123" s="158">
        <v>0.94736842105263153</v>
      </c>
      <c r="D123" s="158">
        <v>9.375E-2</v>
      </c>
      <c r="E123" s="158">
        <v>0.81395348837209303</v>
      </c>
      <c r="F123" s="159">
        <v>0.83623798076923073</v>
      </c>
      <c r="G123">
        <f t="shared" si="5"/>
        <v>1</v>
      </c>
      <c r="I123" s="3">
        <f t="shared" si="6"/>
        <v>120</v>
      </c>
      <c r="J123" s="157">
        <v>0.96875</v>
      </c>
      <c r="K123" s="17">
        <f t="shared" si="7"/>
        <v>0.60000000000000042</v>
      </c>
      <c r="L123" s="158">
        <v>0.15151515151515152</v>
      </c>
      <c r="M123" s="17">
        <f t="shared" si="7"/>
        <v>0.60000000000000042</v>
      </c>
      <c r="N123" s="158">
        <v>0.86274509803921573</v>
      </c>
      <c r="O123" s="17">
        <f t="shared" si="7"/>
        <v>0.60000000000000042</v>
      </c>
      <c r="P123" s="159">
        <v>0.84400656814449926</v>
      </c>
      <c r="Q123" s="178">
        <f t="shared" si="7"/>
        <v>0.60000000000000042</v>
      </c>
    </row>
    <row r="124" spans="1:17" ht="16" thickBot="1" x14ac:dyDescent="0.25">
      <c r="A124" s="3">
        <f t="shared" si="8"/>
        <v>120</v>
      </c>
      <c r="B124" s="157">
        <v>1</v>
      </c>
      <c r="C124" s="158">
        <v>0.91304347826086951</v>
      </c>
      <c r="D124" s="158">
        <v>0.12162162162162163</v>
      </c>
      <c r="E124" s="158">
        <v>0.84313725490196079</v>
      </c>
      <c r="F124" s="159">
        <v>0.88807285546415982</v>
      </c>
      <c r="G124">
        <f t="shared" si="5"/>
        <v>1</v>
      </c>
      <c r="I124" s="3">
        <f t="shared" si="6"/>
        <v>121</v>
      </c>
      <c r="J124" s="157">
        <v>0.96969696969696972</v>
      </c>
      <c r="K124" s="17">
        <f t="shared" si="7"/>
        <v>0.60500000000000043</v>
      </c>
      <c r="L124" s="158">
        <v>0.15151515151515152</v>
      </c>
      <c r="M124" s="17">
        <f t="shared" si="7"/>
        <v>0.60500000000000043</v>
      </c>
      <c r="N124" s="158">
        <v>0.86274509803921573</v>
      </c>
      <c r="O124" s="17">
        <f t="shared" si="7"/>
        <v>0.60500000000000043</v>
      </c>
      <c r="P124" s="159">
        <v>0.84495641344956418</v>
      </c>
      <c r="Q124" s="178">
        <f t="shared" si="7"/>
        <v>0.60500000000000043</v>
      </c>
    </row>
    <row r="125" spans="1:17" ht="16" thickBot="1" x14ac:dyDescent="0.25">
      <c r="A125" s="3">
        <f t="shared" si="8"/>
        <v>121</v>
      </c>
      <c r="B125" s="157">
        <v>1</v>
      </c>
      <c r="C125" s="158">
        <v>1</v>
      </c>
      <c r="D125" s="158">
        <v>0.15277777777777779</v>
      </c>
      <c r="E125" s="158">
        <v>0.95348837209302328</v>
      </c>
      <c r="F125" s="159">
        <v>0.83812260536398464</v>
      </c>
      <c r="G125">
        <f t="shared" si="5"/>
        <v>1</v>
      </c>
      <c r="I125" s="3">
        <f t="shared" si="6"/>
        <v>122</v>
      </c>
      <c r="J125" s="157">
        <v>0.96969696969696972</v>
      </c>
      <c r="K125" s="17">
        <f t="shared" si="7"/>
        <v>0.61000000000000043</v>
      </c>
      <c r="L125" s="158">
        <v>0.15151515151515152</v>
      </c>
      <c r="M125" s="17">
        <f t="shared" si="7"/>
        <v>0.61000000000000043</v>
      </c>
      <c r="N125" s="158">
        <v>0.86363636363636365</v>
      </c>
      <c r="O125" s="17">
        <f t="shared" si="7"/>
        <v>0.61000000000000043</v>
      </c>
      <c r="P125" s="159">
        <v>0.8452173913043477</v>
      </c>
      <c r="Q125" s="178">
        <f t="shared" si="7"/>
        <v>0.61000000000000043</v>
      </c>
    </row>
    <row r="126" spans="1:17" ht="16" thickBot="1" x14ac:dyDescent="0.25">
      <c r="A126" s="3">
        <f t="shared" si="8"/>
        <v>122</v>
      </c>
      <c r="B126" s="157">
        <v>1</v>
      </c>
      <c r="C126" s="158">
        <v>1</v>
      </c>
      <c r="D126" s="158">
        <v>0.18965517241379309</v>
      </c>
      <c r="E126" s="158">
        <v>0.79591836734693877</v>
      </c>
      <c r="F126" s="159">
        <v>0.89615987460815039</v>
      </c>
      <c r="G126">
        <f t="shared" si="5"/>
        <v>1</v>
      </c>
      <c r="I126" s="3">
        <f t="shared" si="6"/>
        <v>123</v>
      </c>
      <c r="J126" s="157">
        <v>0.96969696969696972</v>
      </c>
      <c r="K126" s="17">
        <f t="shared" si="7"/>
        <v>0.61500000000000044</v>
      </c>
      <c r="L126" s="158">
        <v>0.15277777777777779</v>
      </c>
      <c r="M126" s="17">
        <f t="shared" si="7"/>
        <v>0.61500000000000044</v>
      </c>
      <c r="N126" s="158">
        <v>0.86363636363636365</v>
      </c>
      <c r="O126" s="17">
        <f t="shared" si="7"/>
        <v>0.61500000000000044</v>
      </c>
      <c r="P126" s="159">
        <v>0.84665099882491202</v>
      </c>
      <c r="Q126" s="178">
        <f t="shared" si="7"/>
        <v>0.61500000000000044</v>
      </c>
    </row>
    <row r="127" spans="1:17" ht="16" thickBot="1" x14ac:dyDescent="0.25">
      <c r="A127" s="3">
        <f t="shared" si="8"/>
        <v>123</v>
      </c>
      <c r="B127" s="157">
        <v>1</v>
      </c>
      <c r="C127" s="158">
        <v>1</v>
      </c>
      <c r="D127" s="158">
        <v>0.15662650602409639</v>
      </c>
      <c r="E127" s="158">
        <v>0.95833333333333337</v>
      </c>
      <c r="F127" s="159">
        <v>0.90421686746987928</v>
      </c>
      <c r="G127">
        <f t="shared" si="5"/>
        <v>1</v>
      </c>
      <c r="I127" s="3">
        <f t="shared" si="6"/>
        <v>124</v>
      </c>
      <c r="J127" s="157">
        <v>0.97058823529411764</v>
      </c>
      <c r="K127" s="17">
        <f t="shared" si="7"/>
        <v>0.62000000000000044</v>
      </c>
      <c r="L127" s="158">
        <v>0.15384615384615385</v>
      </c>
      <c r="M127" s="17">
        <f t="shared" si="7"/>
        <v>0.62000000000000044</v>
      </c>
      <c r="N127" s="158">
        <v>0.86486486486486491</v>
      </c>
      <c r="O127" s="17">
        <f t="shared" si="7"/>
        <v>0.62000000000000044</v>
      </c>
      <c r="P127" s="159">
        <v>0.84767123287671231</v>
      </c>
      <c r="Q127" s="178">
        <f t="shared" si="7"/>
        <v>0.62000000000000044</v>
      </c>
    </row>
    <row r="128" spans="1:17" ht="16" thickBot="1" x14ac:dyDescent="0.25">
      <c r="A128" s="3">
        <f t="shared" si="8"/>
        <v>124</v>
      </c>
      <c r="B128" s="157">
        <v>1</v>
      </c>
      <c r="C128" s="158">
        <v>0.97058823529411764</v>
      </c>
      <c r="D128" s="158">
        <v>9.7560975609756101E-2</v>
      </c>
      <c r="E128" s="158">
        <v>0.83720930232558144</v>
      </c>
      <c r="F128" s="159">
        <v>0.8140243902439025</v>
      </c>
      <c r="G128">
        <f t="shared" si="5"/>
        <v>1</v>
      </c>
      <c r="I128" s="3">
        <f t="shared" si="6"/>
        <v>125</v>
      </c>
      <c r="J128" s="157">
        <v>0.97058823529411764</v>
      </c>
      <c r="K128" s="17">
        <f t="shared" si="7"/>
        <v>0.62500000000000044</v>
      </c>
      <c r="L128" s="158">
        <v>0.15625</v>
      </c>
      <c r="M128" s="17">
        <f t="shared" si="7"/>
        <v>0.62500000000000044</v>
      </c>
      <c r="N128" s="158">
        <v>0.86538461538461542</v>
      </c>
      <c r="O128" s="17">
        <f t="shared" si="7"/>
        <v>0.62500000000000044</v>
      </c>
      <c r="P128" s="159">
        <v>0.84864864864864864</v>
      </c>
      <c r="Q128" s="178">
        <f t="shared" si="7"/>
        <v>0.62500000000000044</v>
      </c>
    </row>
    <row r="129" spans="1:17" ht="16" thickBot="1" x14ac:dyDescent="0.25">
      <c r="A129" s="3">
        <f t="shared" si="8"/>
        <v>125</v>
      </c>
      <c r="B129" s="157">
        <v>1</v>
      </c>
      <c r="C129" s="158">
        <v>1</v>
      </c>
      <c r="D129" s="158">
        <v>0.18181818181818182</v>
      </c>
      <c r="E129" s="158">
        <v>0.90909090909090906</v>
      </c>
      <c r="F129" s="159">
        <v>0.81818181818181823</v>
      </c>
      <c r="G129">
        <f t="shared" si="5"/>
        <v>1</v>
      </c>
      <c r="I129" s="3">
        <f t="shared" si="6"/>
        <v>126</v>
      </c>
      <c r="J129" s="157">
        <v>0.97058823529411764</v>
      </c>
      <c r="K129" s="17">
        <f t="shared" si="7"/>
        <v>0.63000000000000045</v>
      </c>
      <c r="L129" s="158">
        <v>0.15662650602409639</v>
      </c>
      <c r="M129" s="17">
        <f t="shared" si="7"/>
        <v>0.63000000000000045</v>
      </c>
      <c r="N129" s="158">
        <v>0.8666666666666667</v>
      </c>
      <c r="O129" s="17">
        <f t="shared" si="7"/>
        <v>0.63000000000000045</v>
      </c>
      <c r="P129" s="159">
        <v>0.8506756756756757</v>
      </c>
      <c r="Q129" s="178">
        <f t="shared" si="7"/>
        <v>0.63000000000000045</v>
      </c>
    </row>
    <row r="130" spans="1:17" ht="16" thickBot="1" x14ac:dyDescent="0.25">
      <c r="A130" s="3">
        <f t="shared" si="8"/>
        <v>126</v>
      </c>
      <c r="B130" s="157">
        <v>1</v>
      </c>
      <c r="C130" s="158">
        <v>0.94117647058823528</v>
      </c>
      <c r="D130" s="158">
        <v>0.12307692307692308</v>
      </c>
      <c r="E130" s="158">
        <v>0.83673469387755106</v>
      </c>
      <c r="F130" s="159">
        <v>0.88394648829431433</v>
      </c>
      <c r="G130">
        <f t="shared" si="5"/>
        <v>1</v>
      </c>
      <c r="I130" s="3">
        <f t="shared" si="6"/>
        <v>127</v>
      </c>
      <c r="J130" s="157">
        <v>0.97058823529411764</v>
      </c>
      <c r="K130" s="17">
        <f t="shared" si="7"/>
        <v>0.63500000000000045</v>
      </c>
      <c r="L130" s="158">
        <v>0.15714285714285714</v>
      </c>
      <c r="M130" s="17">
        <f t="shared" si="7"/>
        <v>0.63500000000000045</v>
      </c>
      <c r="N130" s="158">
        <v>0.86792452830188682</v>
      </c>
      <c r="O130" s="17">
        <f t="shared" si="7"/>
        <v>0.63500000000000045</v>
      </c>
      <c r="P130" s="159">
        <v>0.85264227642276413</v>
      </c>
      <c r="Q130" s="178">
        <f t="shared" si="7"/>
        <v>0.63500000000000045</v>
      </c>
    </row>
    <row r="131" spans="1:17" ht="16" thickBot="1" x14ac:dyDescent="0.25">
      <c r="A131" s="3">
        <f t="shared" si="8"/>
        <v>127</v>
      </c>
      <c r="B131" s="157">
        <v>1</v>
      </c>
      <c r="C131" s="158">
        <v>0.96875</v>
      </c>
      <c r="D131" s="158">
        <v>0.14102564102564102</v>
      </c>
      <c r="E131" s="158">
        <v>0.80952380952380953</v>
      </c>
      <c r="F131" s="159">
        <v>0.83704453441295557</v>
      </c>
      <c r="G131">
        <f t="shared" si="5"/>
        <v>1</v>
      </c>
      <c r="I131" s="3">
        <f t="shared" si="6"/>
        <v>128</v>
      </c>
      <c r="J131" s="157">
        <v>0.97058823529411764</v>
      </c>
      <c r="K131" s="17">
        <f t="shared" si="7"/>
        <v>0.64000000000000046</v>
      </c>
      <c r="L131" s="158">
        <v>0.15714285714285714</v>
      </c>
      <c r="M131" s="17">
        <f t="shared" si="7"/>
        <v>0.64000000000000046</v>
      </c>
      <c r="N131" s="158">
        <v>0.86792452830188682</v>
      </c>
      <c r="O131" s="17">
        <f t="shared" si="7"/>
        <v>0.64000000000000046</v>
      </c>
      <c r="P131" s="159">
        <v>0.85626102292768957</v>
      </c>
      <c r="Q131" s="178">
        <f t="shared" si="7"/>
        <v>0.64000000000000046</v>
      </c>
    </row>
    <row r="132" spans="1:17" ht="16" thickBot="1" x14ac:dyDescent="0.25">
      <c r="A132" s="3">
        <f t="shared" si="8"/>
        <v>128</v>
      </c>
      <c r="B132" s="157">
        <v>1</v>
      </c>
      <c r="C132" s="158">
        <v>0.94117647058823528</v>
      </c>
      <c r="D132" s="158">
        <v>0.109375</v>
      </c>
      <c r="E132" s="158">
        <v>0.82</v>
      </c>
      <c r="F132" s="159">
        <v>0.88213315217391308</v>
      </c>
      <c r="G132">
        <f t="shared" si="5"/>
        <v>1</v>
      </c>
      <c r="I132" s="3">
        <f t="shared" si="6"/>
        <v>129</v>
      </c>
      <c r="J132" s="157">
        <v>0.97058823529411764</v>
      </c>
      <c r="K132" s="17">
        <f t="shared" si="7"/>
        <v>0.64500000000000046</v>
      </c>
      <c r="L132" s="158">
        <v>0.15853658536585366</v>
      </c>
      <c r="M132" s="17">
        <f t="shared" si="7"/>
        <v>0.64500000000000046</v>
      </c>
      <c r="N132" s="158">
        <v>0.86842105263157898</v>
      </c>
      <c r="O132" s="17">
        <f t="shared" si="7"/>
        <v>0.64500000000000046</v>
      </c>
      <c r="P132" s="159">
        <v>0.85660660660660648</v>
      </c>
      <c r="Q132" s="178">
        <f t="shared" si="7"/>
        <v>0.64500000000000046</v>
      </c>
    </row>
    <row r="133" spans="1:17" ht="16" thickBot="1" x14ac:dyDescent="0.25">
      <c r="A133" s="3">
        <f t="shared" si="8"/>
        <v>129</v>
      </c>
      <c r="B133" s="157">
        <v>1</v>
      </c>
      <c r="C133" s="158">
        <v>0.93333333333333335</v>
      </c>
      <c r="D133" s="158">
        <v>2.8169014084507043E-2</v>
      </c>
      <c r="E133" s="158">
        <v>0.89130434782608692</v>
      </c>
      <c r="F133" s="159">
        <v>0.82423708920187799</v>
      </c>
      <c r="G133">
        <f t="shared" si="5"/>
        <v>1</v>
      </c>
      <c r="I133" s="3">
        <f t="shared" si="6"/>
        <v>130</v>
      </c>
      <c r="J133" s="157">
        <v>0.97142857142857142</v>
      </c>
      <c r="K133" s="17">
        <f t="shared" si="7"/>
        <v>0.65000000000000047</v>
      </c>
      <c r="L133" s="158">
        <v>0.16</v>
      </c>
      <c r="M133" s="17">
        <f t="shared" si="7"/>
        <v>0.65000000000000047</v>
      </c>
      <c r="N133" s="158">
        <v>0.86842105263157898</v>
      </c>
      <c r="O133" s="17">
        <f t="shared" si="7"/>
        <v>0.65000000000000047</v>
      </c>
      <c r="P133" s="159">
        <v>0.8574324324324325</v>
      </c>
      <c r="Q133" s="178">
        <f>Q132+0.005</f>
        <v>0.65000000000000047</v>
      </c>
    </row>
    <row r="134" spans="1:17" ht="16" thickBot="1" x14ac:dyDescent="0.25">
      <c r="A134" s="3">
        <f t="shared" si="8"/>
        <v>130</v>
      </c>
      <c r="B134" s="157">
        <v>1</v>
      </c>
      <c r="C134" s="158">
        <v>0.9285714285714286</v>
      </c>
      <c r="D134" s="158">
        <v>0.14285714285714285</v>
      </c>
      <c r="E134" s="158">
        <v>0.96491228070175439</v>
      </c>
      <c r="F134" s="159">
        <v>0.71394064872325746</v>
      </c>
      <c r="G134">
        <f t="shared" ref="G134:G197" si="9">IF(C134&gt;E134,1,0)</f>
        <v>0</v>
      </c>
      <c r="I134" s="3">
        <f t="shared" ref="I134:I197" si="10">I133+1</f>
        <v>131</v>
      </c>
      <c r="J134" s="157">
        <v>0.97142857142857142</v>
      </c>
      <c r="K134" s="17">
        <f t="shared" ref="K134:Q197" si="11">K133+0.005</f>
        <v>0.65500000000000047</v>
      </c>
      <c r="L134" s="158">
        <v>0.16</v>
      </c>
      <c r="M134" s="17">
        <f t="shared" si="11"/>
        <v>0.65500000000000047</v>
      </c>
      <c r="N134" s="158">
        <v>0.86842105263157898</v>
      </c>
      <c r="O134" s="17">
        <f t="shared" si="11"/>
        <v>0.65500000000000047</v>
      </c>
      <c r="P134" s="159">
        <v>0.85757314974182441</v>
      </c>
      <c r="Q134" s="178">
        <f t="shared" si="11"/>
        <v>0.65500000000000047</v>
      </c>
    </row>
    <row r="135" spans="1:17" ht="16" thickBot="1" x14ac:dyDescent="0.25">
      <c r="A135" s="3">
        <f t="shared" si="8"/>
        <v>131</v>
      </c>
      <c r="B135" s="157">
        <v>1</v>
      </c>
      <c r="C135" s="158">
        <v>1</v>
      </c>
      <c r="D135" s="158">
        <v>0.18181818181818182</v>
      </c>
      <c r="E135" s="158">
        <v>0.90909090909090906</v>
      </c>
      <c r="F135" s="159">
        <v>0.81818181818181823</v>
      </c>
      <c r="G135">
        <f t="shared" si="9"/>
        <v>1</v>
      </c>
      <c r="I135" s="3">
        <f t="shared" si="10"/>
        <v>132</v>
      </c>
      <c r="J135" s="157">
        <v>0.97142857142857142</v>
      </c>
      <c r="K135" s="17">
        <f t="shared" si="11"/>
        <v>0.66000000000000048</v>
      </c>
      <c r="L135" s="158">
        <v>0.16049382716049382</v>
      </c>
      <c r="M135" s="17">
        <f t="shared" si="11"/>
        <v>0.66000000000000048</v>
      </c>
      <c r="N135" s="158">
        <v>0.86842105263157898</v>
      </c>
      <c r="O135" s="17">
        <f t="shared" si="11"/>
        <v>0.66000000000000048</v>
      </c>
      <c r="P135" s="159">
        <v>0.85762032085561501</v>
      </c>
      <c r="Q135" s="178">
        <f t="shared" si="11"/>
        <v>0.66000000000000048</v>
      </c>
    </row>
    <row r="136" spans="1:17" ht="16" thickBot="1" x14ac:dyDescent="0.25">
      <c r="A136" s="3">
        <f t="shared" si="8"/>
        <v>132</v>
      </c>
      <c r="B136" s="157">
        <v>1</v>
      </c>
      <c r="C136" s="158">
        <v>1</v>
      </c>
      <c r="D136" s="158">
        <v>0.18518518518518517</v>
      </c>
      <c r="E136" s="158">
        <v>0.8529411764705882</v>
      </c>
      <c r="F136" s="159">
        <v>0.84328952608522512</v>
      </c>
      <c r="G136">
        <f t="shared" si="9"/>
        <v>1</v>
      </c>
      <c r="I136" s="3">
        <f t="shared" si="10"/>
        <v>133</v>
      </c>
      <c r="J136" s="157">
        <v>0.97142857142857142</v>
      </c>
      <c r="K136" s="17">
        <f t="shared" si="11"/>
        <v>0.66500000000000048</v>
      </c>
      <c r="L136" s="158">
        <v>0.16129032258064516</v>
      </c>
      <c r="M136" s="17">
        <f t="shared" si="11"/>
        <v>0.66500000000000048</v>
      </c>
      <c r="N136" s="158">
        <v>0.86956521739130432</v>
      </c>
      <c r="O136" s="17">
        <f t="shared" si="11"/>
        <v>0.66500000000000048</v>
      </c>
      <c r="P136" s="159">
        <v>0.85852568875651536</v>
      </c>
      <c r="Q136" s="178">
        <f t="shared" si="11"/>
        <v>0.66500000000000048</v>
      </c>
    </row>
    <row r="137" spans="1:17" ht="16" thickBot="1" x14ac:dyDescent="0.25">
      <c r="A137" s="3">
        <f t="shared" si="8"/>
        <v>133</v>
      </c>
      <c r="B137" s="157">
        <v>1</v>
      </c>
      <c r="C137" s="158">
        <v>0.96</v>
      </c>
      <c r="D137" s="158">
        <v>0.16</v>
      </c>
      <c r="E137" s="158">
        <v>0.83333333333333337</v>
      </c>
      <c r="F137" s="159">
        <v>0.8759420289855071</v>
      </c>
      <c r="G137">
        <f t="shared" si="9"/>
        <v>1</v>
      </c>
      <c r="I137" s="3">
        <f t="shared" si="10"/>
        <v>134</v>
      </c>
      <c r="J137" s="157">
        <v>0.97222222222222221</v>
      </c>
      <c r="K137" s="17">
        <f t="shared" si="11"/>
        <v>0.67000000000000048</v>
      </c>
      <c r="L137" s="158">
        <v>0.16216216216216217</v>
      </c>
      <c r="M137" s="17">
        <f t="shared" si="11"/>
        <v>0.67000000000000048</v>
      </c>
      <c r="N137" s="158">
        <v>0.86956521739130432</v>
      </c>
      <c r="O137" s="17">
        <f t="shared" si="11"/>
        <v>0.67000000000000048</v>
      </c>
      <c r="P137" s="159">
        <v>0.85981047937569677</v>
      </c>
      <c r="Q137" s="178">
        <f t="shared" si="11"/>
        <v>0.67000000000000048</v>
      </c>
    </row>
    <row r="138" spans="1:17" ht="16" thickBot="1" x14ac:dyDescent="0.25">
      <c r="A138" s="3">
        <f t="shared" si="8"/>
        <v>134</v>
      </c>
      <c r="B138" s="157">
        <v>1</v>
      </c>
      <c r="C138" s="158">
        <v>0.96153846153846156</v>
      </c>
      <c r="D138" s="158">
        <v>0.10810810810810811</v>
      </c>
      <c r="E138" s="158">
        <v>0.77272727272727271</v>
      </c>
      <c r="F138" s="159">
        <v>0.80605605605605601</v>
      </c>
      <c r="G138">
        <f t="shared" si="9"/>
        <v>1</v>
      </c>
      <c r="I138" s="3">
        <f t="shared" si="10"/>
        <v>135</v>
      </c>
      <c r="J138" s="157">
        <v>0.97435897435897434</v>
      </c>
      <c r="K138" s="17">
        <f t="shared" si="11"/>
        <v>0.67500000000000049</v>
      </c>
      <c r="L138" s="158">
        <v>0.16216216216216217</v>
      </c>
      <c r="M138" s="17">
        <f t="shared" si="11"/>
        <v>0.67500000000000049</v>
      </c>
      <c r="N138" s="158">
        <v>0.87037037037037035</v>
      </c>
      <c r="O138" s="17">
        <f t="shared" si="11"/>
        <v>0.67500000000000049</v>
      </c>
      <c r="P138" s="159">
        <v>0.860229885057471</v>
      </c>
      <c r="Q138" s="178">
        <f t="shared" si="11"/>
        <v>0.67500000000000049</v>
      </c>
    </row>
    <row r="139" spans="1:17" ht="16" thickBot="1" x14ac:dyDescent="0.25">
      <c r="A139" s="3">
        <f t="shared" si="8"/>
        <v>135</v>
      </c>
      <c r="B139" s="157">
        <v>1</v>
      </c>
      <c r="C139" s="158">
        <v>0.9642857142857143</v>
      </c>
      <c r="D139" s="158">
        <v>8.8235294117647065E-2</v>
      </c>
      <c r="E139" s="158">
        <v>0.8936170212765957</v>
      </c>
      <c r="F139" s="159">
        <v>0.77363445378151252</v>
      </c>
      <c r="G139">
        <f t="shared" si="9"/>
        <v>1</v>
      </c>
      <c r="I139" s="3">
        <f t="shared" si="10"/>
        <v>136</v>
      </c>
      <c r="J139" s="157">
        <v>0.97435897435897434</v>
      </c>
      <c r="K139" s="17">
        <f t="shared" si="11"/>
        <v>0.68000000000000049</v>
      </c>
      <c r="L139" s="158">
        <v>0.16216216216216217</v>
      </c>
      <c r="M139" s="17">
        <f t="shared" si="11"/>
        <v>0.68000000000000049</v>
      </c>
      <c r="N139" s="158">
        <v>0.87179487179487181</v>
      </c>
      <c r="O139" s="17">
        <f t="shared" si="11"/>
        <v>0.68000000000000049</v>
      </c>
      <c r="P139" s="159">
        <v>0.86061643835616453</v>
      </c>
      <c r="Q139" s="178">
        <f t="shared" si="11"/>
        <v>0.68000000000000049</v>
      </c>
    </row>
    <row r="140" spans="1:17" ht="16" thickBot="1" x14ac:dyDescent="0.25">
      <c r="A140" s="3">
        <f t="shared" si="8"/>
        <v>136</v>
      </c>
      <c r="B140" s="157">
        <v>1</v>
      </c>
      <c r="C140" s="158">
        <v>0.97058823529411764</v>
      </c>
      <c r="D140" s="158">
        <v>0.14285714285714285</v>
      </c>
      <c r="E140" s="158">
        <v>0.89090909090909087</v>
      </c>
      <c r="F140" s="159">
        <v>0.84168956043956034</v>
      </c>
      <c r="G140">
        <f t="shared" si="9"/>
        <v>1</v>
      </c>
      <c r="I140" s="3">
        <f t="shared" si="10"/>
        <v>137</v>
      </c>
      <c r="J140" s="157">
        <v>1</v>
      </c>
      <c r="K140" s="17">
        <f t="shared" si="11"/>
        <v>0.6850000000000005</v>
      </c>
      <c r="L140" s="158">
        <v>0.16216216216216217</v>
      </c>
      <c r="M140" s="17">
        <f t="shared" si="11"/>
        <v>0.6850000000000005</v>
      </c>
      <c r="N140" s="158">
        <v>0.87179487179487181</v>
      </c>
      <c r="O140" s="17">
        <f t="shared" si="11"/>
        <v>0.6850000000000005</v>
      </c>
      <c r="P140" s="159">
        <v>0.86066176470588218</v>
      </c>
      <c r="Q140" s="178">
        <f t="shared" si="11"/>
        <v>0.6850000000000005</v>
      </c>
    </row>
    <row r="141" spans="1:17" ht="16" thickBot="1" x14ac:dyDescent="0.25">
      <c r="A141" s="3">
        <f t="shared" si="8"/>
        <v>137</v>
      </c>
      <c r="B141" s="157">
        <v>1</v>
      </c>
      <c r="C141" s="158">
        <v>0.91176470588235292</v>
      </c>
      <c r="D141" s="158">
        <v>0.171875</v>
      </c>
      <c r="E141" s="158">
        <v>0.82499999999999996</v>
      </c>
      <c r="F141" s="159">
        <v>0.78432765151515149</v>
      </c>
      <c r="G141">
        <f t="shared" si="9"/>
        <v>1</v>
      </c>
      <c r="I141" s="3">
        <f t="shared" si="10"/>
        <v>138</v>
      </c>
      <c r="J141" s="157">
        <v>1</v>
      </c>
      <c r="K141" s="17">
        <f t="shared" si="11"/>
        <v>0.6900000000000005</v>
      </c>
      <c r="L141" s="158">
        <v>0.16216216216216217</v>
      </c>
      <c r="M141" s="17">
        <f t="shared" si="11"/>
        <v>0.6900000000000005</v>
      </c>
      <c r="N141" s="158">
        <v>0.87234042553191493</v>
      </c>
      <c r="O141" s="17">
        <f t="shared" si="11"/>
        <v>0.6900000000000005</v>
      </c>
      <c r="P141" s="159">
        <v>0.86114253393665141</v>
      </c>
      <c r="Q141" s="178">
        <f t="shared" si="11"/>
        <v>0.6900000000000005</v>
      </c>
    </row>
    <row r="142" spans="1:17" ht="16" thickBot="1" x14ac:dyDescent="0.25">
      <c r="A142" s="3">
        <f t="shared" si="8"/>
        <v>138</v>
      </c>
      <c r="B142" s="157">
        <v>1</v>
      </c>
      <c r="C142" s="158">
        <v>0.95833333333333337</v>
      </c>
      <c r="D142" s="158">
        <v>0.12328767123287671</v>
      </c>
      <c r="E142" s="158">
        <v>0.93617021276595747</v>
      </c>
      <c r="F142" s="159">
        <v>0.87163876204972091</v>
      </c>
      <c r="G142">
        <f t="shared" si="9"/>
        <v>1</v>
      </c>
      <c r="I142" s="3">
        <f t="shared" si="10"/>
        <v>139</v>
      </c>
      <c r="J142" s="157">
        <v>1</v>
      </c>
      <c r="K142" s="17">
        <f t="shared" si="11"/>
        <v>0.69500000000000051</v>
      </c>
      <c r="L142" s="158">
        <v>0.16250000000000001</v>
      </c>
      <c r="M142" s="17">
        <f t="shared" si="11"/>
        <v>0.69500000000000051</v>
      </c>
      <c r="N142" s="158">
        <v>0.87234042553191493</v>
      </c>
      <c r="O142" s="17">
        <f t="shared" si="11"/>
        <v>0.69500000000000051</v>
      </c>
      <c r="P142" s="159">
        <v>0.86117936117936111</v>
      </c>
      <c r="Q142" s="178">
        <f t="shared" si="11"/>
        <v>0.69500000000000051</v>
      </c>
    </row>
    <row r="143" spans="1:17" ht="16" thickBot="1" x14ac:dyDescent="0.25">
      <c r="A143" s="3">
        <f t="shared" si="8"/>
        <v>139</v>
      </c>
      <c r="B143" s="157">
        <v>1</v>
      </c>
      <c r="C143" s="158">
        <v>0.9285714285714286</v>
      </c>
      <c r="D143" s="158">
        <v>7.792207792207792E-2</v>
      </c>
      <c r="E143" s="158">
        <v>0.87179487179487181</v>
      </c>
      <c r="F143" s="159">
        <v>0.79557479557479549</v>
      </c>
      <c r="G143">
        <f t="shared" si="9"/>
        <v>1</v>
      </c>
      <c r="I143" s="3">
        <f t="shared" si="10"/>
        <v>140</v>
      </c>
      <c r="J143" s="157">
        <v>1</v>
      </c>
      <c r="K143" s="17">
        <f t="shared" si="11"/>
        <v>0.70000000000000051</v>
      </c>
      <c r="L143" s="158">
        <v>0.16279069767441862</v>
      </c>
      <c r="M143" s="17">
        <f t="shared" si="11"/>
        <v>0.70000000000000051</v>
      </c>
      <c r="N143" s="158">
        <v>0.87234042553191493</v>
      </c>
      <c r="O143" s="17">
        <f t="shared" si="11"/>
        <v>0.70000000000000051</v>
      </c>
      <c r="P143" s="159">
        <v>0.86179060665362028</v>
      </c>
      <c r="Q143" s="178">
        <f t="shared" si="11"/>
        <v>0.70000000000000051</v>
      </c>
    </row>
    <row r="144" spans="1:17" ht="16" thickBot="1" x14ac:dyDescent="0.25">
      <c r="A144" s="3">
        <f t="shared" si="8"/>
        <v>140</v>
      </c>
      <c r="B144" s="157">
        <v>1</v>
      </c>
      <c r="C144" s="158">
        <v>0.95833333333333337</v>
      </c>
      <c r="D144" s="158">
        <v>0.16049382716049382</v>
      </c>
      <c r="E144" s="158">
        <v>0.80487804878048785</v>
      </c>
      <c r="F144" s="159">
        <v>0.86246913580246909</v>
      </c>
      <c r="G144">
        <f t="shared" si="9"/>
        <v>1</v>
      </c>
      <c r="I144" s="3">
        <f t="shared" si="10"/>
        <v>141</v>
      </c>
      <c r="J144" s="157">
        <v>1</v>
      </c>
      <c r="K144" s="17">
        <f t="shared" si="11"/>
        <v>0.70500000000000052</v>
      </c>
      <c r="L144" s="158">
        <v>0.16363636363636364</v>
      </c>
      <c r="M144" s="17">
        <f t="shared" si="11"/>
        <v>0.70500000000000052</v>
      </c>
      <c r="N144" s="158">
        <v>0.87234042553191493</v>
      </c>
      <c r="O144" s="17">
        <f t="shared" si="11"/>
        <v>0.70500000000000052</v>
      </c>
      <c r="P144" s="159">
        <v>0.86237373737373735</v>
      </c>
      <c r="Q144" s="178">
        <f t="shared" si="11"/>
        <v>0.70500000000000052</v>
      </c>
    </row>
    <row r="145" spans="1:17" ht="16" thickBot="1" x14ac:dyDescent="0.25">
      <c r="A145" s="3">
        <f t="shared" si="8"/>
        <v>141</v>
      </c>
      <c r="B145" s="157">
        <v>1</v>
      </c>
      <c r="C145" s="158">
        <v>0.96551724137931039</v>
      </c>
      <c r="D145" s="158">
        <v>0.13043478260869565</v>
      </c>
      <c r="E145" s="158">
        <v>0.84782608695652173</v>
      </c>
      <c r="F145" s="159">
        <v>0.92351046698872796</v>
      </c>
      <c r="G145">
        <f t="shared" si="9"/>
        <v>1</v>
      </c>
      <c r="I145" s="3">
        <f t="shared" si="10"/>
        <v>142</v>
      </c>
      <c r="J145" s="157">
        <v>1</v>
      </c>
      <c r="K145" s="17">
        <f t="shared" si="11"/>
        <v>0.71000000000000052</v>
      </c>
      <c r="L145" s="158">
        <v>0.16363636363636364</v>
      </c>
      <c r="M145" s="17">
        <f t="shared" si="11"/>
        <v>0.71000000000000052</v>
      </c>
      <c r="N145" s="158">
        <v>0.875</v>
      </c>
      <c r="O145" s="17">
        <f t="shared" si="11"/>
        <v>0.71000000000000052</v>
      </c>
      <c r="P145" s="159">
        <v>0.86246913580246909</v>
      </c>
      <c r="Q145" s="178">
        <f t="shared" si="11"/>
        <v>0.71000000000000052</v>
      </c>
    </row>
    <row r="146" spans="1:17" ht="16" thickBot="1" x14ac:dyDescent="0.25">
      <c r="A146" s="3">
        <f t="shared" si="8"/>
        <v>142</v>
      </c>
      <c r="B146" s="157">
        <v>1</v>
      </c>
      <c r="C146" s="158">
        <v>0.967741935483871</v>
      </c>
      <c r="D146" s="158">
        <v>0.13235294117647059</v>
      </c>
      <c r="E146" s="158">
        <v>0.78947368421052633</v>
      </c>
      <c r="F146" s="159">
        <v>0.91435986159169569</v>
      </c>
      <c r="G146">
        <f t="shared" si="9"/>
        <v>1</v>
      </c>
      <c r="I146" s="3">
        <f t="shared" si="10"/>
        <v>143</v>
      </c>
      <c r="J146" s="157">
        <v>1</v>
      </c>
      <c r="K146" s="17">
        <f t="shared" si="11"/>
        <v>0.71500000000000052</v>
      </c>
      <c r="L146" s="158">
        <v>0.16417910447761194</v>
      </c>
      <c r="M146" s="17">
        <f t="shared" si="11"/>
        <v>0.71500000000000052</v>
      </c>
      <c r="N146" s="158">
        <v>0.875</v>
      </c>
      <c r="O146" s="17">
        <f t="shared" si="11"/>
        <v>0.71500000000000052</v>
      </c>
      <c r="P146" s="159">
        <v>0.8635820895522387</v>
      </c>
      <c r="Q146" s="178">
        <f t="shared" si="11"/>
        <v>0.71500000000000052</v>
      </c>
    </row>
    <row r="147" spans="1:17" ht="16" thickBot="1" x14ac:dyDescent="0.25">
      <c r="A147" s="3">
        <f t="shared" si="8"/>
        <v>143</v>
      </c>
      <c r="B147" s="157">
        <v>1</v>
      </c>
      <c r="C147" s="158">
        <v>1</v>
      </c>
      <c r="D147" s="158">
        <v>0.17567567567567569</v>
      </c>
      <c r="E147" s="158">
        <v>0.8</v>
      </c>
      <c r="F147" s="159">
        <v>0.89364364364364357</v>
      </c>
      <c r="G147">
        <f t="shared" si="9"/>
        <v>1</v>
      </c>
      <c r="I147" s="3">
        <f t="shared" si="10"/>
        <v>144</v>
      </c>
      <c r="J147" s="157">
        <v>1</v>
      </c>
      <c r="K147" s="17">
        <f t="shared" si="11"/>
        <v>0.72000000000000053</v>
      </c>
      <c r="L147" s="158">
        <v>0.16455696202531644</v>
      </c>
      <c r="M147" s="17">
        <f t="shared" si="11"/>
        <v>0.72000000000000053</v>
      </c>
      <c r="N147" s="158">
        <v>0.875</v>
      </c>
      <c r="O147" s="17">
        <f t="shared" si="11"/>
        <v>0.72000000000000053</v>
      </c>
      <c r="P147" s="159">
        <v>0.86418400876232193</v>
      </c>
      <c r="Q147" s="178">
        <f t="shared" si="11"/>
        <v>0.72000000000000053</v>
      </c>
    </row>
    <row r="148" spans="1:17" ht="16" thickBot="1" x14ac:dyDescent="0.25">
      <c r="A148" s="3">
        <f t="shared" si="8"/>
        <v>144</v>
      </c>
      <c r="B148" s="157">
        <v>1</v>
      </c>
      <c r="C148" s="158">
        <v>1</v>
      </c>
      <c r="D148" s="158">
        <v>0.14285714285714285</v>
      </c>
      <c r="E148" s="158">
        <v>0.80769230769230771</v>
      </c>
      <c r="F148" s="159">
        <v>0.80027472527472521</v>
      </c>
      <c r="G148">
        <f t="shared" si="9"/>
        <v>1</v>
      </c>
      <c r="I148" s="3">
        <f t="shared" si="10"/>
        <v>145</v>
      </c>
      <c r="J148" s="157">
        <v>1</v>
      </c>
      <c r="K148" s="17">
        <f t="shared" si="11"/>
        <v>0.72500000000000053</v>
      </c>
      <c r="L148" s="158">
        <v>0.16666666666666666</v>
      </c>
      <c r="M148" s="17">
        <f t="shared" si="11"/>
        <v>0.72500000000000053</v>
      </c>
      <c r="N148" s="158">
        <v>0.875</v>
      </c>
      <c r="O148" s="17">
        <f t="shared" si="11"/>
        <v>0.72500000000000053</v>
      </c>
      <c r="P148" s="159">
        <v>0.86433937251436155</v>
      </c>
      <c r="Q148" s="178">
        <f t="shared" si="11"/>
        <v>0.72500000000000053</v>
      </c>
    </row>
    <row r="149" spans="1:17" ht="16" thickBot="1" x14ac:dyDescent="0.25">
      <c r="A149" s="3">
        <f t="shared" si="8"/>
        <v>145</v>
      </c>
      <c r="B149" s="157">
        <v>1</v>
      </c>
      <c r="C149" s="158">
        <v>1</v>
      </c>
      <c r="D149" s="158">
        <v>6.25E-2</v>
      </c>
      <c r="E149" s="158">
        <v>0.9</v>
      </c>
      <c r="F149" s="159">
        <v>0.82781250000000006</v>
      </c>
      <c r="G149">
        <f t="shared" si="9"/>
        <v>1</v>
      </c>
      <c r="I149" s="3">
        <f t="shared" si="10"/>
        <v>146</v>
      </c>
      <c r="J149" s="157">
        <v>1</v>
      </c>
      <c r="K149" s="17">
        <f t="shared" si="11"/>
        <v>0.73000000000000054</v>
      </c>
      <c r="L149" s="158">
        <v>0.16901408450704225</v>
      </c>
      <c r="M149" s="17">
        <f t="shared" si="11"/>
        <v>0.73000000000000054</v>
      </c>
      <c r="N149" s="158">
        <v>0.87931034482758619</v>
      </c>
      <c r="O149" s="17">
        <f t="shared" si="11"/>
        <v>0.73000000000000054</v>
      </c>
      <c r="P149" s="159">
        <v>0.86565170940170943</v>
      </c>
      <c r="Q149" s="178">
        <f t="shared" si="11"/>
        <v>0.73000000000000054</v>
      </c>
    </row>
    <row r="150" spans="1:17" ht="16" thickBot="1" x14ac:dyDescent="0.25">
      <c r="A150" s="3">
        <f t="shared" si="8"/>
        <v>146</v>
      </c>
      <c r="B150" s="157">
        <v>1</v>
      </c>
      <c r="C150" s="158">
        <v>0.92307692307692313</v>
      </c>
      <c r="D150" s="158">
        <v>0.15714285714285714</v>
      </c>
      <c r="E150" s="158">
        <v>0.88095238095238093</v>
      </c>
      <c r="F150" s="159">
        <v>0.81796536796536801</v>
      </c>
      <c r="G150">
        <f t="shared" si="9"/>
        <v>1</v>
      </c>
      <c r="I150" s="3">
        <f t="shared" si="10"/>
        <v>147</v>
      </c>
      <c r="J150" s="157">
        <v>1</v>
      </c>
      <c r="K150" s="17">
        <f t="shared" si="11"/>
        <v>0.73500000000000054</v>
      </c>
      <c r="L150" s="158">
        <v>0.16977611940298507</v>
      </c>
      <c r="M150" s="17">
        <f t="shared" si="11"/>
        <v>0.73500000000000054</v>
      </c>
      <c r="N150" s="158">
        <v>0.88</v>
      </c>
      <c r="O150" s="17">
        <f t="shared" si="11"/>
        <v>0.73500000000000054</v>
      </c>
      <c r="P150" s="159">
        <v>0.86580882352941169</v>
      </c>
      <c r="Q150" s="178">
        <f t="shared" si="11"/>
        <v>0.73500000000000054</v>
      </c>
    </row>
    <row r="151" spans="1:17" ht="16" thickBot="1" x14ac:dyDescent="0.25">
      <c r="A151" s="3">
        <f t="shared" si="8"/>
        <v>147</v>
      </c>
      <c r="B151" s="157">
        <v>1</v>
      </c>
      <c r="C151" s="158">
        <v>0.97142857142857142</v>
      </c>
      <c r="D151" s="158">
        <v>7.575757575757576E-2</v>
      </c>
      <c r="E151" s="158">
        <v>0.875</v>
      </c>
      <c r="F151" s="159">
        <v>0.76893939393939381</v>
      </c>
      <c r="G151">
        <f t="shared" si="9"/>
        <v>1</v>
      </c>
      <c r="I151" s="3">
        <f t="shared" si="10"/>
        <v>148</v>
      </c>
      <c r="J151" s="157">
        <v>1</v>
      </c>
      <c r="K151" s="17">
        <f t="shared" si="11"/>
        <v>0.74000000000000055</v>
      </c>
      <c r="L151" s="158">
        <v>0.17073170731707318</v>
      </c>
      <c r="M151" s="17">
        <f t="shared" si="11"/>
        <v>0.74000000000000055</v>
      </c>
      <c r="N151" s="158">
        <v>0.88095238095238093</v>
      </c>
      <c r="O151" s="17">
        <f t="shared" si="11"/>
        <v>0.74000000000000055</v>
      </c>
      <c r="P151" s="159">
        <v>0.86795491143317238</v>
      </c>
      <c r="Q151" s="178">
        <f t="shared" si="11"/>
        <v>0.74000000000000055</v>
      </c>
    </row>
    <row r="152" spans="1:17" ht="16" thickBot="1" x14ac:dyDescent="0.25">
      <c r="A152" s="3">
        <f t="shared" si="8"/>
        <v>148</v>
      </c>
      <c r="B152" s="157">
        <v>1</v>
      </c>
      <c r="C152" s="158">
        <v>0.97435897435897434</v>
      </c>
      <c r="D152" s="158">
        <v>7.3529411764705885E-2</v>
      </c>
      <c r="E152" s="158">
        <v>0.80952380952380953</v>
      </c>
      <c r="F152" s="159">
        <v>0.85762032085561501</v>
      </c>
      <c r="G152">
        <f t="shared" si="9"/>
        <v>1</v>
      </c>
      <c r="I152" s="3">
        <f t="shared" si="10"/>
        <v>149</v>
      </c>
      <c r="J152" s="157">
        <v>1</v>
      </c>
      <c r="K152" s="17">
        <f t="shared" si="11"/>
        <v>0.74500000000000055</v>
      </c>
      <c r="L152" s="158">
        <v>0.17105263157894737</v>
      </c>
      <c r="M152" s="17">
        <f t="shared" si="11"/>
        <v>0.74500000000000055</v>
      </c>
      <c r="N152" s="158">
        <v>0.88372093023255816</v>
      </c>
      <c r="O152" s="17">
        <f t="shared" si="11"/>
        <v>0.74500000000000055</v>
      </c>
      <c r="P152" s="159">
        <v>0.86927917620137307</v>
      </c>
      <c r="Q152" s="178">
        <f t="shared" si="11"/>
        <v>0.74500000000000055</v>
      </c>
    </row>
    <row r="153" spans="1:17" ht="16" thickBot="1" x14ac:dyDescent="0.25">
      <c r="A153" s="3">
        <f t="shared" si="8"/>
        <v>149</v>
      </c>
      <c r="B153" s="157">
        <v>1</v>
      </c>
      <c r="C153" s="158">
        <v>0.92592592592592593</v>
      </c>
      <c r="D153" s="158">
        <v>5.6338028169014086E-2</v>
      </c>
      <c r="E153" s="158">
        <v>0.91666666666666663</v>
      </c>
      <c r="F153" s="159">
        <v>0.82985915492957751</v>
      </c>
      <c r="G153">
        <f t="shared" si="9"/>
        <v>1</v>
      </c>
      <c r="I153" s="3">
        <f t="shared" si="10"/>
        <v>150</v>
      </c>
      <c r="J153" s="157">
        <v>1</v>
      </c>
      <c r="K153" s="17">
        <f t="shared" si="11"/>
        <v>0.75000000000000056</v>
      </c>
      <c r="L153" s="158">
        <v>0.171875</v>
      </c>
      <c r="M153" s="17">
        <f t="shared" si="11"/>
        <v>0.75000000000000056</v>
      </c>
      <c r="N153" s="158">
        <v>0.88372093023255816</v>
      </c>
      <c r="O153" s="17">
        <f t="shared" si="11"/>
        <v>0.75000000000000056</v>
      </c>
      <c r="P153" s="159">
        <v>0.86927917620137307</v>
      </c>
      <c r="Q153" s="178">
        <f t="shared" si="11"/>
        <v>0.75000000000000056</v>
      </c>
    </row>
    <row r="154" spans="1:17" ht="16" thickBot="1" x14ac:dyDescent="0.25">
      <c r="A154" s="3">
        <f t="shared" si="8"/>
        <v>150</v>
      </c>
      <c r="B154" s="157">
        <v>1</v>
      </c>
      <c r="C154" s="158">
        <v>0.94285714285714284</v>
      </c>
      <c r="D154" s="158">
        <v>0.10989010989010989</v>
      </c>
      <c r="E154" s="158">
        <v>0.78260869565217395</v>
      </c>
      <c r="F154" s="159">
        <v>0.84215784215784206</v>
      </c>
      <c r="G154">
        <f t="shared" si="9"/>
        <v>1</v>
      </c>
      <c r="I154" s="3">
        <f t="shared" si="10"/>
        <v>151</v>
      </c>
      <c r="J154" s="157">
        <v>1</v>
      </c>
      <c r="K154" s="17">
        <f t="shared" si="11"/>
        <v>0.75500000000000056</v>
      </c>
      <c r="L154" s="158">
        <v>0.17333333333333334</v>
      </c>
      <c r="M154" s="17">
        <f t="shared" si="11"/>
        <v>0.75500000000000056</v>
      </c>
      <c r="N154" s="158">
        <v>0.88636363636363635</v>
      </c>
      <c r="O154" s="17">
        <f t="shared" si="11"/>
        <v>0.75500000000000056</v>
      </c>
      <c r="P154" s="159">
        <v>0.86982758620689682</v>
      </c>
      <c r="Q154" s="178">
        <f t="shared" si="11"/>
        <v>0.75500000000000056</v>
      </c>
    </row>
    <row r="155" spans="1:17" ht="16" thickBot="1" x14ac:dyDescent="0.25">
      <c r="A155" s="3">
        <f t="shared" si="8"/>
        <v>151</v>
      </c>
      <c r="B155" s="157">
        <v>1</v>
      </c>
      <c r="C155" s="158">
        <v>0.97222222222222221</v>
      </c>
      <c r="D155" s="158">
        <v>0.16363636363636364</v>
      </c>
      <c r="E155" s="158">
        <v>0.94</v>
      </c>
      <c r="F155" s="159">
        <v>0.82181818181818189</v>
      </c>
      <c r="G155">
        <f t="shared" si="9"/>
        <v>1</v>
      </c>
      <c r="I155" s="3">
        <f t="shared" si="10"/>
        <v>152</v>
      </c>
      <c r="J155" s="157">
        <v>1</v>
      </c>
      <c r="K155" s="17">
        <f t="shared" si="11"/>
        <v>0.76000000000000056</v>
      </c>
      <c r="L155" s="158">
        <v>0.17391304347826086</v>
      </c>
      <c r="M155" s="17">
        <f t="shared" si="11"/>
        <v>0.76000000000000056</v>
      </c>
      <c r="N155" s="158">
        <v>0.88636363636363635</v>
      </c>
      <c r="O155" s="17">
        <f t="shared" si="11"/>
        <v>0.76000000000000056</v>
      </c>
      <c r="P155" s="159">
        <v>0.87101449275362308</v>
      </c>
      <c r="Q155" s="178">
        <f t="shared" si="11"/>
        <v>0.76000000000000056</v>
      </c>
    </row>
    <row r="156" spans="1:17" ht="16" thickBot="1" x14ac:dyDescent="0.25">
      <c r="A156" s="3">
        <f t="shared" si="8"/>
        <v>152</v>
      </c>
      <c r="B156" s="157">
        <v>1</v>
      </c>
      <c r="C156" s="158">
        <v>1</v>
      </c>
      <c r="D156" s="158">
        <v>0.13513513513513514</v>
      </c>
      <c r="E156" s="158">
        <v>0.87234042553191493</v>
      </c>
      <c r="F156" s="159">
        <v>0.80799549549549565</v>
      </c>
      <c r="G156">
        <f t="shared" si="9"/>
        <v>1</v>
      </c>
      <c r="I156" s="3">
        <f t="shared" si="10"/>
        <v>153</v>
      </c>
      <c r="J156" s="157">
        <v>1</v>
      </c>
      <c r="K156" s="17">
        <f t="shared" si="11"/>
        <v>0.76500000000000057</v>
      </c>
      <c r="L156" s="158">
        <v>0.17391304347826086</v>
      </c>
      <c r="M156" s="17">
        <f t="shared" si="11"/>
        <v>0.76500000000000057</v>
      </c>
      <c r="N156" s="158">
        <v>0.88888888888888884</v>
      </c>
      <c r="O156" s="17">
        <f t="shared" si="11"/>
        <v>0.76500000000000057</v>
      </c>
      <c r="P156" s="159">
        <v>0.87163636363636365</v>
      </c>
      <c r="Q156" s="178">
        <f t="shared" si="11"/>
        <v>0.76500000000000057</v>
      </c>
    </row>
    <row r="157" spans="1:17" ht="16" thickBot="1" x14ac:dyDescent="0.25">
      <c r="A157" s="3">
        <f t="shared" si="8"/>
        <v>153</v>
      </c>
      <c r="B157" s="157">
        <v>1</v>
      </c>
      <c r="C157" s="158">
        <v>0.93939393939393945</v>
      </c>
      <c r="D157" s="158">
        <v>0.10294117647058823</v>
      </c>
      <c r="E157" s="158">
        <v>0.82499999999999996</v>
      </c>
      <c r="F157" s="159">
        <v>0.87867647058823517</v>
      </c>
      <c r="G157">
        <f t="shared" si="9"/>
        <v>1</v>
      </c>
      <c r="I157" s="3">
        <f t="shared" si="10"/>
        <v>154</v>
      </c>
      <c r="J157" s="157">
        <v>1</v>
      </c>
      <c r="K157" s="17">
        <f t="shared" si="11"/>
        <v>0.77000000000000057</v>
      </c>
      <c r="L157" s="158">
        <v>0.17567567567567569</v>
      </c>
      <c r="M157" s="17">
        <f t="shared" si="11"/>
        <v>0.77000000000000057</v>
      </c>
      <c r="N157" s="158">
        <v>0.88888888888888884</v>
      </c>
      <c r="O157" s="17">
        <f t="shared" si="11"/>
        <v>0.77000000000000057</v>
      </c>
      <c r="P157" s="159">
        <v>0.87163876204972091</v>
      </c>
      <c r="Q157" s="178">
        <f t="shared" si="11"/>
        <v>0.77000000000000057</v>
      </c>
    </row>
    <row r="158" spans="1:17" ht="16" thickBot="1" x14ac:dyDescent="0.25">
      <c r="A158" s="3">
        <f t="shared" si="8"/>
        <v>154</v>
      </c>
      <c r="B158" s="157">
        <v>1</v>
      </c>
      <c r="C158" s="158">
        <v>0.90909090909090906</v>
      </c>
      <c r="D158" s="158">
        <v>0.12</v>
      </c>
      <c r="E158" s="158">
        <v>0.82926829268292679</v>
      </c>
      <c r="F158" s="159">
        <v>0.8224242424242425</v>
      </c>
      <c r="G158">
        <f t="shared" si="9"/>
        <v>1</v>
      </c>
      <c r="I158" s="3">
        <f t="shared" si="10"/>
        <v>155</v>
      </c>
      <c r="J158" s="157">
        <v>1</v>
      </c>
      <c r="K158" s="17">
        <f t="shared" si="11"/>
        <v>0.77500000000000058</v>
      </c>
      <c r="L158" s="158">
        <v>0.17741935483870969</v>
      </c>
      <c r="M158" s="17">
        <f t="shared" si="11"/>
        <v>0.77500000000000058</v>
      </c>
      <c r="N158" s="158">
        <v>0.88888888888888884</v>
      </c>
      <c r="O158" s="17">
        <f t="shared" si="11"/>
        <v>0.77500000000000058</v>
      </c>
      <c r="P158" s="159">
        <v>0.87189826302729534</v>
      </c>
      <c r="Q158" s="178">
        <f t="shared" si="11"/>
        <v>0.77500000000000058</v>
      </c>
    </row>
    <row r="159" spans="1:17" ht="16" thickBot="1" x14ac:dyDescent="0.25">
      <c r="A159" s="3">
        <f t="shared" si="8"/>
        <v>155</v>
      </c>
      <c r="B159" s="157">
        <v>1</v>
      </c>
      <c r="C159" s="158">
        <v>1</v>
      </c>
      <c r="D159" s="158">
        <v>0.14285714285714285</v>
      </c>
      <c r="E159" s="158">
        <v>0.8936170212765957</v>
      </c>
      <c r="F159" s="159">
        <v>0.83251231527093594</v>
      </c>
      <c r="G159">
        <f t="shared" si="9"/>
        <v>1</v>
      </c>
      <c r="I159" s="3">
        <f t="shared" si="10"/>
        <v>156</v>
      </c>
      <c r="J159" s="157">
        <v>1</v>
      </c>
      <c r="K159" s="17">
        <f t="shared" si="11"/>
        <v>0.78000000000000058</v>
      </c>
      <c r="L159" s="158">
        <v>0.17808219178082191</v>
      </c>
      <c r="M159" s="17">
        <f t="shared" si="11"/>
        <v>0.78000000000000058</v>
      </c>
      <c r="N159" s="158">
        <v>0.89090909090909087</v>
      </c>
      <c r="O159" s="17">
        <f t="shared" si="11"/>
        <v>0.78000000000000058</v>
      </c>
      <c r="P159" s="159">
        <v>0.87416666666666665</v>
      </c>
      <c r="Q159" s="178">
        <f t="shared" si="11"/>
        <v>0.78000000000000058</v>
      </c>
    </row>
    <row r="160" spans="1:17" ht="16" thickBot="1" x14ac:dyDescent="0.25">
      <c r="A160" s="3">
        <f t="shared" si="8"/>
        <v>156</v>
      </c>
      <c r="B160" s="157">
        <v>1</v>
      </c>
      <c r="C160" s="158">
        <v>0.95</v>
      </c>
      <c r="D160" s="158">
        <v>0.16216216216216217</v>
      </c>
      <c r="E160" s="158">
        <v>0.84210526315789469</v>
      </c>
      <c r="F160" s="159">
        <v>0.8506756756756757</v>
      </c>
      <c r="G160">
        <f t="shared" si="9"/>
        <v>1</v>
      </c>
      <c r="I160" s="3">
        <f t="shared" si="10"/>
        <v>157</v>
      </c>
      <c r="J160" s="157">
        <v>1</v>
      </c>
      <c r="K160" s="17">
        <f t="shared" si="11"/>
        <v>0.78500000000000059</v>
      </c>
      <c r="L160" s="158">
        <v>0.17910447761194029</v>
      </c>
      <c r="M160" s="17">
        <f t="shared" si="11"/>
        <v>0.78500000000000059</v>
      </c>
      <c r="N160" s="158">
        <v>0.89130434782608692</v>
      </c>
      <c r="O160" s="17">
        <f t="shared" si="11"/>
        <v>0.78500000000000059</v>
      </c>
      <c r="P160" s="159">
        <v>0.87516469038208178</v>
      </c>
      <c r="Q160" s="178">
        <f t="shared" si="11"/>
        <v>0.78500000000000059</v>
      </c>
    </row>
    <row r="161" spans="1:17" ht="16" thickBot="1" x14ac:dyDescent="0.25">
      <c r="A161" s="3">
        <f t="shared" si="8"/>
        <v>157</v>
      </c>
      <c r="B161" s="157">
        <v>1</v>
      </c>
      <c r="C161" s="158">
        <v>0.96551724137931039</v>
      </c>
      <c r="D161" s="158">
        <v>0.109375</v>
      </c>
      <c r="E161" s="158">
        <v>0.8392857142857143</v>
      </c>
      <c r="F161" s="159">
        <v>0.72620738636363635</v>
      </c>
      <c r="G161">
        <f t="shared" si="9"/>
        <v>1</v>
      </c>
      <c r="I161" s="3">
        <f t="shared" si="10"/>
        <v>158</v>
      </c>
      <c r="J161" s="157">
        <v>1</v>
      </c>
      <c r="K161" s="17">
        <f t="shared" si="11"/>
        <v>0.79000000000000059</v>
      </c>
      <c r="L161" s="158">
        <v>0.18181818181818182</v>
      </c>
      <c r="M161" s="17">
        <f t="shared" si="11"/>
        <v>0.79000000000000059</v>
      </c>
      <c r="N161" s="158">
        <v>0.89130434782608692</v>
      </c>
      <c r="O161" s="17">
        <f t="shared" si="11"/>
        <v>0.79000000000000059</v>
      </c>
      <c r="P161" s="159">
        <v>0.8759420289855071</v>
      </c>
      <c r="Q161" s="178">
        <f t="shared" si="11"/>
        <v>0.79000000000000059</v>
      </c>
    </row>
    <row r="162" spans="1:17" ht="16" thickBot="1" x14ac:dyDescent="0.25">
      <c r="A162" s="3">
        <f t="shared" si="8"/>
        <v>158</v>
      </c>
      <c r="B162" s="157">
        <v>1</v>
      </c>
      <c r="C162" s="158">
        <v>0.97435897435897434</v>
      </c>
      <c r="D162" s="158">
        <v>0.13253012048192772</v>
      </c>
      <c r="E162" s="158">
        <v>0.84848484848484851</v>
      </c>
      <c r="F162" s="159">
        <v>0.91905120481927716</v>
      </c>
      <c r="G162">
        <f t="shared" si="9"/>
        <v>1</v>
      </c>
      <c r="I162" s="3">
        <f t="shared" si="10"/>
        <v>159</v>
      </c>
      <c r="J162" s="157">
        <v>1</v>
      </c>
      <c r="K162" s="17">
        <f t="shared" si="11"/>
        <v>0.7950000000000006</v>
      </c>
      <c r="L162" s="158">
        <v>0.18181818181818182</v>
      </c>
      <c r="M162" s="17">
        <f t="shared" si="11"/>
        <v>0.7950000000000006</v>
      </c>
      <c r="N162" s="158">
        <v>0.8936170212765957</v>
      </c>
      <c r="O162" s="17">
        <f t="shared" si="11"/>
        <v>0.7950000000000006</v>
      </c>
      <c r="P162" s="159">
        <v>0.87637867647058831</v>
      </c>
      <c r="Q162" s="178">
        <f t="shared" si="11"/>
        <v>0.7950000000000006</v>
      </c>
    </row>
    <row r="163" spans="1:17" ht="16" thickBot="1" x14ac:dyDescent="0.25">
      <c r="A163" s="3">
        <f t="shared" si="8"/>
        <v>159</v>
      </c>
      <c r="B163" s="157">
        <v>1</v>
      </c>
      <c r="C163" s="158">
        <v>0.96551724137931039</v>
      </c>
      <c r="D163" s="158">
        <v>0.11538461538461539</v>
      </c>
      <c r="E163" s="158">
        <v>0.77083333333333337</v>
      </c>
      <c r="F163" s="159">
        <v>0.73477564102564097</v>
      </c>
      <c r="G163">
        <f t="shared" si="9"/>
        <v>1</v>
      </c>
      <c r="I163" s="3">
        <f t="shared" si="10"/>
        <v>160</v>
      </c>
      <c r="J163" s="157">
        <v>1</v>
      </c>
      <c r="K163" s="17">
        <f t="shared" si="11"/>
        <v>0.8000000000000006</v>
      </c>
      <c r="L163" s="158">
        <v>0.18421052631578946</v>
      </c>
      <c r="M163" s="17">
        <f t="shared" si="11"/>
        <v>0.8000000000000006</v>
      </c>
      <c r="N163" s="158">
        <v>0.8936170212765957</v>
      </c>
      <c r="O163" s="17">
        <f t="shared" si="11"/>
        <v>0.8000000000000006</v>
      </c>
      <c r="P163" s="159">
        <v>0.87777777777777777</v>
      </c>
      <c r="Q163" s="178">
        <f t="shared" si="11"/>
        <v>0.8000000000000006</v>
      </c>
    </row>
    <row r="164" spans="1:17" ht="16" thickBot="1" x14ac:dyDescent="0.25">
      <c r="A164" s="3">
        <f t="shared" si="8"/>
        <v>160</v>
      </c>
      <c r="B164" s="157">
        <v>1</v>
      </c>
      <c r="C164" s="158">
        <v>0.9642857142857143</v>
      </c>
      <c r="D164" s="158">
        <v>0.11764705882352941</v>
      </c>
      <c r="E164" s="158">
        <v>0.86</v>
      </c>
      <c r="F164" s="159">
        <v>0.89852941176470591</v>
      </c>
      <c r="G164">
        <f t="shared" si="9"/>
        <v>1</v>
      </c>
      <c r="I164" s="3">
        <f t="shared" si="10"/>
        <v>161</v>
      </c>
      <c r="J164" s="157">
        <v>1</v>
      </c>
      <c r="K164" s="17">
        <f t="shared" si="11"/>
        <v>0.8050000000000006</v>
      </c>
      <c r="L164" s="158">
        <v>0.18518518518518517</v>
      </c>
      <c r="M164" s="17">
        <f t="shared" si="11"/>
        <v>0.8050000000000006</v>
      </c>
      <c r="N164" s="158">
        <v>0.9</v>
      </c>
      <c r="O164" s="17">
        <f t="shared" si="11"/>
        <v>0.8050000000000006</v>
      </c>
      <c r="P164" s="159">
        <v>0.8780193236714976</v>
      </c>
      <c r="Q164" s="178">
        <f t="shared" si="11"/>
        <v>0.8050000000000006</v>
      </c>
    </row>
    <row r="165" spans="1:17" ht="16" thickBot="1" x14ac:dyDescent="0.25">
      <c r="A165" s="3">
        <f t="shared" si="8"/>
        <v>161</v>
      </c>
      <c r="B165" s="157">
        <v>1</v>
      </c>
      <c r="C165" s="158">
        <v>0.9375</v>
      </c>
      <c r="D165" s="158">
        <v>0.13432835820895522</v>
      </c>
      <c r="E165" s="158">
        <v>0.94339622641509435</v>
      </c>
      <c r="F165" s="159">
        <v>0.80007855459544397</v>
      </c>
      <c r="G165">
        <f t="shared" si="9"/>
        <v>0</v>
      </c>
      <c r="I165" s="3">
        <f t="shared" si="10"/>
        <v>162</v>
      </c>
      <c r="J165" s="157">
        <v>1</v>
      </c>
      <c r="K165" s="17">
        <f t="shared" si="11"/>
        <v>0.81000000000000061</v>
      </c>
      <c r="L165" s="158">
        <v>0.18518518518518517</v>
      </c>
      <c r="M165" s="17">
        <f t="shared" si="11"/>
        <v>0.81000000000000061</v>
      </c>
      <c r="N165" s="158">
        <v>0.9</v>
      </c>
      <c r="O165" s="17">
        <f t="shared" si="11"/>
        <v>0.81000000000000061</v>
      </c>
      <c r="P165" s="159">
        <v>0.87867647058823517</v>
      </c>
      <c r="Q165" s="178">
        <f t="shared" si="11"/>
        <v>0.81000000000000061</v>
      </c>
    </row>
    <row r="166" spans="1:17" ht="16" thickBot="1" x14ac:dyDescent="0.25">
      <c r="A166" s="3">
        <f t="shared" si="8"/>
        <v>162</v>
      </c>
      <c r="B166" s="157">
        <v>1</v>
      </c>
      <c r="C166" s="158">
        <v>0.95833333333333337</v>
      </c>
      <c r="D166" s="158">
        <v>8.4507042253521125E-2</v>
      </c>
      <c r="E166" s="158">
        <v>0.88888888888888884</v>
      </c>
      <c r="F166" s="159">
        <v>0.77720870678617171</v>
      </c>
      <c r="G166">
        <f t="shared" si="9"/>
        <v>1</v>
      </c>
      <c r="I166" s="3">
        <f t="shared" si="10"/>
        <v>163</v>
      </c>
      <c r="J166" s="157">
        <v>1</v>
      </c>
      <c r="K166" s="17">
        <f t="shared" si="11"/>
        <v>0.81500000000000061</v>
      </c>
      <c r="L166" s="158">
        <v>0.18965517241379309</v>
      </c>
      <c r="M166" s="17">
        <f t="shared" si="11"/>
        <v>0.81500000000000061</v>
      </c>
      <c r="N166" s="158">
        <v>0.9</v>
      </c>
      <c r="O166" s="17">
        <f t="shared" si="11"/>
        <v>0.81500000000000061</v>
      </c>
      <c r="P166" s="159">
        <v>0.87901701323251413</v>
      </c>
      <c r="Q166" s="178">
        <f t="shared" si="11"/>
        <v>0.81500000000000061</v>
      </c>
    </row>
    <row r="167" spans="1:17" ht="16" thickBot="1" x14ac:dyDescent="0.25">
      <c r="A167" s="3">
        <f t="shared" si="8"/>
        <v>163</v>
      </c>
      <c r="B167" s="157">
        <v>1</v>
      </c>
      <c r="C167" s="158">
        <v>0.92</v>
      </c>
      <c r="D167" s="158">
        <v>7.8947368421052627E-2</v>
      </c>
      <c r="E167" s="158">
        <v>0.78260869565217395</v>
      </c>
      <c r="F167" s="159">
        <v>0.7790570175438597</v>
      </c>
      <c r="G167">
        <f t="shared" si="9"/>
        <v>1</v>
      </c>
      <c r="I167" s="3">
        <f t="shared" si="10"/>
        <v>164</v>
      </c>
      <c r="J167" s="157">
        <v>1</v>
      </c>
      <c r="K167" s="17">
        <f t="shared" si="11"/>
        <v>0.82000000000000062</v>
      </c>
      <c r="L167" s="158">
        <v>0.189873417721519</v>
      </c>
      <c r="M167" s="17">
        <f t="shared" si="11"/>
        <v>0.82000000000000062</v>
      </c>
      <c r="N167" s="158">
        <v>0.9</v>
      </c>
      <c r="O167" s="17">
        <f t="shared" si="11"/>
        <v>0.82000000000000062</v>
      </c>
      <c r="P167" s="159">
        <v>0.88049382716049385</v>
      </c>
      <c r="Q167" s="178">
        <f t="shared" si="11"/>
        <v>0.82000000000000062</v>
      </c>
    </row>
    <row r="168" spans="1:17" ht="16" thickBot="1" x14ac:dyDescent="0.25">
      <c r="A168" s="3">
        <f t="shared" si="8"/>
        <v>164</v>
      </c>
      <c r="B168" s="157">
        <v>1</v>
      </c>
      <c r="C168" s="158">
        <v>1</v>
      </c>
      <c r="D168" s="158">
        <v>0.16666666666666666</v>
      </c>
      <c r="E168" s="158">
        <v>0.84615384615384615</v>
      </c>
      <c r="F168" s="159">
        <v>0.80710955710955712</v>
      </c>
      <c r="G168">
        <f t="shared" si="9"/>
        <v>1</v>
      </c>
      <c r="I168" s="3">
        <f t="shared" si="10"/>
        <v>165</v>
      </c>
      <c r="J168" s="157">
        <v>1</v>
      </c>
      <c r="K168" s="17">
        <f t="shared" si="11"/>
        <v>0.82500000000000062</v>
      </c>
      <c r="L168" s="158">
        <v>0.19277108433734941</v>
      </c>
      <c r="M168" s="17">
        <f t="shared" si="11"/>
        <v>0.82500000000000062</v>
      </c>
      <c r="N168" s="158">
        <v>0.90196078431372551</v>
      </c>
      <c r="O168" s="17">
        <f t="shared" si="11"/>
        <v>0.82500000000000062</v>
      </c>
      <c r="P168" s="159">
        <v>0.88213315217391308</v>
      </c>
      <c r="Q168" s="178">
        <f t="shared" si="11"/>
        <v>0.82500000000000062</v>
      </c>
    </row>
    <row r="169" spans="1:17" ht="16" thickBot="1" x14ac:dyDescent="0.25">
      <c r="A169" s="3">
        <f t="shared" ref="A169:A204" si="12">A168+1</f>
        <v>165</v>
      </c>
      <c r="B169" s="157">
        <v>1</v>
      </c>
      <c r="C169" s="158">
        <v>1</v>
      </c>
      <c r="D169" s="158">
        <v>0.16216216216216217</v>
      </c>
      <c r="E169" s="158">
        <v>0.86363636363636365</v>
      </c>
      <c r="F169" s="159">
        <v>0.80951143451143459</v>
      </c>
      <c r="G169">
        <f t="shared" si="9"/>
        <v>1</v>
      </c>
      <c r="I169" s="3">
        <f t="shared" si="10"/>
        <v>166</v>
      </c>
      <c r="J169" s="157">
        <v>1</v>
      </c>
      <c r="K169" s="17">
        <f t="shared" si="11"/>
        <v>0.83000000000000063</v>
      </c>
      <c r="L169" s="158">
        <v>0.19753086419753085</v>
      </c>
      <c r="M169" s="17">
        <f t="shared" si="11"/>
        <v>0.83000000000000063</v>
      </c>
      <c r="N169" s="158">
        <v>0.90196078431372551</v>
      </c>
      <c r="O169" s="17">
        <f t="shared" si="11"/>
        <v>0.83000000000000063</v>
      </c>
      <c r="P169" s="159">
        <v>0.88318025258323751</v>
      </c>
      <c r="Q169" s="178">
        <f t="shared" si="11"/>
        <v>0.83000000000000063</v>
      </c>
    </row>
    <row r="170" spans="1:17" ht="16" thickBot="1" x14ac:dyDescent="0.25">
      <c r="A170" s="3">
        <f t="shared" si="12"/>
        <v>166</v>
      </c>
      <c r="B170" s="157">
        <v>1</v>
      </c>
      <c r="C170" s="158">
        <v>0.95454545454545459</v>
      </c>
      <c r="D170" s="158">
        <v>0.20253164556962025</v>
      </c>
      <c r="E170" s="158">
        <v>0.81081081081081086</v>
      </c>
      <c r="F170" s="159">
        <v>0.80648254698887623</v>
      </c>
      <c r="G170">
        <f t="shared" si="9"/>
        <v>1</v>
      </c>
      <c r="I170" s="3">
        <f t="shared" si="10"/>
        <v>167</v>
      </c>
      <c r="J170" s="157">
        <v>1</v>
      </c>
      <c r="K170" s="17">
        <f t="shared" si="11"/>
        <v>0.83500000000000063</v>
      </c>
      <c r="L170" s="158">
        <v>0.20253164556962025</v>
      </c>
      <c r="M170" s="17">
        <f t="shared" si="11"/>
        <v>0.83500000000000063</v>
      </c>
      <c r="N170" s="158">
        <v>0.90243902439024393</v>
      </c>
      <c r="O170" s="17">
        <f t="shared" si="11"/>
        <v>0.83500000000000063</v>
      </c>
      <c r="P170" s="159">
        <v>0.88394648829431433</v>
      </c>
      <c r="Q170" s="178">
        <f t="shared" si="11"/>
        <v>0.83500000000000063</v>
      </c>
    </row>
    <row r="171" spans="1:17" ht="16" thickBot="1" x14ac:dyDescent="0.25">
      <c r="A171" s="3">
        <f t="shared" si="12"/>
        <v>167</v>
      </c>
      <c r="B171" s="157">
        <v>1</v>
      </c>
      <c r="C171" s="158">
        <v>0.967741935483871</v>
      </c>
      <c r="D171" s="158">
        <v>0.16216216216216217</v>
      </c>
      <c r="E171" s="158">
        <v>0.81395348837209303</v>
      </c>
      <c r="F171" s="159">
        <v>0.84665099882491202</v>
      </c>
      <c r="G171">
        <f t="shared" si="9"/>
        <v>1</v>
      </c>
      <c r="I171" s="3">
        <f t="shared" si="10"/>
        <v>168</v>
      </c>
      <c r="J171" s="157">
        <v>1</v>
      </c>
      <c r="K171" s="17">
        <f t="shared" si="11"/>
        <v>0.84000000000000064</v>
      </c>
      <c r="L171" s="158">
        <v>0.20289855072463769</v>
      </c>
      <c r="M171" s="17">
        <f t="shared" si="11"/>
        <v>0.84000000000000064</v>
      </c>
      <c r="N171" s="158">
        <v>0.90384615384615385</v>
      </c>
      <c r="O171" s="17">
        <f t="shared" si="11"/>
        <v>0.84000000000000064</v>
      </c>
      <c r="P171" s="159">
        <v>0.88416666666666655</v>
      </c>
      <c r="Q171" s="178">
        <f t="shared" si="11"/>
        <v>0.84000000000000064</v>
      </c>
    </row>
    <row r="172" spans="1:17" ht="16" thickBot="1" x14ac:dyDescent="0.25">
      <c r="A172" s="3">
        <f t="shared" si="12"/>
        <v>168</v>
      </c>
      <c r="B172" s="157">
        <v>1</v>
      </c>
      <c r="C172" s="158">
        <v>1</v>
      </c>
      <c r="D172" s="158">
        <v>0.10666666666666667</v>
      </c>
      <c r="E172" s="158">
        <v>0.84090909090909094</v>
      </c>
      <c r="F172" s="159">
        <v>0.83396825396825391</v>
      </c>
      <c r="G172">
        <f t="shared" si="9"/>
        <v>1</v>
      </c>
      <c r="I172" s="3">
        <f t="shared" si="10"/>
        <v>169</v>
      </c>
      <c r="J172" s="157">
        <v>1</v>
      </c>
      <c r="K172" s="17">
        <f t="shared" si="11"/>
        <v>0.84500000000000064</v>
      </c>
      <c r="L172" s="158">
        <v>0.20833333333333334</v>
      </c>
      <c r="M172" s="17">
        <f t="shared" si="11"/>
        <v>0.84500000000000064</v>
      </c>
      <c r="N172" s="158">
        <v>0.90566037735849059</v>
      </c>
      <c r="O172" s="17">
        <f t="shared" si="11"/>
        <v>0.84500000000000064</v>
      </c>
      <c r="P172" s="159">
        <v>0.88441890166028092</v>
      </c>
      <c r="Q172" s="178">
        <f t="shared" si="11"/>
        <v>0.84500000000000064</v>
      </c>
    </row>
    <row r="173" spans="1:17" ht="16" thickBot="1" x14ac:dyDescent="0.25">
      <c r="A173" s="3">
        <f t="shared" si="12"/>
        <v>169</v>
      </c>
      <c r="B173" s="157">
        <v>1</v>
      </c>
      <c r="C173" s="158">
        <v>1</v>
      </c>
      <c r="D173" s="158">
        <v>0.13513513513513514</v>
      </c>
      <c r="E173" s="158">
        <v>0.91304347826086951</v>
      </c>
      <c r="F173" s="159">
        <v>0.91891891891891897</v>
      </c>
      <c r="G173">
        <f t="shared" si="9"/>
        <v>1</v>
      </c>
      <c r="I173" s="3">
        <f t="shared" si="10"/>
        <v>170</v>
      </c>
      <c r="J173" s="157">
        <v>1</v>
      </c>
      <c r="K173" s="17">
        <f t="shared" si="11"/>
        <v>0.85000000000000064</v>
      </c>
      <c r="L173" s="158">
        <v>0.21739130434782608</v>
      </c>
      <c r="M173" s="17">
        <f t="shared" si="11"/>
        <v>0.85000000000000064</v>
      </c>
      <c r="N173" s="158">
        <v>0.90909090909090906</v>
      </c>
      <c r="O173" s="17">
        <f t="shared" si="11"/>
        <v>0.85000000000000064</v>
      </c>
      <c r="P173" s="159">
        <v>0.88527397260273966</v>
      </c>
      <c r="Q173" s="178">
        <f t="shared" si="11"/>
        <v>0.85000000000000064</v>
      </c>
    </row>
    <row r="174" spans="1:17" ht="16" thickBot="1" x14ac:dyDescent="0.25">
      <c r="A174" s="3">
        <f t="shared" si="12"/>
        <v>170</v>
      </c>
      <c r="B174" s="157">
        <v>1</v>
      </c>
      <c r="C174" s="158">
        <v>0.93103448275862066</v>
      </c>
      <c r="D174" s="158">
        <v>0.12328767123287671</v>
      </c>
      <c r="E174" s="158">
        <v>0.85</v>
      </c>
      <c r="F174" s="159">
        <v>0.83254605573925378</v>
      </c>
      <c r="G174">
        <f t="shared" si="9"/>
        <v>1</v>
      </c>
      <c r="I174" s="3">
        <f t="shared" si="10"/>
        <v>171</v>
      </c>
      <c r="J174" s="157">
        <v>1</v>
      </c>
      <c r="K174" s="17">
        <f t="shared" si="11"/>
        <v>0.85500000000000065</v>
      </c>
      <c r="L174" s="158">
        <v>0.21794871794871795</v>
      </c>
      <c r="M174" s="17">
        <f t="shared" si="11"/>
        <v>0.85500000000000065</v>
      </c>
      <c r="N174" s="158">
        <v>0.90909090909090906</v>
      </c>
      <c r="O174" s="17">
        <f t="shared" si="11"/>
        <v>0.85500000000000065</v>
      </c>
      <c r="P174" s="159">
        <v>0.88584615384615384</v>
      </c>
      <c r="Q174" s="178">
        <f t="shared" si="11"/>
        <v>0.85500000000000065</v>
      </c>
    </row>
    <row r="175" spans="1:17" ht="16" thickBot="1" x14ac:dyDescent="0.25">
      <c r="A175" s="3">
        <f t="shared" si="12"/>
        <v>171</v>
      </c>
      <c r="B175" s="157">
        <v>1</v>
      </c>
      <c r="C175" s="158">
        <v>1</v>
      </c>
      <c r="D175" s="158">
        <v>0.109375</v>
      </c>
      <c r="E175" s="158">
        <v>0.88</v>
      </c>
      <c r="F175" s="159">
        <v>0.83243534482758619</v>
      </c>
      <c r="G175">
        <f t="shared" si="9"/>
        <v>1</v>
      </c>
      <c r="I175" s="3">
        <f t="shared" si="10"/>
        <v>172</v>
      </c>
      <c r="J175" s="157">
        <v>1</v>
      </c>
      <c r="K175" s="17">
        <f t="shared" si="11"/>
        <v>0.86000000000000065</v>
      </c>
      <c r="L175" s="158">
        <v>0.22368421052631579</v>
      </c>
      <c r="M175" s="17">
        <f t="shared" si="11"/>
        <v>0.86000000000000065</v>
      </c>
      <c r="N175" s="158">
        <v>0.90909090909090906</v>
      </c>
      <c r="O175" s="17">
        <f t="shared" si="11"/>
        <v>0.86000000000000065</v>
      </c>
      <c r="P175" s="159">
        <v>0.88584615384615384</v>
      </c>
      <c r="Q175" s="178">
        <f t="shared" si="11"/>
        <v>0.86000000000000065</v>
      </c>
    </row>
    <row r="176" spans="1:17" ht="16" thickBot="1" x14ac:dyDescent="0.25">
      <c r="A176" s="3">
        <f t="shared" si="12"/>
        <v>172</v>
      </c>
      <c r="B176" s="157">
        <v>1</v>
      </c>
      <c r="C176" s="158">
        <v>0.94117647058823528</v>
      </c>
      <c r="D176" s="158">
        <v>0.15151515151515152</v>
      </c>
      <c r="E176" s="158">
        <v>0.78048780487804881</v>
      </c>
      <c r="F176" s="159">
        <v>0.88863636363636367</v>
      </c>
      <c r="G176">
        <f t="shared" si="9"/>
        <v>1</v>
      </c>
      <c r="I176" s="3">
        <f t="shared" si="10"/>
        <v>173</v>
      </c>
      <c r="J176" s="157">
        <v>1</v>
      </c>
      <c r="K176" s="17">
        <f t="shared" si="11"/>
        <v>0.86500000000000066</v>
      </c>
      <c r="L176" s="158">
        <v>0.22535211267605634</v>
      </c>
      <c r="M176" s="17">
        <f t="shared" si="11"/>
        <v>0.86500000000000066</v>
      </c>
      <c r="N176" s="158">
        <v>0.91111111111111109</v>
      </c>
      <c r="O176" s="17">
        <f t="shared" si="11"/>
        <v>0.86500000000000066</v>
      </c>
      <c r="P176" s="159">
        <v>0.88608647450110878</v>
      </c>
      <c r="Q176" s="178">
        <f t="shared" si="11"/>
        <v>0.86500000000000066</v>
      </c>
    </row>
    <row r="177" spans="1:17" ht="16" thickBot="1" x14ac:dyDescent="0.25">
      <c r="A177" s="3">
        <f t="shared" si="12"/>
        <v>173</v>
      </c>
      <c r="B177" s="157">
        <v>1</v>
      </c>
      <c r="C177" s="158">
        <v>0.87878787878787878</v>
      </c>
      <c r="D177" s="158">
        <v>9.2105263157894732E-2</v>
      </c>
      <c r="E177" s="158">
        <v>0.95121951219512191</v>
      </c>
      <c r="F177" s="159">
        <v>0.77255639097744377</v>
      </c>
      <c r="G177">
        <f t="shared" si="9"/>
        <v>0</v>
      </c>
      <c r="I177" s="3">
        <f t="shared" si="10"/>
        <v>174</v>
      </c>
      <c r="J177" s="157">
        <v>1</v>
      </c>
      <c r="K177" s="17">
        <f t="shared" si="11"/>
        <v>0.87000000000000066</v>
      </c>
      <c r="L177" s="158">
        <v>0.22610294117647059</v>
      </c>
      <c r="M177" s="17">
        <f t="shared" si="11"/>
        <v>0.87000000000000066</v>
      </c>
      <c r="N177" s="158">
        <v>0.91304347826086951</v>
      </c>
      <c r="O177" s="17">
        <f t="shared" si="11"/>
        <v>0.87000000000000066</v>
      </c>
      <c r="P177" s="159">
        <v>0.88633540372670816</v>
      </c>
      <c r="Q177" s="178">
        <f t="shared" si="11"/>
        <v>0.87000000000000066</v>
      </c>
    </row>
    <row r="178" spans="1:17" ht="16" thickBot="1" x14ac:dyDescent="0.25">
      <c r="A178" s="3">
        <f t="shared" si="12"/>
        <v>174</v>
      </c>
      <c r="B178" s="157">
        <v>1</v>
      </c>
      <c r="C178" s="158">
        <v>1</v>
      </c>
      <c r="D178" s="158">
        <v>5.6338028169014086E-2</v>
      </c>
      <c r="E178" s="158">
        <v>0.86</v>
      </c>
      <c r="F178" s="159">
        <v>0.7835272504592774</v>
      </c>
      <c r="G178">
        <f t="shared" si="9"/>
        <v>1</v>
      </c>
      <c r="I178" s="3">
        <f t="shared" si="10"/>
        <v>175</v>
      </c>
      <c r="J178" s="157">
        <v>1</v>
      </c>
      <c r="K178" s="17">
        <f t="shared" si="11"/>
        <v>0.87500000000000067</v>
      </c>
      <c r="L178" s="158">
        <v>0.22619047619047619</v>
      </c>
      <c r="M178" s="17">
        <f t="shared" si="11"/>
        <v>0.87500000000000067</v>
      </c>
      <c r="N178" s="158">
        <v>0.91304347826086951</v>
      </c>
      <c r="O178" s="17">
        <f t="shared" si="11"/>
        <v>0.87500000000000067</v>
      </c>
      <c r="P178" s="159">
        <v>0.88750000000000007</v>
      </c>
      <c r="Q178" s="178">
        <f t="shared" si="11"/>
        <v>0.87500000000000067</v>
      </c>
    </row>
    <row r="179" spans="1:17" ht="16" thickBot="1" x14ac:dyDescent="0.25">
      <c r="A179" s="3">
        <f t="shared" si="12"/>
        <v>175</v>
      </c>
      <c r="B179" s="157">
        <v>1</v>
      </c>
      <c r="C179" s="158">
        <v>1</v>
      </c>
      <c r="D179" s="158">
        <v>0.13636363636363635</v>
      </c>
      <c r="E179" s="158">
        <v>0.81132075471698117</v>
      </c>
      <c r="F179" s="159">
        <v>0.79292929292929293</v>
      </c>
      <c r="G179">
        <f t="shared" si="9"/>
        <v>1</v>
      </c>
      <c r="I179" s="3">
        <f t="shared" si="10"/>
        <v>176</v>
      </c>
      <c r="J179" s="157">
        <v>1</v>
      </c>
      <c r="K179" s="17">
        <f t="shared" si="11"/>
        <v>0.88000000000000067</v>
      </c>
      <c r="L179" s="158">
        <v>0.23076923076923078</v>
      </c>
      <c r="M179" s="17">
        <f t="shared" si="11"/>
        <v>0.88000000000000067</v>
      </c>
      <c r="N179" s="158">
        <v>0.91304347826086951</v>
      </c>
      <c r="O179" s="17">
        <f t="shared" si="11"/>
        <v>0.88000000000000067</v>
      </c>
      <c r="P179" s="159">
        <v>0.88807285546415982</v>
      </c>
      <c r="Q179" s="178">
        <f t="shared" si="11"/>
        <v>0.88000000000000067</v>
      </c>
    </row>
    <row r="180" spans="1:17" ht="16" thickBot="1" x14ac:dyDescent="0.25">
      <c r="A180" s="3">
        <f t="shared" si="12"/>
        <v>176</v>
      </c>
      <c r="B180" s="157">
        <v>1</v>
      </c>
      <c r="C180" s="158">
        <v>0.93939393939393945</v>
      </c>
      <c r="D180" s="158">
        <v>0.12307692307692308</v>
      </c>
      <c r="E180" s="158">
        <v>0.95833333333333337</v>
      </c>
      <c r="F180" s="159">
        <v>0.8904615384615383</v>
      </c>
      <c r="G180">
        <f t="shared" si="9"/>
        <v>0</v>
      </c>
      <c r="I180" s="3">
        <f t="shared" si="10"/>
        <v>177</v>
      </c>
      <c r="J180" s="157">
        <v>1</v>
      </c>
      <c r="K180" s="17">
        <f t="shared" si="11"/>
        <v>0.88500000000000068</v>
      </c>
      <c r="L180" s="158">
        <v>0.24007936507936509</v>
      </c>
      <c r="M180" s="17">
        <f t="shared" si="11"/>
        <v>0.88500000000000068</v>
      </c>
      <c r="N180" s="158">
        <v>0.91428571428571426</v>
      </c>
      <c r="O180" s="17">
        <f t="shared" si="11"/>
        <v>0.88500000000000068</v>
      </c>
      <c r="P180" s="159">
        <v>0.88838838838838829</v>
      </c>
      <c r="Q180" s="178">
        <f t="shared" si="11"/>
        <v>0.88500000000000068</v>
      </c>
    </row>
    <row r="181" spans="1:17" ht="16" thickBot="1" x14ac:dyDescent="0.25">
      <c r="A181" s="3">
        <f t="shared" si="12"/>
        <v>177</v>
      </c>
      <c r="B181" s="157">
        <v>1</v>
      </c>
      <c r="C181" s="158">
        <v>0.97142857142857142</v>
      </c>
      <c r="D181" s="158">
        <v>0.15714285714285714</v>
      </c>
      <c r="E181" s="158">
        <v>0.88372093023255816</v>
      </c>
      <c r="F181" s="159">
        <v>0.88633540372670816</v>
      </c>
      <c r="G181">
        <f t="shared" si="9"/>
        <v>1</v>
      </c>
      <c r="I181" s="3">
        <f t="shared" si="10"/>
        <v>178</v>
      </c>
      <c r="J181" s="157">
        <v>1</v>
      </c>
      <c r="K181" s="17">
        <f t="shared" si="11"/>
        <v>0.89000000000000068</v>
      </c>
      <c r="L181" s="158">
        <v>0.25892857142857145</v>
      </c>
      <c r="M181" s="17">
        <f t="shared" si="11"/>
        <v>0.89000000000000068</v>
      </c>
      <c r="N181" s="158">
        <v>0.91489361702127658</v>
      </c>
      <c r="O181" s="17">
        <f t="shared" si="11"/>
        <v>0.89000000000000068</v>
      </c>
      <c r="P181" s="159">
        <v>0.88863636363636367</v>
      </c>
      <c r="Q181" s="178">
        <f t="shared" si="11"/>
        <v>0.89000000000000068</v>
      </c>
    </row>
    <row r="182" spans="1:17" ht="16" thickBot="1" x14ac:dyDescent="0.25">
      <c r="A182" s="3">
        <f t="shared" si="12"/>
        <v>178</v>
      </c>
      <c r="B182" s="157">
        <v>1</v>
      </c>
      <c r="C182" s="158">
        <v>1</v>
      </c>
      <c r="D182" s="158">
        <v>0.18518518518518517</v>
      </c>
      <c r="E182" s="158">
        <v>0.97777777777777775</v>
      </c>
      <c r="F182" s="159">
        <v>0.82956104252400553</v>
      </c>
      <c r="G182">
        <f t="shared" si="9"/>
        <v>1</v>
      </c>
      <c r="I182" s="3">
        <f t="shared" si="10"/>
        <v>179</v>
      </c>
      <c r="J182" s="157">
        <v>1</v>
      </c>
      <c r="K182" s="17">
        <f t="shared" si="11"/>
        <v>0.89500000000000068</v>
      </c>
      <c r="L182" s="158">
        <v>0.26666666666666666</v>
      </c>
      <c r="M182" s="17">
        <f t="shared" si="11"/>
        <v>0.89500000000000068</v>
      </c>
      <c r="N182" s="158">
        <v>0.91666666666666663</v>
      </c>
      <c r="O182" s="17">
        <f t="shared" si="11"/>
        <v>0.89500000000000068</v>
      </c>
      <c r="P182" s="159">
        <v>0.88989898989899008</v>
      </c>
      <c r="Q182" s="178">
        <f t="shared" si="11"/>
        <v>0.89500000000000068</v>
      </c>
    </row>
    <row r="183" spans="1:17" ht="16" thickBot="1" x14ac:dyDescent="0.25">
      <c r="A183" s="3">
        <f t="shared" si="12"/>
        <v>179</v>
      </c>
      <c r="B183" s="157">
        <v>1</v>
      </c>
      <c r="C183" s="158">
        <v>1</v>
      </c>
      <c r="D183" s="158">
        <v>9.7222222222222224E-2</v>
      </c>
      <c r="E183" s="158">
        <v>0.79545454545454541</v>
      </c>
      <c r="F183" s="159">
        <v>0.84277777777777774</v>
      </c>
      <c r="G183">
        <f t="shared" si="9"/>
        <v>1</v>
      </c>
      <c r="I183" s="3">
        <f t="shared" si="10"/>
        <v>180</v>
      </c>
      <c r="J183" s="157">
        <v>1</v>
      </c>
      <c r="K183" s="17">
        <f t="shared" si="11"/>
        <v>0.90000000000000069</v>
      </c>
      <c r="L183" s="158">
        <v>0.27321428571428569</v>
      </c>
      <c r="M183" s="17">
        <f t="shared" si="11"/>
        <v>0.90000000000000069</v>
      </c>
      <c r="N183" s="158">
        <v>0.91666666666666663</v>
      </c>
      <c r="O183" s="17">
        <f t="shared" si="11"/>
        <v>0.90000000000000069</v>
      </c>
      <c r="P183" s="159">
        <v>0.8904615384615383</v>
      </c>
      <c r="Q183" s="178">
        <f t="shared" si="11"/>
        <v>0.90000000000000069</v>
      </c>
    </row>
    <row r="184" spans="1:17" ht="16" thickBot="1" x14ac:dyDescent="0.25">
      <c r="A184" s="3">
        <f t="shared" si="12"/>
        <v>180</v>
      </c>
      <c r="B184" s="157">
        <v>1</v>
      </c>
      <c r="C184" s="158">
        <v>0.96551724137931039</v>
      </c>
      <c r="D184" s="158">
        <v>0.16129032258064516</v>
      </c>
      <c r="E184" s="158">
        <v>0.87037037037037035</v>
      </c>
      <c r="F184" s="159">
        <v>0.87189826302729534</v>
      </c>
      <c r="G184">
        <f t="shared" si="9"/>
        <v>1</v>
      </c>
      <c r="I184" s="3">
        <f t="shared" si="10"/>
        <v>181</v>
      </c>
      <c r="J184" s="157">
        <v>1</v>
      </c>
      <c r="K184" s="17">
        <f t="shared" si="11"/>
        <v>0.90500000000000069</v>
      </c>
      <c r="L184" s="158">
        <v>0.27536231884057971</v>
      </c>
      <c r="M184" s="17">
        <f t="shared" si="11"/>
        <v>0.90500000000000069</v>
      </c>
      <c r="N184" s="158">
        <v>0.91666666666666663</v>
      </c>
      <c r="O184" s="17">
        <f t="shared" si="11"/>
        <v>0.90500000000000069</v>
      </c>
      <c r="P184" s="159">
        <v>0.89072229140722303</v>
      </c>
      <c r="Q184" s="178">
        <f t="shared" si="11"/>
        <v>0.90500000000000069</v>
      </c>
    </row>
    <row r="185" spans="1:17" ht="16" thickBot="1" x14ac:dyDescent="0.25">
      <c r="A185" s="3">
        <f t="shared" si="12"/>
        <v>181</v>
      </c>
      <c r="B185" s="157">
        <v>1</v>
      </c>
      <c r="C185" s="158">
        <v>1</v>
      </c>
      <c r="D185" s="158">
        <v>0.15151515151515152</v>
      </c>
      <c r="E185" s="158">
        <v>0.87931034482758619</v>
      </c>
      <c r="F185" s="159">
        <v>0.86237373737373735</v>
      </c>
      <c r="G185">
        <f t="shared" si="9"/>
        <v>1</v>
      </c>
      <c r="I185" s="3">
        <f t="shared" si="10"/>
        <v>182</v>
      </c>
      <c r="J185" s="157">
        <v>1</v>
      </c>
      <c r="K185" s="17">
        <f t="shared" si="11"/>
        <v>0.9100000000000007</v>
      </c>
      <c r="L185" s="158">
        <v>0.27777777777777779</v>
      </c>
      <c r="M185" s="17">
        <f t="shared" si="11"/>
        <v>0.9100000000000007</v>
      </c>
      <c r="N185" s="158">
        <v>0.91836734693877553</v>
      </c>
      <c r="O185" s="17">
        <f t="shared" si="11"/>
        <v>0.9100000000000007</v>
      </c>
      <c r="P185" s="159">
        <v>0.89255372313843084</v>
      </c>
      <c r="Q185" s="178">
        <f t="shared" si="11"/>
        <v>0.9100000000000007</v>
      </c>
    </row>
    <row r="186" spans="1:17" ht="16" thickBot="1" x14ac:dyDescent="0.25">
      <c r="A186" s="3">
        <f t="shared" si="12"/>
        <v>182</v>
      </c>
      <c r="B186" s="157">
        <v>1</v>
      </c>
      <c r="C186" s="158">
        <v>0.97058823529411764</v>
      </c>
      <c r="D186" s="158">
        <v>0.15068493150684931</v>
      </c>
      <c r="E186" s="158">
        <v>0.8571428571428571</v>
      </c>
      <c r="F186" s="159">
        <v>0.89072229140722303</v>
      </c>
      <c r="G186">
        <f t="shared" si="9"/>
        <v>1</v>
      </c>
      <c r="I186" s="3">
        <f t="shared" si="10"/>
        <v>183</v>
      </c>
      <c r="J186" s="157">
        <v>1</v>
      </c>
      <c r="K186" s="17">
        <f t="shared" si="11"/>
        <v>0.9150000000000007</v>
      </c>
      <c r="L186" s="158">
        <v>0.2857142857142857</v>
      </c>
      <c r="M186" s="17">
        <f t="shared" si="11"/>
        <v>0.9150000000000007</v>
      </c>
      <c r="N186" s="158">
        <v>0.92105263157894735</v>
      </c>
      <c r="O186" s="17">
        <f t="shared" si="11"/>
        <v>0.9150000000000007</v>
      </c>
      <c r="P186" s="159">
        <v>0.89362244897959198</v>
      </c>
      <c r="Q186" s="178">
        <f t="shared" si="11"/>
        <v>0.9150000000000007</v>
      </c>
    </row>
    <row r="187" spans="1:17" ht="16" thickBot="1" x14ac:dyDescent="0.25">
      <c r="A187" s="3">
        <f t="shared" si="12"/>
        <v>183</v>
      </c>
      <c r="B187" s="157">
        <v>1</v>
      </c>
      <c r="C187" s="158">
        <v>1</v>
      </c>
      <c r="D187" s="158">
        <v>0.13333333333333333</v>
      </c>
      <c r="E187" s="158">
        <v>0.85416666666666663</v>
      </c>
      <c r="F187" s="159">
        <v>0.80361111111111128</v>
      </c>
      <c r="G187">
        <f t="shared" si="9"/>
        <v>1</v>
      </c>
      <c r="I187" s="3">
        <f t="shared" si="10"/>
        <v>184</v>
      </c>
      <c r="J187" s="157">
        <v>1</v>
      </c>
      <c r="K187" s="17">
        <f t="shared" si="11"/>
        <v>0.92000000000000071</v>
      </c>
      <c r="L187" s="158">
        <v>0.30833333333333335</v>
      </c>
      <c r="M187" s="17">
        <f t="shared" si="11"/>
        <v>0.92000000000000071</v>
      </c>
      <c r="N187" s="158">
        <v>0.92307692307692313</v>
      </c>
      <c r="O187" s="17">
        <f t="shared" si="11"/>
        <v>0.92000000000000071</v>
      </c>
      <c r="P187" s="159">
        <v>0.89364364364364357</v>
      </c>
      <c r="Q187" s="178">
        <f t="shared" si="11"/>
        <v>0.92000000000000071</v>
      </c>
    </row>
    <row r="188" spans="1:17" ht="16" thickBot="1" x14ac:dyDescent="0.25">
      <c r="A188" s="3">
        <f t="shared" si="12"/>
        <v>184</v>
      </c>
      <c r="B188" s="157">
        <v>1</v>
      </c>
      <c r="C188" s="158">
        <v>0.96666666666666667</v>
      </c>
      <c r="D188" s="158">
        <v>8.6956521739130432E-2</v>
      </c>
      <c r="E188" s="158">
        <v>0.86046511627906974</v>
      </c>
      <c r="F188" s="159">
        <v>0.82158920539730129</v>
      </c>
      <c r="G188">
        <f t="shared" si="9"/>
        <v>1</v>
      </c>
      <c r="I188" s="3">
        <f t="shared" si="10"/>
        <v>185</v>
      </c>
      <c r="J188" s="157">
        <v>1</v>
      </c>
      <c r="K188" s="17">
        <f t="shared" si="11"/>
        <v>0.92500000000000071</v>
      </c>
      <c r="L188" s="158">
        <v>0.30833333333333335</v>
      </c>
      <c r="M188" s="17">
        <f t="shared" si="11"/>
        <v>0.92500000000000071</v>
      </c>
      <c r="N188" s="158">
        <v>0.92500000000000004</v>
      </c>
      <c r="O188" s="17">
        <f t="shared" si="11"/>
        <v>0.92500000000000071</v>
      </c>
      <c r="P188" s="159">
        <v>0.89546351084812614</v>
      </c>
      <c r="Q188" s="178">
        <f t="shared" si="11"/>
        <v>0.92500000000000071</v>
      </c>
    </row>
    <row r="189" spans="1:17" ht="16" thickBot="1" x14ac:dyDescent="0.25">
      <c r="A189" s="3">
        <f t="shared" si="12"/>
        <v>185</v>
      </c>
      <c r="B189" s="157">
        <v>1</v>
      </c>
      <c r="C189" s="158">
        <v>0.95652173913043481</v>
      </c>
      <c r="D189" s="158">
        <v>0.11842105263157894</v>
      </c>
      <c r="E189" s="158">
        <v>0.84313725490196079</v>
      </c>
      <c r="F189" s="159">
        <v>0.79761904761904767</v>
      </c>
      <c r="G189">
        <f t="shared" si="9"/>
        <v>1</v>
      </c>
      <c r="I189" s="3">
        <f t="shared" si="10"/>
        <v>186</v>
      </c>
      <c r="J189" s="157">
        <v>1</v>
      </c>
      <c r="K189" s="17">
        <f t="shared" si="11"/>
        <v>0.93000000000000071</v>
      </c>
      <c r="L189" s="158">
        <v>0.3141891891891892</v>
      </c>
      <c r="M189" s="17">
        <f t="shared" si="11"/>
        <v>0.93000000000000071</v>
      </c>
      <c r="N189" s="158">
        <v>0.92500000000000004</v>
      </c>
      <c r="O189" s="17">
        <f t="shared" si="11"/>
        <v>0.93000000000000071</v>
      </c>
      <c r="P189" s="159">
        <v>0.89615987460815039</v>
      </c>
      <c r="Q189" s="178">
        <f t="shared" si="11"/>
        <v>0.93000000000000071</v>
      </c>
    </row>
    <row r="190" spans="1:17" ht="16" thickBot="1" x14ac:dyDescent="0.25">
      <c r="A190" s="3">
        <f t="shared" si="12"/>
        <v>186</v>
      </c>
      <c r="B190" s="157">
        <v>1</v>
      </c>
      <c r="C190" s="158">
        <v>1</v>
      </c>
      <c r="D190" s="158">
        <v>0.189873417721519</v>
      </c>
      <c r="E190" s="158">
        <v>0.70270270270270274</v>
      </c>
      <c r="F190" s="159">
        <v>0.74325811777655493</v>
      </c>
      <c r="G190">
        <f t="shared" si="9"/>
        <v>1</v>
      </c>
      <c r="I190" s="3">
        <f t="shared" si="10"/>
        <v>187</v>
      </c>
      <c r="J190" s="157">
        <v>1</v>
      </c>
      <c r="K190" s="17">
        <f t="shared" si="11"/>
        <v>0.93500000000000072</v>
      </c>
      <c r="L190" s="158">
        <v>0.32720588235294118</v>
      </c>
      <c r="M190" s="17">
        <f t="shared" si="11"/>
        <v>0.93500000000000072</v>
      </c>
      <c r="N190" s="158">
        <v>0.9285714285714286</v>
      </c>
      <c r="O190" s="17">
        <f t="shared" si="11"/>
        <v>0.93500000000000072</v>
      </c>
      <c r="P190" s="159">
        <v>0.89852941176470591</v>
      </c>
      <c r="Q190" s="178">
        <f t="shared" si="11"/>
        <v>0.93500000000000072</v>
      </c>
    </row>
    <row r="191" spans="1:17" ht="16" thickBot="1" x14ac:dyDescent="0.25">
      <c r="A191" s="3">
        <f t="shared" si="12"/>
        <v>187</v>
      </c>
      <c r="B191" s="157">
        <v>1</v>
      </c>
      <c r="C191" s="158">
        <v>0.88461538461538458</v>
      </c>
      <c r="D191" s="158">
        <v>0.18421052631578946</v>
      </c>
      <c r="E191" s="158">
        <v>0.91666666666666663</v>
      </c>
      <c r="F191" s="159">
        <v>0.8364661654135338</v>
      </c>
      <c r="G191">
        <f t="shared" si="9"/>
        <v>0</v>
      </c>
      <c r="I191" s="3">
        <f t="shared" si="10"/>
        <v>188</v>
      </c>
      <c r="J191" s="157">
        <v>1</v>
      </c>
      <c r="K191" s="17">
        <f t="shared" si="11"/>
        <v>0.94000000000000072</v>
      </c>
      <c r="L191" s="158">
        <v>0.33734939759036142</v>
      </c>
      <c r="M191" s="17">
        <f t="shared" si="11"/>
        <v>0.94000000000000072</v>
      </c>
      <c r="N191" s="158">
        <v>0.93023255813953487</v>
      </c>
      <c r="O191" s="17">
        <f t="shared" si="11"/>
        <v>0.94000000000000072</v>
      </c>
      <c r="P191" s="159">
        <v>0.89858260019550329</v>
      </c>
      <c r="Q191" s="178">
        <f t="shared" si="11"/>
        <v>0.94000000000000072</v>
      </c>
    </row>
    <row r="192" spans="1:17" ht="16" thickBot="1" x14ac:dyDescent="0.25">
      <c r="A192" s="3">
        <f t="shared" si="12"/>
        <v>188</v>
      </c>
      <c r="B192" s="157">
        <v>1</v>
      </c>
      <c r="C192" s="158">
        <v>0.91666666666666663</v>
      </c>
      <c r="D192" s="158">
        <v>8.9552238805970144E-2</v>
      </c>
      <c r="E192" s="158">
        <v>0.83673469387755106</v>
      </c>
      <c r="F192" s="159">
        <v>0.73350987000481471</v>
      </c>
      <c r="G192">
        <f t="shared" si="9"/>
        <v>1</v>
      </c>
      <c r="I192" s="3">
        <f t="shared" si="10"/>
        <v>189</v>
      </c>
      <c r="J192" s="157">
        <v>1</v>
      </c>
      <c r="K192" s="17">
        <f t="shared" si="11"/>
        <v>0.94500000000000073</v>
      </c>
      <c r="L192" s="158">
        <v>0.33750000000000002</v>
      </c>
      <c r="M192" s="17">
        <f t="shared" si="11"/>
        <v>0.94500000000000073</v>
      </c>
      <c r="N192" s="158">
        <v>0.93617021276595747</v>
      </c>
      <c r="O192" s="17">
        <f t="shared" si="11"/>
        <v>0.94500000000000073</v>
      </c>
      <c r="P192" s="159">
        <v>0.90367816091954001</v>
      </c>
      <c r="Q192" s="178">
        <f t="shared" si="11"/>
        <v>0.94500000000000073</v>
      </c>
    </row>
    <row r="193" spans="1:17" ht="16" thickBot="1" x14ac:dyDescent="0.25">
      <c r="A193" s="3">
        <f t="shared" si="12"/>
        <v>189</v>
      </c>
      <c r="B193" s="157">
        <v>1</v>
      </c>
      <c r="C193" s="158">
        <v>1</v>
      </c>
      <c r="D193" s="158">
        <v>0.13253012048192772</v>
      </c>
      <c r="E193" s="158">
        <v>0.85106382978723405</v>
      </c>
      <c r="F193" s="159">
        <v>0.85757314974182441</v>
      </c>
      <c r="G193">
        <f t="shared" si="9"/>
        <v>1</v>
      </c>
      <c r="I193" s="3">
        <f t="shared" si="10"/>
        <v>190</v>
      </c>
      <c r="J193" s="157">
        <v>1</v>
      </c>
      <c r="K193" s="17">
        <f t="shared" si="11"/>
        <v>0.95000000000000073</v>
      </c>
      <c r="L193" s="158">
        <v>0.3476027397260274</v>
      </c>
      <c r="M193" s="17">
        <f t="shared" si="11"/>
        <v>0.95000000000000073</v>
      </c>
      <c r="N193" s="158">
        <v>0.9375</v>
      </c>
      <c r="O193" s="17">
        <f t="shared" si="11"/>
        <v>0.95000000000000073</v>
      </c>
      <c r="P193" s="159">
        <v>0.90367816091954001</v>
      </c>
      <c r="Q193" s="178">
        <f t="shared" si="11"/>
        <v>0.95000000000000073</v>
      </c>
    </row>
    <row r="194" spans="1:17" ht="16" thickBot="1" x14ac:dyDescent="0.25">
      <c r="A194" s="3">
        <f t="shared" si="12"/>
        <v>190</v>
      </c>
      <c r="B194" s="157">
        <v>1</v>
      </c>
      <c r="C194" s="158">
        <v>0.97142857142857142</v>
      </c>
      <c r="D194" s="158">
        <v>9.7222222222222224E-2</v>
      </c>
      <c r="E194" s="158">
        <v>0.76190476190476186</v>
      </c>
      <c r="F194" s="159">
        <v>0.83428030303030309</v>
      </c>
      <c r="G194">
        <f t="shared" si="9"/>
        <v>1</v>
      </c>
      <c r="I194" s="3">
        <f t="shared" si="10"/>
        <v>191</v>
      </c>
      <c r="J194" s="157">
        <v>1</v>
      </c>
      <c r="K194" s="17">
        <f t="shared" si="11"/>
        <v>0.95500000000000074</v>
      </c>
      <c r="L194" s="158">
        <v>0.35304054054054052</v>
      </c>
      <c r="M194" s="17">
        <f t="shared" si="11"/>
        <v>0.95500000000000074</v>
      </c>
      <c r="N194" s="158">
        <v>0.94</v>
      </c>
      <c r="O194" s="17">
        <f t="shared" si="11"/>
        <v>0.95500000000000074</v>
      </c>
      <c r="P194" s="159">
        <v>0.90398550724637683</v>
      </c>
      <c r="Q194" s="178">
        <f t="shared" si="11"/>
        <v>0.95500000000000074</v>
      </c>
    </row>
    <row r="195" spans="1:17" ht="16" thickBot="1" x14ac:dyDescent="0.25">
      <c r="A195" s="3">
        <f t="shared" si="12"/>
        <v>191</v>
      </c>
      <c r="B195" s="157">
        <v>1</v>
      </c>
      <c r="C195" s="158">
        <v>1</v>
      </c>
      <c r="D195" s="158">
        <v>0.12857142857142856</v>
      </c>
      <c r="E195" s="158">
        <v>0.91111111111111109</v>
      </c>
      <c r="F195" s="159">
        <v>0.8159523809523811</v>
      </c>
      <c r="G195">
        <f t="shared" si="9"/>
        <v>1</v>
      </c>
      <c r="I195" s="3">
        <f t="shared" si="10"/>
        <v>192</v>
      </c>
      <c r="J195" s="157">
        <v>1</v>
      </c>
      <c r="K195" s="17">
        <f t="shared" si="11"/>
        <v>0.96000000000000074</v>
      </c>
      <c r="L195" s="158">
        <v>0.35526315789473684</v>
      </c>
      <c r="M195" s="17">
        <f t="shared" si="11"/>
        <v>0.96000000000000074</v>
      </c>
      <c r="N195" s="158">
        <v>0.94339622641509435</v>
      </c>
      <c r="O195" s="17">
        <f t="shared" si="11"/>
        <v>0.96000000000000074</v>
      </c>
      <c r="P195" s="159">
        <v>0.90421686746987928</v>
      </c>
      <c r="Q195" s="178">
        <f t="shared" si="11"/>
        <v>0.96000000000000074</v>
      </c>
    </row>
    <row r="196" spans="1:17" ht="16" thickBot="1" x14ac:dyDescent="0.25">
      <c r="A196" s="3">
        <f t="shared" si="12"/>
        <v>192</v>
      </c>
      <c r="B196" s="157">
        <v>1</v>
      </c>
      <c r="C196" s="158">
        <v>1</v>
      </c>
      <c r="D196" s="158">
        <v>0.13698630136986301</v>
      </c>
      <c r="E196" s="158">
        <v>0.91428571428571426</v>
      </c>
      <c r="F196" s="159">
        <v>0.86433937251436155</v>
      </c>
      <c r="G196">
        <f t="shared" si="9"/>
        <v>1</v>
      </c>
      <c r="I196" s="3">
        <f t="shared" si="10"/>
        <v>193</v>
      </c>
      <c r="J196" s="157">
        <v>1</v>
      </c>
      <c r="K196" s="17">
        <f t="shared" si="11"/>
        <v>0.96500000000000075</v>
      </c>
      <c r="L196" s="158">
        <v>0.35661764705882354</v>
      </c>
      <c r="M196" s="17">
        <f t="shared" si="11"/>
        <v>0.96500000000000075</v>
      </c>
      <c r="N196" s="158">
        <v>0.95</v>
      </c>
      <c r="O196" s="17">
        <f t="shared" si="11"/>
        <v>0.96500000000000075</v>
      </c>
      <c r="P196" s="159">
        <v>0.90870098039215663</v>
      </c>
      <c r="Q196" s="178">
        <f t="shared" si="11"/>
        <v>0.96500000000000075</v>
      </c>
    </row>
    <row r="197" spans="1:17" ht="16" thickBot="1" x14ac:dyDescent="0.25">
      <c r="A197" s="3">
        <f t="shared" si="12"/>
        <v>193</v>
      </c>
      <c r="B197" s="157">
        <v>1</v>
      </c>
      <c r="C197" s="158">
        <v>0.97142857142857142</v>
      </c>
      <c r="D197" s="158">
        <v>0.10606060606060606</v>
      </c>
      <c r="E197" s="158">
        <v>0.78723404255319152</v>
      </c>
      <c r="F197" s="159">
        <v>0.78425559947299073</v>
      </c>
      <c r="G197">
        <f t="shared" si="9"/>
        <v>1</v>
      </c>
      <c r="I197" s="3">
        <f t="shared" si="10"/>
        <v>194</v>
      </c>
      <c r="J197" s="181">
        <v>1</v>
      </c>
      <c r="K197" s="17">
        <f t="shared" si="11"/>
        <v>0.97000000000000075</v>
      </c>
      <c r="L197" s="122">
        <v>0.38571428571428573</v>
      </c>
      <c r="M197" s="17">
        <f t="shared" si="11"/>
        <v>0.97000000000000075</v>
      </c>
      <c r="N197" s="122">
        <v>0.95</v>
      </c>
      <c r="O197" s="17">
        <f t="shared" si="11"/>
        <v>0.97000000000000075</v>
      </c>
      <c r="P197" s="177">
        <v>0.91010770505385263</v>
      </c>
      <c r="Q197" s="178">
        <f>Q196+0.005</f>
        <v>0.97000000000000075</v>
      </c>
    </row>
    <row r="198" spans="1:17" ht="16" thickBot="1" x14ac:dyDescent="0.25">
      <c r="A198" s="3">
        <f t="shared" si="12"/>
        <v>194</v>
      </c>
      <c r="B198" s="157">
        <v>1</v>
      </c>
      <c r="C198" s="158">
        <v>0.96153846153846156</v>
      </c>
      <c r="D198" s="158">
        <v>0.10144927536231885</v>
      </c>
      <c r="E198" s="158">
        <v>0.90566037735849059</v>
      </c>
      <c r="F198" s="159">
        <v>0.87901701323251413</v>
      </c>
      <c r="G198">
        <f t="shared" ref="G198:G204" si="13">IF(C198&gt;E198,1,0)</f>
        <v>1</v>
      </c>
      <c r="I198" s="160">
        <f t="shared" ref="I198:I203" si="14">I197+1</f>
        <v>195</v>
      </c>
      <c r="J198" s="180">
        <v>1</v>
      </c>
      <c r="K198" s="180">
        <f t="shared" ref="K198:Q203" si="15">K197+0.005</f>
        <v>0.97500000000000075</v>
      </c>
      <c r="L198" s="180">
        <v>0.39123376623376621</v>
      </c>
      <c r="M198" s="180">
        <f t="shared" si="15"/>
        <v>0.97500000000000075</v>
      </c>
      <c r="N198" s="180">
        <v>0.95121951219512191</v>
      </c>
      <c r="O198" s="180">
        <f t="shared" si="15"/>
        <v>0.97500000000000075</v>
      </c>
      <c r="P198" s="180">
        <v>0.91337285902503296</v>
      </c>
      <c r="Q198" s="178">
        <f t="shared" si="15"/>
        <v>0.97500000000000075</v>
      </c>
    </row>
    <row r="199" spans="1:17" ht="16" thickBot="1" x14ac:dyDescent="0.25">
      <c r="A199" s="3">
        <f t="shared" si="12"/>
        <v>195</v>
      </c>
      <c r="B199" s="157">
        <v>1</v>
      </c>
      <c r="C199" s="158">
        <v>0.93333333333333335</v>
      </c>
      <c r="D199" s="158">
        <v>0.16216216216216217</v>
      </c>
      <c r="E199" s="158">
        <v>0.73170731707317072</v>
      </c>
      <c r="F199" s="159">
        <v>0.83471933471933457</v>
      </c>
      <c r="G199">
        <f t="shared" si="13"/>
        <v>1</v>
      </c>
      <c r="I199" s="123">
        <f t="shared" si="14"/>
        <v>196</v>
      </c>
      <c r="J199" s="182">
        <v>1</v>
      </c>
      <c r="K199" s="17">
        <f t="shared" si="15"/>
        <v>0.98000000000000076</v>
      </c>
      <c r="L199" s="89">
        <v>0.41964285714285715</v>
      </c>
      <c r="M199" s="17">
        <f t="shared" si="15"/>
        <v>0.98000000000000076</v>
      </c>
      <c r="N199" s="89">
        <v>0.95348837209302328</v>
      </c>
      <c r="O199" s="17">
        <f t="shared" si="15"/>
        <v>0.98000000000000076</v>
      </c>
      <c r="P199" s="179">
        <v>0.91435986159169569</v>
      </c>
      <c r="Q199" s="178">
        <f t="shared" si="15"/>
        <v>0.98000000000000076</v>
      </c>
    </row>
    <row r="200" spans="1:17" ht="16" thickBot="1" x14ac:dyDescent="0.25">
      <c r="A200" s="3">
        <f t="shared" si="12"/>
        <v>196</v>
      </c>
      <c r="B200" s="157">
        <v>1</v>
      </c>
      <c r="C200" s="158">
        <v>0.93548387096774188</v>
      </c>
      <c r="D200" s="158">
        <v>0.14705882352941177</v>
      </c>
      <c r="E200" s="158">
        <v>0.91304347826086951</v>
      </c>
      <c r="F200" s="159">
        <v>0.86114253393665141</v>
      </c>
      <c r="G200">
        <f t="shared" si="13"/>
        <v>1</v>
      </c>
      <c r="I200" s="12">
        <f t="shared" si="14"/>
        <v>197</v>
      </c>
      <c r="J200" s="157">
        <v>1</v>
      </c>
      <c r="K200" s="17">
        <f t="shared" si="15"/>
        <v>0.98500000000000076</v>
      </c>
      <c r="L200" s="158">
        <v>0.44054878048780488</v>
      </c>
      <c r="M200" s="17">
        <f t="shared" si="15"/>
        <v>0.98500000000000076</v>
      </c>
      <c r="N200" s="158">
        <v>0.95833333333333337</v>
      </c>
      <c r="O200" s="17">
        <f t="shared" si="15"/>
        <v>0.98500000000000076</v>
      </c>
      <c r="P200" s="159">
        <v>0.91722408026755864</v>
      </c>
      <c r="Q200" s="178">
        <f t="shared" si="15"/>
        <v>0.98500000000000076</v>
      </c>
    </row>
    <row r="201" spans="1:17" ht="16" thickBot="1" x14ac:dyDescent="0.25">
      <c r="A201" s="3">
        <f t="shared" si="12"/>
        <v>197</v>
      </c>
      <c r="B201" s="157">
        <v>1</v>
      </c>
      <c r="C201" s="158">
        <v>0.967741935483871</v>
      </c>
      <c r="D201" s="158">
        <v>2.6666666666666668E-2</v>
      </c>
      <c r="E201" s="158">
        <v>0.9</v>
      </c>
      <c r="F201" s="159">
        <v>0.81253333333333333</v>
      </c>
      <c r="G201">
        <f t="shared" si="13"/>
        <v>1</v>
      </c>
      <c r="I201" s="12">
        <f t="shared" si="14"/>
        <v>198</v>
      </c>
      <c r="J201" s="157">
        <v>1</v>
      </c>
      <c r="K201" s="17">
        <f t="shared" si="15"/>
        <v>0.99000000000000077</v>
      </c>
      <c r="L201" s="158">
        <v>0.45833333333333331</v>
      </c>
      <c r="M201" s="17">
        <f t="shared" si="15"/>
        <v>0.99000000000000077</v>
      </c>
      <c r="N201" s="158">
        <v>0.95833333333333337</v>
      </c>
      <c r="O201" s="17">
        <f t="shared" si="15"/>
        <v>0.99000000000000077</v>
      </c>
      <c r="P201" s="159">
        <v>0.9173913043478259</v>
      </c>
      <c r="Q201" s="178">
        <f t="shared" si="15"/>
        <v>0.99000000000000077</v>
      </c>
    </row>
    <row r="202" spans="1:17" ht="16" thickBot="1" x14ac:dyDescent="0.25">
      <c r="A202" s="3">
        <f t="shared" si="12"/>
        <v>198</v>
      </c>
      <c r="B202" s="157">
        <v>1</v>
      </c>
      <c r="C202" s="158">
        <v>0.90909090909090906</v>
      </c>
      <c r="D202" s="158">
        <v>0.15384615384615385</v>
      </c>
      <c r="E202" s="158">
        <v>0.82222222222222219</v>
      </c>
      <c r="F202" s="159">
        <v>0.89546351084812614</v>
      </c>
      <c r="G202">
        <f t="shared" si="13"/>
        <v>1</v>
      </c>
      <c r="I202" s="12">
        <f t="shared" si="14"/>
        <v>199</v>
      </c>
      <c r="J202" s="157">
        <v>1</v>
      </c>
      <c r="K202" s="17">
        <f t="shared" si="15"/>
        <v>0.99500000000000077</v>
      </c>
      <c r="L202" s="158">
        <v>0.55952380952380953</v>
      </c>
      <c r="M202" s="17">
        <f t="shared" si="15"/>
        <v>0.99500000000000077</v>
      </c>
      <c r="N202" s="158">
        <v>0.96491228070175439</v>
      </c>
      <c r="O202" s="17">
        <f t="shared" si="15"/>
        <v>0.99500000000000077</v>
      </c>
      <c r="P202" s="159">
        <v>0.91891891891891897</v>
      </c>
      <c r="Q202" s="178">
        <f t="shared" si="15"/>
        <v>0.99500000000000077</v>
      </c>
    </row>
    <row r="203" spans="1:17" ht="16" thickBot="1" x14ac:dyDescent="0.25">
      <c r="A203" s="3">
        <f t="shared" si="12"/>
        <v>199</v>
      </c>
      <c r="B203" s="157">
        <v>1</v>
      </c>
      <c r="C203" s="158">
        <v>1</v>
      </c>
      <c r="D203" s="158">
        <v>0.16363636363636364</v>
      </c>
      <c r="E203" s="158">
        <v>0.86792452830188682</v>
      </c>
      <c r="F203" s="159">
        <v>0.79865319865319884</v>
      </c>
      <c r="G203">
        <f t="shared" si="13"/>
        <v>1</v>
      </c>
      <c r="I203" s="14">
        <f t="shared" si="14"/>
        <v>200</v>
      </c>
      <c r="J203" s="157">
        <v>1</v>
      </c>
      <c r="K203" s="89">
        <f t="shared" si="15"/>
        <v>1.0000000000000007</v>
      </c>
      <c r="L203" s="158">
        <v>0.57922535211267601</v>
      </c>
      <c r="M203" s="89">
        <f t="shared" si="15"/>
        <v>1.0000000000000007</v>
      </c>
      <c r="N203" s="158">
        <v>0.97674418604651159</v>
      </c>
      <c r="O203" s="89">
        <f t="shared" si="15"/>
        <v>1.0000000000000007</v>
      </c>
      <c r="P203" s="159">
        <v>0.91905120481927716</v>
      </c>
      <c r="Q203" s="179">
        <f t="shared" si="15"/>
        <v>1.0000000000000007</v>
      </c>
    </row>
    <row r="204" spans="1:17" ht="16" thickBot="1" x14ac:dyDescent="0.25">
      <c r="A204" s="3">
        <f t="shared" si="12"/>
        <v>200</v>
      </c>
      <c r="B204" s="157">
        <v>1</v>
      </c>
      <c r="C204" s="158">
        <v>0.91666666666666663</v>
      </c>
      <c r="D204" s="158">
        <v>0.21794871794871795</v>
      </c>
      <c r="E204" s="158">
        <v>0.625</v>
      </c>
      <c r="F204" s="159">
        <v>0.91722408026755864</v>
      </c>
      <c r="G204">
        <f t="shared" si="13"/>
        <v>1</v>
      </c>
      <c r="I204" s="52" t="s">
        <v>94</v>
      </c>
      <c r="J204" s="17">
        <f>AVERAGE(J4:J203)</f>
        <v>0.96161588378744878</v>
      </c>
      <c r="L204" s="17">
        <f>AVERAGE(L4:L203)</f>
        <v>0.15555657937864048</v>
      </c>
      <c r="N204" s="17">
        <f>AVERAGE(N4:N203)</f>
        <v>0.8481017485805874</v>
      </c>
      <c r="P204" s="17">
        <f>AVERAGE(P4:P203)</f>
        <v>0.83533330871595513</v>
      </c>
    </row>
    <row r="205" spans="1:17" ht="16" thickBot="1" x14ac:dyDescent="0.25">
      <c r="C205" s="65">
        <f>COUNTIF($C$5:$C$204,"&lt;"&amp;$J$9)/A204</f>
        <v>2.5000000000000001E-2</v>
      </c>
      <c r="G205" s="50">
        <f>SUM(G5:G204)/A204</f>
        <v>0.95</v>
      </c>
    </row>
    <row r="206" spans="1:17" x14ac:dyDescent="0.2">
      <c r="C206" s="4"/>
    </row>
  </sheetData>
  <sortState xmlns:xlrd2="http://schemas.microsoft.com/office/spreadsheetml/2017/richdata2" ref="P4:P204">
    <sortCondition ref="P4:P204"/>
  </sortState>
  <pageMargins left="0.7" right="0.7" top="0.75" bottom="0.75" header="0.3" footer="0.3"/>
  <pageSetup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5393E9-20DC-473D-BDA2-B9B181C6F2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39</vt:i4>
      </vt:variant>
    </vt:vector>
  </HeadingPairs>
  <TitlesOfParts>
    <vt:vector size="46" baseType="lpstr">
      <vt:lpstr>Data 2</vt:lpstr>
      <vt:lpstr>Setup</vt:lpstr>
      <vt:lpstr>LR Results_2A</vt:lpstr>
      <vt:lpstr>LR Results_2B_Composite</vt:lpstr>
      <vt:lpstr>LR Results_2B_Composite (2)</vt:lpstr>
      <vt:lpstr>Composite Resampling</vt:lpstr>
      <vt:lpstr>Bootstrap Stats</vt:lpstr>
      <vt:lpstr>'Data 2'!case</vt:lpstr>
      <vt:lpstr>'Composite Resampling'!CF_D</vt:lpstr>
      <vt:lpstr>'LR Results_2B_Composite'!CF_D</vt:lpstr>
      <vt:lpstr>'LR Results_2B_Composite (2)'!CF_D</vt:lpstr>
      <vt:lpstr>'Composite Resampling'!CF_V</vt:lpstr>
      <vt:lpstr>'LR Results_2B_Composite'!CF_V</vt:lpstr>
      <vt:lpstr>'LR Results_2B_Composite (2)'!CF_V</vt:lpstr>
      <vt:lpstr>'Composite Resampling'!CFN_V</vt:lpstr>
      <vt:lpstr>'LR Results_2B_Composite'!CFN_V</vt:lpstr>
      <vt:lpstr>'LR Results_2B_Composite (2)'!CFN_V</vt:lpstr>
      <vt:lpstr>'Composite Resampling'!CFNR_D</vt:lpstr>
      <vt:lpstr>'LR Results_2B_Composite'!CFNR_D</vt:lpstr>
      <vt:lpstr>'LR Results_2B_Composite (2)'!CFNR_D</vt:lpstr>
      <vt:lpstr>'Composite Resampling'!CFNR_V</vt:lpstr>
      <vt:lpstr>'LR Results_2B_Composite'!CFNR_V</vt:lpstr>
      <vt:lpstr>'LR Results_2B_Composite (2)'!CFNR_V</vt:lpstr>
      <vt:lpstr>'Composite Resampling'!CFNT_D</vt:lpstr>
      <vt:lpstr>'LR Results_2B_Composite'!CFNT_D</vt:lpstr>
      <vt:lpstr>'LR Results_2B_Composite (2)'!CFNT_D</vt:lpstr>
      <vt:lpstr>'Data 2'!col_1</vt:lpstr>
      <vt:lpstr>'Data 2'!col_2</vt:lpstr>
      <vt:lpstr>'Data 2'!col_3</vt:lpstr>
      <vt:lpstr>colmn_1</vt:lpstr>
      <vt:lpstr>colmn_2</vt:lpstr>
      <vt:lpstr>colmn_3</vt:lpstr>
      <vt:lpstr>colmn_4</vt:lpstr>
      <vt:lpstr>colmn_5</vt:lpstr>
      <vt:lpstr>colmn_6</vt:lpstr>
      <vt:lpstr>colmn_7</vt:lpstr>
      <vt:lpstr>'Composite Resampling'!cutoff</vt:lpstr>
      <vt:lpstr>'Composite Resampling'!cutoff_1</vt:lpstr>
      <vt:lpstr>'LR Results_2B_Composite (2)'!cutoff_1</vt:lpstr>
      <vt:lpstr>cutoff_1</vt:lpstr>
      <vt:lpstr>'Composite Resampling'!cutoff_V</vt:lpstr>
      <vt:lpstr>'LR Results_2B_Composite'!cutoff_V</vt:lpstr>
      <vt:lpstr>'LR Results_2B_Composite (2)'!cutoff_V</vt:lpstr>
      <vt:lpstr>'Data 2'!fp_1</vt:lpstr>
      <vt:lpstr>'Data 2'!fp_2</vt:lpstr>
      <vt:lpstr>'Data 2'!fp_3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Richard Belkin, MD</cp:lastModifiedBy>
  <cp:lastPrinted>2023-06-03T17:44:08Z</cp:lastPrinted>
  <dcterms:created xsi:type="dcterms:W3CDTF">2020-08-25T19:49:29Z</dcterms:created>
  <dcterms:modified xsi:type="dcterms:W3CDTF">2026-09-26T23:57:04Z</dcterms:modified>
</cp:coreProperties>
</file>