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ewcastle-my.sharepoint.com/personal/ner117_newcastle_ac_uk/Documents/"/>
    </mc:Choice>
  </mc:AlternateContent>
  <xr:revisionPtr revIDLastSave="827" documentId="8_{BFCA55B9-0E6E-43A7-A896-002DAB4BD483}" xr6:coauthVersionLast="47" xr6:coauthVersionMax="47" xr10:uidLastSave="{5D1196CF-594A-4B01-A4E6-E11DA62F111C}"/>
  <bookViews>
    <workbookView xWindow="20" yWindow="20" windowWidth="19180" windowHeight="10180" xr2:uid="{5FA92FC0-5663-48BD-8497-342A50734D92}"/>
  </bookViews>
  <sheets>
    <sheet name="replication" sheetId="1" r:id="rId1"/>
    <sheet name="own_calculation_h" sheetId="2" r:id="rId2"/>
    <sheet name="exampl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4" i="1" l="1"/>
  <c r="J34" i="1"/>
  <c r="J38" i="1"/>
  <c r="D42" i="1"/>
  <c r="N38" i="1"/>
  <c r="E42" i="1" s="1"/>
  <c r="C42" i="1"/>
  <c r="B42" i="1"/>
  <c r="D51" i="1"/>
  <c r="C51" i="1"/>
  <c r="B51" i="1"/>
  <c r="G47" i="1"/>
  <c r="H47" i="1"/>
  <c r="J47" i="1"/>
  <c r="I47" i="1"/>
  <c r="M47" i="1"/>
  <c r="L47" i="1"/>
  <c r="J29" i="1"/>
  <c r="I29" i="1"/>
  <c r="H29" i="1"/>
  <c r="L25" i="1"/>
  <c r="F25" i="1"/>
  <c r="F29" i="1"/>
  <c r="E29" i="1"/>
  <c r="C29" i="1"/>
  <c r="H25" i="1"/>
  <c r="K3" i="2"/>
  <c r="J3" i="2"/>
  <c r="H3" i="2"/>
  <c r="G3" i="2"/>
  <c r="L3" i="2"/>
  <c r="N15" i="2"/>
  <c r="N11" i="2"/>
  <c r="N12" i="2"/>
  <c r="N13" i="2"/>
  <c r="N14" i="2"/>
  <c r="N10" i="2"/>
  <c r="M10" i="2"/>
  <c r="L10" i="2"/>
  <c r="K10" i="2"/>
  <c r="J10" i="2"/>
  <c r="I10" i="2"/>
  <c r="H10" i="2"/>
  <c r="G10" i="2"/>
  <c r="F10" i="2"/>
  <c r="E10" i="2"/>
  <c r="D10" i="2"/>
  <c r="C10" i="2"/>
  <c r="B10" i="2"/>
  <c r="D4" i="1"/>
  <c r="D3" i="1"/>
  <c r="C5" i="1"/>
  <c r="B5" i="1"/>
  <c r="D3" i="3"/>
  <c r="G4" i="3"/>
  <c r="I4" i="3" s="1"/>
  <c r="D4" i="3"/>
  <c r="G3" i="3"/>
  <c r="I3" i="3" s="1"/>
  <c r="V7" i="2"/>
  <c r="U7" i="2"/>
  <c r="S7" i="2"/>
  <c r="Q7" i="2"/>
  <c r="P7" i="2"/>
  <c r="R7" i="2" s="1"/>
  <c r="T7" i="2" s="1"/>
  <c r="Y7" i="2" s="1"/>
  <c r="O7" i="2"/>
  <c r="I7" i="2"/>
  <c r="H7" i="2"/>
  <c r="D7" i="2"/>
  <c r="C7" i="2"/>
  <c r="F7" i="2" s="1"/>
  <c r="B7" i="2"/>
  <c r="G13" i="2"/>
  <c r="W6" i="2"/>
  <c r="V6" i="2"/>
  <c r="U6" i="2"/>
  <c r="S6" i="2"/>
  <c r="R6" i="2"/>
  <c r="T6" i="2" s="1"/>
  <c r="Y6" i="2" s="1"/>
  <c r="I6" i="2"/>
  <c r="B13" i="2" s="1"/>
  <c r="H6" i="2"/>
  <c r="J6" i="2" s="1"/>
  <c r="F6" i="2"/>
  <c r="E6" i="2"/>
  <c r="G6" i="2" s="1"/>
  <c r="K6" i="2" s="1"/>
  <c r="G12" i="2"/>
  <c r="V5" i="2"/>
  <c r="U5" i="2"/>
  <c r="W5" i="2" s="1"/>
  <c r="S5" i="2"/>
  <c r="R5" i="2"/>
  <c r="T5" i="2" s="1"/>
  <c r="Y5" i="2" s="1"/>
  <c r="I5" i="2"/>
  <c r="B12" i="2" s="1"/>
  <c r="H5" i="2"/>
  <c r="J5" i="2" s="1"/>
  <c r="F5" i="2"/>
  <c r="E5" i="2"/>
  <c r="G11" i="2"/>
  <c r="V4" i="2"/>
  <c r="U4" i="2"/>
  <c r="W4" i="2" s="1"/>
  <c r="S4" i="2"/>
  <c r="R4" i="2"/>
  <c r="T4" i="2" s="1"/>
  <c r="X4" i="2" s="1"/>
  <c r="I4" i="2"/>
  <c r="B11" i="2" s="1"/>
  <c r="H4" i="2"/>
  <c r="J4" i="2" s="1"/>
  <c r="G4" i="2"/>
  <c r="F4" i="2"/>
  <c r="E4" i="2"/>
  <c r="V3" i="2"/>
  <c r="U3" i="2"/>
  <c r="W3" i="2" s="1"/>
  <c r="S3" i="2"/>
  <c r="R3" i="2"/>
  <c r="T3" i="2" s="1"/>
  <c r="I3" i="2"/>
  <c r="F3" i="2"/>
  <c r="E3" i="2"/>
  <c r="E25" i="1"/>
  <c r="F26" i="1"/>
  <c r="F27" i="1"/>
  <c r="F28" i="1"/>
  <c r="I25" i="1"/>
  <c r="G25" i="1"/>
  <c r="N29" i="1"/>
  <c r="O29" i="1"/>
  <c r="R25" i="1"/>
  <c r="S25" i="1"/>
  <c r="T25" i="1"/>
  <c r="Q28" i="1"/>
  <c r="Q27" i="1"/>
  <c r="Q26" i="1"/>
  <c r="Q25" i="1"/>
  <c r="E26" i="1"/>
  <c r="E27" i="1"/>
  <c r="E28" i="1"/>
  <c r="T28" i="1"/>
  <c r="T27" i="1"/>
  <c r="T26" i="1"/>
  <c r="I26" i="1"/>
  <c r="I27" i="1"/>
  <c r="I28" i="1"/>
  <c r="S28" i="1"/>
  <c r="S27" i="1"/>
  <c r="S26" i="1"/>
  <c r="H26" i="1"/>
  <c r="H27" i="1"/>
  <c r="H28" i="1"/>
  <c r="M29" i="1"/>
  <c r="D29" i="1"/>
  <c r="B29" i="1"/>
  <c r="R28" i="1"/>
  <c r="P28" i="1"/>
  <c r="G28" i="1"/>
  <c r="R27" i="1"/>
  <c r="P27" i="1"/>
  <c r="G27" i="1"/>
  <c r="R26" i="1"/>
  <c r="P26" i="1"/>
  <c r="G26" i="1"/>
  <c r="P25" i="1"/>
  <c r="D20" i="1"/>
  <c r="C20" i="1"/>
  <c r="B20" i="1"/>
  <c r="G20" i="1"/>
  <c r="I20" i="1"/>
  <c r="H20" i="1"/>
  <c r="K19" i="1"/>
  <c r="J19" i="1"/>
  <c r="K18" i="1"/>
  <c r="J18" i="1"/>
  <c r="K17" i="1"/>
  <c r="J17" i="1"/>
  <c r="E18" i="1"/>
  <c r="E19" i="1"/>
  <c r="E17" i="1"/>
  <c r="F19" i="1"/>
  <c r="F18" i="1"/>
  <c r="F17" i="1"/>
  <c r="E12" i="1"/>
  <c r="E11" i="1"/>
  <c r="E10" i="1"/>
  <c r="E9" i="1"/>
  <c r="D5" i="1" l="1"/>
  <c r="U27" i="1"/>
  <c r="C49" i="1"/>
  <c r="G37" i="1"/>
  <c r="E48" i="1"/>
  <c r="G36" i="1"/>
  <c r="G35" i="1"/>
  <c r="G48" i="1"/>
  <c r="G50" i="1"/>
  <c r="J26" i="1"/>
  <c r="T29" i="1"/>
  <c r="U26" i="1"/>
  <c r="U28" i="1"/>
  <c r="C47" i="1"/>
  <c r="K47" i="1" s="1"/>
  <c r="E47" i="1"/>
  <c r="J25" i="1"/>
  <c r="U25" i="1"/>
  <c r="Q29" i="1"/>
  <c r="C50" i="1"/>
  <c r="E50" i="1"/>
  <c r="I49" i="1"/>
  <c r="C48" i="1"/>
  <c r="G49" i="1"/>
  <c r="E49" i="1"/>
  <c r="I50" i="1"/>
  <c r="I48" i="1"/>
  <c r="G5" i="2"/>
  <c r="Y3" i="2"/>
  <c r="X3" i="2"/>
  <c r="M4" i="2"/>
  <c r="X5" i="2"/>
  <c r="X6" i="2"/>
  <c r="L6" i="2"/>
  <c r="H13" i="2" s="1"/>
  <c r="L4" i="2"/>
  <c r="K4" i="2"/>
  <c r="Y4" i="2"/>
  <c r="M6" i="2"/>
  <c r="Z5" i="2"/>
  <c r="Z6" i="2"/>
  <c r="AA6" i="2" s="1"/>
  <c r="E7" i="2"/>
  <c r="M3" i="2" s="1"/>
  <c r="B36" i="1"/>
  <c r="J28" i="1"/>
  <c r="J27" i="1"/>
  <c r="I36" i="1" s="1"/>
  <c r="B37" i="1"/>
  <c r="B35" i="1"/>
  <c r="G34" i="1"/>
  <c r="P29" i="1"/>
  <c r="F47" i="1" s="1"/>
  <c r="S29" i="1"/>
  <c r="N39" i="1" s="1"/>
  <c r="L28" i="1"/>
  <c r="G29" i="1"/>
  <c r="R29" i="1"/>
  <c r="H12" i="1"/>
  <c r="E20" i="1"/>
  <c r="G12" i="1"/>
  <c r="F12" i="1"/>
  <c r="K20" i="1"/>
  <c r="J20" i="1"/>
  <c r="F20" i="1"/>
  <c r="M48" i="1" l="1"/>
  <c r="K49" i="1"/>
  <c r="K48" i="1"/>
  <c r="K50" i="1"/>
  <c r="C37" i="1"/>
  <c r="I51" i="1"/>
  <c r="W28" i="1"/>
  <c r="V28" i="1" s="1"/>
  <c r="G51" i="1"/>
  <c r="U29" i="1"/>
  <c r="B38" i="1"/>
  <c r="W26" i="1"/>
  <c r="E51" i="1"/>
  <c r="H50" i="1"/>
  <c r="G38" i="1"/>
  <c r="F49" i="1"/>
  <c r="W25" i="1"/>
  <c r="L29" i="1"/>
  <c r="B49" i="1"/>
  <c r="D48" i="1"/>
  <c r="K25" i="1"/>
  <c r="B48" i="1"/>
  <c r="D47" i="1"/>
  <c r="B47" i="1"/>
  <c r="W27" i="1"/>
  <c r="B50" i="1"/>
  <c r="M49" i="1"/>
  <c r="L26" i="1"/>
  <c r="K26" i="1" s="1"/>
  <c r="F50" i="1"/>
  <c r="F48" i="1"/>
  <c r="M50" i="1"/>
  <c r="D50" i="1"/>
  <c r="H49" i="1"/>
  <c r="H48" i="1"/>
  <c r="W29" i="1"/>
  <c r="D49" i="1"/>
  <c r="L5" i="2"/>
  <c r="K5" i="2"/>
  <c r="I12" i="2"/>
  <c r="D11" i="2"/>
  <c r="H11" i="2"/>
  <c r="N4" i="2"/>
  <c r="C13" i="2"/>
  <c r="L13" i="2" s="1"/>
  <c r="I13" i="2"/>
  <c r="N6" i="2"/>
  <c r="F13" i="2" s="1"/>
  <c r="J13" i="2" s="1"/>
  <c r="D13" i="2"/>
  <c r="AA5" i="2"/>
  <c r="G7" i="2"/>
  <c r="L7" i="2" s="1"/>
  <c r="M5" i="2"/>
  <c r="M7" i="2" s="1"/>
  <c r="Z3" i="2"/>
  <c r="Z4" i="2"/>
  <c r="N3" i="2"/>
  <c r="I37" i="1"/>
  <c r="I34" i="1"/>
  <c r="C34" i="1"/>
  <c r="C36" i="1"/>
  <c r="I35" i="1"/>
  <c r="C35" i="1"/>
  <c r="K28" i="1"/>
  <c r="L27" i="1"/>
  <c r="J48" i="1" l="1"/>
  <c r="V26" i="1"/>
  <c r="L48" i="1"/>
  <c r="K51" i="1"/>
  <c r="E37" i="1"/>
  <c r="K37" i="1" s="1"/>
  <c r="F37" i="1"/>
  <c r="J37" i="1" s="1"/>
  <c r="F38" i="1"/>
  <c r="L50" i="1"/>
  <c r="M51" i="1"/>
  <c r="J49" i="1"/>
  <c r="E38" i="1"/>
  <c r="H51" i="1"/>
  <c r="V25" i="1"/>
  <c r="E34" i="1"/>
  <c r="K34" i="1" s="1"/>
  <c r="V27" i="1"/>
  <c r="V29" i="1"/>
  <c r="L49" i="1"/>
  <c r="F51" i="1"/>
  <c r="J50" i="1"/>
  <c r="F34" i="1"/>
  <c r="C11" i="2"/>
  <c r="I11" i="2"/>
  <c r="M11" i="2" s="1"/>
  <c r="N5" i="2"/>
  <c r="E12" i="2" s="1"/>
  <c r="K12" i="2" s="1"/>
  <c r="D12" i="2"/>
  <c r="M12" i="2" s="1"/>
  <c r="H12" i="2"/>
  <c r="E13" i="2"/>
  <c r="K13" i="2" s="1"/>
  <c r="C12" i="2"/>
  <c r="L11" i="2"/>
  <c r="F12" i="2"/>
  <c r="J12" i="2" s="1"/>
  <c r="AA4" i="2"/>
  <c r="Z7" i="2"/>
  <c r="AA3" i="2"/>
  <c r="M13" i="2"/>
  <c r="K27" i="1"/>
  <c r="F36" i="1"/>
  <c r="J36" i="1" s="1"/>
  <c r="E36" i="1"/>
  <c r="K36" i="1" s="1"/>
  <c r="K29" i="1"/>
  <c r="I38" i="1"/>
  <c r="C38" i="1"/>
  <c r="E35" i="1"/>
  <c r="K35" i="1" s="1"/>
  <c r="F35" i="1"/>
  <c r="J35" i="1" s="1"/>
  <c r="H37" i="1"/>
  <c r="L37" i="1" s="1"/>
  <c r="D37" i="1"/>
  <c r="M37" i="1" s="1"/>
  <c r="J51" i="1" l="1"/>
  <c r="L51" i="1"/>
  <c r="K38" i="1"/>
  <c r="H34" i="1"/>
  <c r="L34" i="1" s="1"/>
  <c r="D34" i="1"/>
  <c r="M34" i="1" s="1"/>
  <c r="N34" i="1" s="1"/>
  <c r="M14" i="2"/>
  <c r="F11" i="2"/>
  <c r="J11" i="2" s="1"/>
  <c r="E11" i="2"/>
  <c r="K11" i="2" s="1"/>
  <c r="L12" i="2"/>
  <c r="L14" i="2" s="1"/>
  <c r="K14" i="2"/>
  <c r="N37" i="1"/>
  <c r="D35" i="1"/>
  <c r="M35" i="1" s="1"/>
  <c r="H35" i="1"/>
  <c r="L35" i="1" s="1"/>
  <c r="H38" i="1"/>
  <c r="D38" i="1"/>
  <c r="D36" i="1"/>
  <c r="M36" i="1" s="1"/>
  <c r="H36" i="1"/>
  <c r="L36" i="1" s="1"/>
  <c r="J14" i="2" l="1"/>
  <c r="N36" i="1"/>
  <c r="L38" i="1"/>
  <c r="M38" i="1"/>
  <c r="N35" i="1"/>
</calcChain>
</file>

<file path=xl/sharedStrings.xml><?xml version="1.0" encoding="utf-8"?>
<sst xmlns="http://schemas.openxmlformats.org/spreadsheetml/2006/main" count="171" uniqueCount="80">
  <si>
    <t>K</t>
  </si>
  <si>
    <t>L</t>
  </si>
  <si>
    <t>P</t>
  </si>
  <si>
    <t>Q</t>
  </si>
  <si>
    <t>L-based</t>
  </si>
  <si>
    <t>K-based</t>
  </si>
  <si>
    <t>Q-based</t>
  </si>
  <si>
    <t>tg()</t>
  </si>
  <si>
    <t>Year 1</t>
  </si>
  <si>
    <t>Year 2</t>
  </si>
  <si>
    <t>h</t>
  </si>
  <si>
    <t>s</t>
  </si>
  <si>
    <t>Total</t>
  </si>
  <si>
    <t>w_av</t>
  </si>
  <si>
    <t>p_av</t>
  </si>
  <si>
    <t>h_av</t>
  </si>
  <si>
    <t>s_av</t>
  </si>
  <si>
    <t>delta_p</t>
  </si>
  <si>
    <t>delta_s</t>
  </si>
  <si>
    <t>delta_h</t>
  </si>
  <si>
    <t>within</t>
  </si>
  <si>
    <t>between</t>
  </si>
  <si>
    <t>heterogeneity</t>
  </si>
  <si>
    <t>pr()</t>
  </si>
  <si>
    <t>a or d</t>
  </si>
  <si>
    <t>w</t>
  </si>
  <si>
    <t>cos(phi)</t>
  </si>
  <si>
    <t>Example</t>
  </si>
  <si>
    <t>phi deg tan</t>
  </si>
  <si>
    <t>phi deg cos</t>
  </si>
  <si>
    <t>delta_w</t>
  </si>
  <si>
    <t>ind_comp</t>
  </si>
  <si>
    <t>total</t>
  </si>
  <si>
    <t>w(K,L)tg()</t>
  </si>
  <si>
    <t>w(Q)tg()</t>
  </si>
  <si>
    <t>Growth</t>
  </si>
  <si>
    <t>Delta_w(K,L)tg()</t>
  </si>
  <si>
    <t>Delta_w(Q)tg()</t>
  </si>
  <si>
    <t>tfp</t>
  </si>
  <si>
    <t>w(K,L)tfp</t>
  </si>
  <si>
    <t>w(Q)tfp</t>
  </si>
  <si>
    <t>Delta_w(K,L)tfp</t>
  </si>
  <si>
    <t>Delta_w(Q)tfp</t>
  </si>
  <si>
    <t>firm</t>
  </si>
  <si>
    <t>Output</t>
  </si>
  <si>
    <t>Firm</t>
  </si>
  <si>
    <t>Labour</t>
  </si>
  <si>
    <t>A</t>
  </si>
  <si>
    <t>B</t>
  </si>
  <si>
    <t>Aggregate</t>
  </si>
  <si>
    <t>Labour Productivity</t>
  </si>
  <si>
    <t>This is the example in page 626, in which I realised that productivity (P) is measured using vector projection</t>
  </si>
  <si>
    <t>I tried to calculate h (column L and Y) as my understanding from the equations 15 and 16 in the paper</t>
  </si>
  <si>
    <t>I didn't get the correct numbers in h and s. However, the calculation of phi (in degrees) derived from calculations using tangent and cosenus are consistent.</t>
  </si>
  <si>
    <t xml:space="preserve">In the sheet "replication",, I calculated h by inference, and I got the correct numbers. </t>
  </si>
  <si>
    <t>I consider this is a simplistic way of calculation and the more ellaborated equations do not match the calculation of h in practice.</t>
  </si>
  <si>
    <t>Notes</t>
  </si>
  <si>
    <t>I believed that I followed the correct steps according to the equations, but not getting the correct numbers.</t>
  </si>
  <si>
    <t>total Aggregated Productivity (AP)</t>
  </si>
  <si>
    <t>Table 1: A Hypothetical Industry with Two Firms and One Input</t>
  </si>
  <si>
    <t>Table 2: A Hypothetical Industry with Three Firms and Two Inputs</t>
  </si>
  <si>
    <t>Table 3: Example: Industry Composition, Between and Heterogeneity Effects</t>
  </si>
  <si>
    <t>Table 4: Toy Example with Four Firms and Increasing Heterogeneity</t>
  </si>
  <si>
    <t>total APG</t>
  </si>
  <si>
    <t>*Columns in yellow are not presented in the paper (Dosi et al., 2021), but these variables allowed me to get the numbers right in the table of results, which are similar to the ones in the paper</t>
  </si>
  <si>
    <t>sum(K,L)*</t>
  </si>
  <si>
    <t>w*</t>
  </si>
  <si>
    <t>Table A1: Results disaggregated of Aggregated Productivty Growth (APG) from Table 4</t>
  </si>
  <si>
    <t>Table A2: Results aggregated from Table 4</t>
  </si>
  <si>
    <t>Table A3: Results comparison of AP alternating weights and metrics of productivity*</t>
  </si>
  <si>
    <t>Cells in orange indicate the AP using the weights of input-based and output-based using the measurement of productivity in Dosi et al (2021)and TFP.</t>
  </si>
  <si>
    <t>Conclusions</t>
  </si>
  <si>
    <t xml:space="preserve">5. Therefore, the methodology of Dosi et al (2021) has the limitation that it cannot be applied weights of inputs-based and output-based to compare the results of AP and APG. </t>
  </si>
  <si>
    <t>3. For that reason, the methodology of Dosi et al (2021) is constructed to only apply weights input-based and the metric of productivity tg() to calculate figures of AP and APG.</t>
  </si>
  <si>
    <t>4. To support the previous statement, the calculations reveal an inconsistency in AP and APG (using tg() and tfp) by applying weights inputs-based and output-based (Cells in orange Table A3)</t>
  </si>
  <si>
    <t>1. There is a mismatch between the Aggregated Productivity (AP) and Aggregated Productivity Growth (APG) using weights of inputs-based and output-based (Cells in green and yellow in Table A3).</t>
  </si>
  <si>
    <t>6. Finally, the methodology of Dosi et al. (2021) cannot be applied to calculate AP and APG using individual metrics of TFP.</t>
  </si>
  <si>
    <t>2. The methodology of Dosi et al (2021) calculates a metric of productivity ad-hoc (tg()) that fulfills the condition of AP using weights input-based (Cells in green Table A3).</t>
  </si>
  <si>
    <t>Cells in green indicate the AP using the weights of output and the measurement of productivity in Dosi et al (2021)</t>
  </si>
  <si>
    <t>Cells in yellow indicate the results from the paper in Dosi et al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</si>
</sst>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3" x14ac:knownFonts="1">
    <font>
      <sz val="11"/>
      <color theme="1"/>
      <name val="Aptos Narrow"/>
      <family val="2"/>
      <scheme val="minor"/>
    </font>
    <font>
      <b/>
      <sz val="8"/>
      <color theme="1"/>
      <name val="Aptos Narrow"/>
      <family val="2"/>
      <scheme val="minor"/>
    </font>
    <font>
      <sz val="8"/>
      <color theme="1"/>
      <name val="Aptos Narrow"/>
      <family val="2"/>
      <scheme val="minor"/>
    </font>
  </fonts>
  <fills count="7">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s>
  <borders count="6">
    <border>
      <left/>
      <right/>
      <top/>
      <bottom/>
      <diagonal/>
    </border>
    <border>
      <left/>
      <right/>
      <top style="thin">
        <color indexed="64"/>
      </top>
      <bottom style="double">
        <color indexed="64"/>
      </bottom>
      <diagonal/>
    </border>
    <border>
      <left/>
      <right/>
      <top style="thin">
        <color indexed="64"/>
      </top>
      <bottom style="thin">
        <color indexed="64"/>
      </bottom>
      <diagonal/>
    </border>
    <border>
      <left/>
      <right/>
      <top style="thin">
        <color indexed="64"/>
      </top>
      <bottom/>
      <diagonal/>
    </border>
    <border>
      <left/>
      <right/>
      <top/>
      <bottom style="double">
        <color indexed="64"/>
      </bottom>
      <diagonal/>
    </border>
    <border>
      <left/>
      <right/>
      <top style="double">
        <color indexed="64"/>
      </top>
      <bottom style="thin">
        <color indexed="64"/>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2" fillId="5" borderId="1" xfId="0" applyFont="1" applyFill="1" applyBorder="1"/>
    <xf numFmtId="0" fontId="2" fillId="5" borderId="0" xfId="0" applyFont="1" applyFill="1"/>
    <xf numFmtId="0" fontId="2" fillId="5" borderId="2" xfId="0" applyFont="1" applyFill="1" applyBorder="1"/>
    <xf numFmtId="165" fontId="2" fillId="5" borderId="0" xfId="0" applyNumberFormat="1" applyFont="1" applyFill="1"/>
    <xf numFmtId="165" fontId="2" fillId="0" borderId="0" xfId="0" applyNumberFormat="1" applyFont="1"/>
    <xf numFmtId="165" fontId="2" fillId="5" borderId="2" xfId="0" applyNumberFormat="1" applyFont="1" applyFill="1" applyBorder="1"/>
    <xf numFmtId="0" fontId="2" fillId="5" borderId="4" xfId="0" applyFont="1" applyFill="1" applyBorder="1"/>
    <xf numFmtId="0" fontId="2" fillId="3" borderId="4" xfId="0" applyFont="1" applyFill="1" applyBorder="1"/>
    <xf numFmtId="0" fontId="2" fillId="3" borderId="0" xfId="0" applyFont="1" applyFill="1"/>
    <xf numFmtId="165" fontId="2" fillId="3" borderId="0" xfId="0" applyNumberFormat="1" applyFont="1" applyFill="1"/>
    <xf numFmtId="1" fontId="2" fillId="5" borderId="0" xfId="0" applyNumberFormat="1" applyFont="1" applyFill="1"/>
    <xf numFmtId="0" fontId="2" fillId="3" borderId="2" xfId="0" applyFont="1" applyFill="1" applyBorder="1"/>
    <xf numFmtId="165" fontId="2" fillId="3" borderId="2" xfId="0" applyNumberFormat="1" applyFont="1" applyFill="1" applyBorder="1"/>
    <xf numFmtId="0" fontId="2" fillId="5" borderId="5" xfId="0" applyFont="1" applyFill="1" applyBorder="1"/>
    <xf numFmtId="164" fontId="2" fillId="5" borderId="5" xfId="0" applyNumberFormat="1" applyFont="1" applyFill="1" applyBorder="1"/>
    <xf numFmtId="165" fontId="2" fillId="4" borderId="2" xfId="0" applyNumberFormat="1" applyFont="1" applyFill="1" applyBorder="1"/>
    <xf numFmtId="165" fontId="2" fillId="6" borderId="2" xfId="0" applyNumberFormat="1" applyFont="1" applyFill="1" applyBorder="1"/>
    <xf numFmtId="0" fontId="2" fillId="4" borderId="0" xfId="0" applyFont="1" applyFill="1"/>
    <xf numFmtId="0" fontId="2" fillId="6" borderId="0" xfId="0" applyFont="1" applyFill="1"/>
    <xf numFmtId="0" fontId="1" fillId="0" borderId="2" xfId="0" applyFont="1" applyBorder="1"/>
    <xf numFmtId="0" fontId="2" fillId="5" borderId="3" xfId="0" applyFont="1" applyFill="1" applyBorder="1" applyAlignment="1">
      <alignment horizontal="left" vertical="center" indent="1"/>
    </xf>
    <xf numFmtId="0" fontId="2" fillId="5" borderId="4" xfId="0" applyFont="1" applyFill="1" applyBorder="1" applyAlignment="1">
      <alignment horizontal="left" vertical="center" indent="1"/>
    </xf>
    <xf numFmtId="0" fontId="2" fillId="5" borderId="3" xfId="0" applyFont="1" applyFill="1" applyBorder="1" applyAlignment="1">
      <alignment horizont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0" xfId="0" applyFont="1" applyFill="1"/>
    <xf numFmtId="165" fontId="2" fillId="2" borderId="0" xfId="0" applyNumberFormat="1" applyFont="1" applyFill="1"/>
    <xf numFmtId="1" fontId="2" fillId="2" borderId="0" xfId="0" applyNumberFormat="1" applyFont="1" applyFill="1"/>
    <xf numFmtId="1"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A018C-648B-4401-80DD-0F8B44CD85E3}">
  <dimension ref="A1:AJ62"/>
  <sheetViews>
    <sheetView tabSelected="1" workbookViewId="0">
      <selection activeCell="N1" sqref="N1"/>
    </sheetView>
  </sheetViews>
  <sheetFormatPr defaultRowHeight="10.5" x14ac:dyDescent="0.25"/>
  <cols>
    <col min="1" max="1" width="8.7265625" style="2"/>
    <col min="2" max="5" width="4.6328125" style="2" customWidth="1"/>
    <col min="6" max="6" width="6.54296875" style="2" bestFit="1" customWidth="1"/>
    <col min="7" max="7" width="5.36328125" style="2" customWidth="1"/>
    <col min="8" max="8" width="5.81640625" style="2" bestFit="1" customWidth="1"/>
    <col min="9" max="9" width="5.08984375" style="2" bestFit="1" customWidth="1"/>
    <col min="10" max="10" width="6.90625" style="2" customWidth="1"/>
    <col min="11" max="11" width="9.36328125" style="2" bestFit="1" customWidth="1"/>
    <col min="12" max="12" width="6.54296875" style="2" customWidth="1"/>
    <col min="13" max="13" width="6.81640625" style="2" customWidth="1"/>
    <col min="14" max="14" width="6.08984375" style="2" bestFit="1" customWidth="1"/>
    <col min="15" max="16" width="3.90625" style="2" bestFit="1" customWidth="1"/>
    <col min="17" max="17" width="6.54296875" style="2" bestFit="1" customWidth="1"/>
    <col min="18" max="23" width="3.90625" style="2" bestFit="1" customWidth="1"/>
    <col min="24" max="36" width="11.6328125" style="2" customWidth="1"/>
    <col min="37" max="38" width="12.453125" style="2" bestFit="1" customWidth="1"/>
    <col min="39" max="39" width="11.81640625" style="2" bestFit="1" customWidth="1"/>
    <col min="40" max="16384" width="8.7265625" style="2"/>
  </cols>
  <sheetData>
    <row r="1" spans="1:16" x14ac:dyDescent="0.25">
      <c r="A1" s="1" t="s">
        <v>59</v>
      </c>
    </row>
    <row r="2" spans="1:16" ht="11" thickBot="1" x14ac:dyDescent="0.3">
      <c r="A2" s="3" t="s">
        <v>45</v>
      </c>
      <c r="B2" s="3" t="s">
        <v>46</v>
      </c>
      <c r="C2" s="3" t="s">
        <v>44</v>
      </c>
      <c r="D2" s="3" t="s">
        <v>50</v>
      </c>
    </row>
    <row r="3" spans="1:16" ht="11" thickTop="1" x14ac:dyDescent="0.25">
      <c r="A3" s="4" t="s">
        <v>47</v>
      </c>
      <c r="B3" s="4">
        <v>1</v>
      </c>
      <c r="C3" s="4">
        <v>100</v>
      </c>
      <c r="D3" s="4">
        <f>C3/B3</f>
        <v>100</v>
      </c>
    </row>
    <row r="4" spans="1:16" x14ac:dyDescent="0.25">
      <c r="A4" s="4" t="s">
        <v>48</v>
      </c>
      <c r="B4" s="4">
        <v>100</v>
      </c>
      <c r="C4" s="4">
        <v>1</v>
      </c>
      <c r="D4" s="4">
        <f>C4/B4</f>
        <v>0.01</v>
      </c>
    </row>
    <row r="5" spans="1:16" x14ac:dyDescent="0.25">
      <c r="A5" s="5" t="s">
        <v>49</v>
      </c>
      <c r="B5" s="5">
        <f>SUM(B3:B4)</f>
        <v>101</v>
      </c>
      <c r="C5" s="5">
        <f>SUM(C3:C4)</f>
        <v>101</v>
      </c>
      <c r="D5" s="5">
        <f>C5/B5</f>
        <v>1</v>
      </c>
    </row>
    <row r="7" spans="1:16" x14ac:dyDescent="0.25">
      <c r="A7" s="1" t="s">
        <v>60</v>
      </c>
    </row>
    <row r="8" spans="1:16" ht="11" thickBot="1" x14ac:dyDescent="0.3">
      <c r="A8" s="3" t="s">
        <v>45</v>
      </c>
      <c r="B8" s="3" t="s">
        <v>3</v>
      </c>
      <c r="C8" s="3" t="s">
        <v>0</v>
      </c>
      <c r="D8" s="3" t="s">
        <v>1</v>
      </c>
      <c r="E8" s="3" t="s">
        <v>2</v>
      </c>
      <c r="F8" s="3" t="s">
        <v>4</v>
      </c>
      <c r="G8" s="3" t="s">
        <v>5</v>
      </c>
      <c r="H8" s="3" t="s">
        <v>6</v>
      </c>
    </row>
    <row r="9" spans="1:16" ht="11" thickTop="1" x14ac:dyDescent="0.25">
      <c r="A9" s="4">
        <v>1</v>
      </c>
      <c r="B9" s="4">
        <v>20</v>
      </c>
      <c r="C9" s="4">
        <v>10</v>
      </c>
      <c r="D9" s="4">
        <v>30</v>
      </c>
      <c r="E9" s="6">
        <f>B9/((C9^0.25)*(D9^0.75))</f>
        <v>0.87738267530166159</v>
      </c>
      <c r="F9" s="6">
        <v>0.88200000000000001</v>
      </c>
      <c r="G9" s="6">
        <v>0.625</v>
      </c>
      <c r="H9" s="6">
        <v>0.35699999999999998</v>
      </c>
    </row>
    <row r="10" spans="1:16" x14ac:dyDescent="0.25">
      <c r="A10" s="4">
        <v>2</v>
      </c>
      <c r="B10" s="4">
        <v>6</v>
      </c>
      <c r="C10" s="4">
        <v>3</v>
      </c>
      <c r="D10" s="4">
        <v>1</v>
      </c>
      <c r="E10" s="6">
        <f>B10/((C10^0.25)*(D10^0.75))</f>
        <v>4.559014113909555</v>
      </c>
      <c r="F10" s="6">
        <v>2.9000000000000001E-2</v>
      </c>
      <c r="G10" s="6">
        <v>0.188</v>
      </c>
      <c r="H10" s="6">
        <v>0.107</v>
      </c>
    </row>
    <row r="11" spans="1:16" x14ac:dyDescent="0.25">
      <c r="A11" s="4">
        <v>3</v>
      </c>
      <c r="B11" s="4">
        <v>30</v>
      </c>
      <c r="C11" s="4">
        <v>3</v>
      </c>
      <c r="D11" s="4">
        <v>3</v>
      </c>
      <c r="E11" s="6">
        <f>B11/((C11^0.25)*(D11^0.75))</f>
        <v>10</v>
      </c>
      <c r="F11" s="6">
        <v>8.7999999999999995E-2</v>
      </c>
      <c r="G11" s="6">
        <v>0.188</v>
      </c>
      <c r="H11" s="6">
        <v>0.53600000000000003</v>
      </c>
      <c r="M11" s="7"/>
      <c r="N11" s="7"/>
      <c r="O11" s="7"/>
      <c r="P11" s="7"/>
    </row>
    <row r="12" spans="1:16" x14ac:dyDescent="0.25">
      <c r="A12" s="5">
        <v>4</v>
      </c>
      <c r="B12" s="5">
        <v>56</v>
      </c>
      <c r="C12" s="5">
        <v>16</v>
      </c>
      <c r="D12" s="5">
        <v>34</v>
      </c>
      <c r="E12" s="8">
        <f>B12/((C12^0.25)*(D12^0.75))</f>
        <v>1.9886064493370503</v>
      </c>
      <c r="F12" s="8">
        <f>E9*F9+E10*F10+E11*F11</f>
        <v>1.7860629289194425</v>
      </c>
      <c r="G12" s="8">
        <f>E9*G9+E10*G10+E11*G11</f>
        <v>3.2854588254785346</v>
      </c>
      <c r="H12" s="8">
        <f>E9*H9+E10*H10+E11*H11</f>
        <v>6.1610401252710156</v>
      </c>
      <c r="M12" s="7"/>
      <c r="N12" s="7"/>
      <c r="O12" s="7"/>
      <c r="P12" s="7"/>
    </row>
    <row r="14" spans="1:16" x14ac:dyDescent="0.25">
      <c r="A14" s="1" t="s">
        <v>61</v>
      </c>
    </row>
    <row r="15" spans="1:16" x14ac:dyDescent="0.25">
      <c r="A15" s="26" t="s">
        <v>45</v>
      </c>
      <c r="B15" s="25" t="s">
        <v>8</v>
      </c>
      <c r="C15" s="25"/>
      <c r="D15" s="25"/>
      <c r="E15" s="25"/>
      <c r="F15" s="25"/>
      <c r="G15" s="25" t="s">
        <v>9</v>
      </c>
      <c r="H15" s="25"/>
      <c r="I15" s="25"/>
      <c r="J15" s="25"/>
      <c r="K15" s="25"/>
    </row>
    <row r="16" spans="1:16" ht="11" thickBot="1" x14ac:dyDescent="0.3">
      <c r="A16" s="27"/>
      <c r="B16" s="9" t="s">
        <v>3</v>
      </c>
      <c r="C16" s="9" t="s">
        <v>0</v>
      </c>
      <c r="D16" s="9" t="s">
        <v>1</v>
      </c>
      <c r="E16" s="9" t="s">
        <v>7</v>
      </c>
      <c r="F16" s="9" t="s">
        <v>38</v>
      </c>
      <c r="G16" s="9" t="s">
        <v>3</v>
      </c>
      <c r="H16" s="9" t="s">
        <v>0</v>
      </c>
      <c r="I16" s="9" t="s">
        <v>1</v>
      </c>
      <c r="J16" s="9" t="s">
        <v>7</v>
      </c>
      <c r="K16" s="9" t="s">
        <v>38</v>
      </c>
    </row>
    <row r="17" spans="1:23" ht="11" thickTop="1" x14ac:dyDescent="0.25">
      <c r="A17" s="4">
        <v>1</v>
      </c>
      <c r="B17" s="4">
        <v>1</v>
      </c>
      <c r="C17" s="4">
        <v>0.84199999999999997</v>
      </c>
      <c r="D17" s="4">
        <v>1.8140000000000001</v>
      </c>
      <c r="E17" s="6">
        <f>B17/((C17^2)+(D17^2))^0.5</f>
        <v>0.50002750226895798</v>
      </c>
      <c r="F17" s="6">
        <f>B17/((C17^0.25)*(D17^0.75))</f>
        <v>0.667873197487582</v>
      </c>
      <c r="G17" s="4">
        <v>1</v>
      </c>
      <c r="H17" s="4">
        <v>0.84199999999999997</v>
      </c>
      <c r="I17" s="4">
        <v>1.8140000000000001</v>
      </c>
      <c r="J17" s="6">
        <f>G17/((H17^2)+(I17^2))^0.5</f>
        <v>0.50002750226895798</v>
      </c>
      <c r="K17" s="6">
        <f>G17/((H17^0.25)*(I17^0.75))</f>
        <v>0.667873197487582</v>
      </c>
      <c r="N17" s="7"/>
      <c r="O17" s="7"/>
      <c r="P17" s="7"/>
      <c r="R17" s="7"/>
      <c r="S17" s="7"/>
      <c r="U17" s="7"/>
    </row>
    <row r="18" spans="1:23" x14ac:dyDescent="0.25">
      <c r="A18" s="4">
        <v>2</v>
      </c>
      <c r="B18" s="4">
        <v>1</v>
      </c>
      <c r="C18" s="4">
        <v>0.84199999999999997</v>
      </c>
      <c r="D18" s="4">
        <v>1.8140000000000001</v>
      </c>
      <c r="E18" s="6">
        <f>B18/((C18^2)+(D18^2))^0.5</f>
        <v>0.50002750226895798</v>
      </c>
      <c r="F18" s="6">
        <f>B18/((C18^0.25)*(D18^0.75))</f>
        <v>0.667873197487582</v>
      </c>
      <c r="G18" s="4">
        <v>1</v>
      </c>
      <c r="H18" s="4">
        <v>0.84199999999999997</v>
      </c>
      <c r="I18" s="4">
        <v>1.8140000000000001</v>
      </c>
      <c r="J18" s="6">
        <f>G18/((H18^2)+(I18^2))^0.5</f>
        <v>0.50002750226895798</v>
      </c>
      <c r="K18" s="6">
        <f>G18/((H18^0.25)*(I18^0.75))</f>
        <v>0.667873197487582</v>
      </c>
      <c r="N18" s="7"/>
      <c r="O18" s="7"/>
      <c r="P18" s="7"/>
      <c r="R18" s="7"/>
      <c r="S18" s="7"/>
      <c r="U18" s="7"/>
    </row>
    <row r="19" spans="1:23" x14ac:dyDescent="0.25">
      <c r="A19" s="4">
        <v>3</v>
      </c>
      <c r="B19" s="4">
        <v>1</v>
      </c>
      <c r="C19" s="4">
        <v>0.84199999999999997</v>
      </c>
      <c r="D19" s="4">
        <v>1.8140000000000001</v>
      </c>
      <c r="E19" s="6">
        <f>B19/((C19^2)+(D19^2))^0.5</f>
        <v>0.50002750226895798</v>
      </c>
      <c r="F19" s="6">
        <f>B19/((C19^0.25)*(D19^0.75))</f>
        <v>0.667873197487582</v>
      </c>
      <c r="G19" s="4">
        <v>1</v>
      </c>
      <c r="H19" s="4">
        <v>1.919</v>
      </c>
      <c r="I19" s="4">
        <v>0.56399999999999995</v>
      </c>
      <c r="J19" s="6">
        <f>G19/((H19^2)+(I19^2))^0.5</f>
        <v>0.49995894255769446</v>
      </c>
      <c r="K19" s="6">
        <f>G19/((H19^0.25)*(I19^0.75))</f>
        <v>1.3054851267838299</v>
      </c>
      <c r="N19" s="7"/>
      <c r="O19" s="7"/>
      <c r="P19" s="7"/>
      <c r="R19" s="7"/>
      <c r="S19" s="7"/>
      <c r="U19" s="7"/>
    </row>
    <row r="20" spans="1:23" x14ac:dyDescent="0.25">
      <c r="A20" s="5" t="s">
        <v>12</v>
      </c>
      <c r="B20" s="5">
        <f>SUM(B17:B19)</f>
        <v>3</v>
      </c>
      <c r="C20" s="5">
        <f>SUM(C17:C19)</f>
        <v>2.5259999999999998</v>
      </c>
      <c r="D20" s="5">
        <f>SUM(D17:D19)</f>
        <v>5.4420000000000002</v>
      </c>
      <c r="E20" s="8">
        <f>B20/((C20^2)+(D20^2))^0.5</f>
        <v>0.50002750226895798</v>
      </c>
      <c r="F20" s="8">
        <f>B20/((C20^0.25)*(D20^0.75))</f>
        <v>0.66787319748758212</v>
      </c>
      <c r="G20" s="5">
        <f>SUM(G17:G19)</f>
        <v>3</v>
      </c>
      <c r="H20" s="5">
        <f>SUM(H17:H19)</f>
        <v>3.6029999999999998</v>
      </c>
      <c r="I20" s="5">
        <f>SUM(I17:I19)</f>
        <v>4.1920000000000002</v>
      </c>
      <c r="J20" s="8">
        <f>G20/((H20^2)+(I20^2))^0.5</f>
        <v>0.54273003454099822</v>
      </c>
      <c r="K20" s="8">
        <f>G20/((H20^0.25)*(I20^0.75))</f>
        <v>0.7432573861329973</v>
      </c>
      <c r="N20" s="7"/>
    </row>
    <row r="21" spans="1:23" x14ac:dyDescent="0.25">
      <c r="N21" s="7"/>
    </row>
    <row r="22" spans="1:23" x14ac:dyDescent="0.25">
      <c r="A22" s="1" t="s">
        <v>62</v>
      </c>
      <c r="N22" s="7"/>
    </row>
    <row r="23" spans="1:23" x14ac:dyDescent="0.25">
      <c r="A23" s="26" t="s">
        <v>45</v>
      </c>
      <c r="B23" s="25" t="s">
        <v>8</v>
      </c>
      <c r="C23" s="25"/>
      <c r="D23" s="25"/>
      <c r="E23" s="25"/>
      <c r="F23" s="25"/>
      <c r="G23" s="25"/>
      <c r="H23" s="25"/>
      <c r="I23" s="25"/>
      <c r="J23" s="25"/>
      <c r="K23" s="25"/>
      <c r="L23" s="25"/>
      <c r="M23" s="25" t="s">
        <v>9</v>
      </c>
      <c r="N23" s="25"/>
      <c r="O23" s="25"/>
      <c r="P23" s="25"/>
      <c r="Q23" s="25"/>
      <c r="R23" s="25"/>
      <c r="S23" s="25"/>
      <c r="T23" s="25"/>
      <c r="U23" s="25"/>
      <c r="V23" s="25"/>
      <c r="W23" s="25"/>
    </row>
    <row r="24" spans="1:23" ht="11" thickBot="1" x14ac:dyDescent="0.3">
      <c r="A24" s="27"/>
      <c r="B24" s="9" t="s">
        <v>44</v>
      </c>
      <c r="C24" s="9" t="s">
        <v>0</v>
      </c>
      <c r="D24" s="9" t="s">
        <v>1</v>
      </c>
      <c r="E24" s="9" t="s">
        <v>23</v>
      </c>
      <c r="F24" s="10" t="s">
        <v>65</v>
      </c>
      <c r="G24" s="9" t="s">
        <v>24</v>
      </c>
      <c r="H24" s="9" t="s">
        <v>7</v>
      </c>
      <c r="I24" s="9" t="s">
        <v>38</v>
      </c>
      <c r="J24" s="9" t="s">
        <v>11</v>
      </c>
      <c r="K24" s="9" t="s">
        <v>10</v>
      </c>
      <c r="L24" s="10" t="s">
        <v>66</v>
      </c>
      <c r="M24" s="9" t="s">
        <v>44</v>
      </c>
      <c r="N24" s="9" t="s">
        <v>0</v>
      </c>
      <c r="O24" s="9" t="s">
        <v>1</v>
      </c>
      <c r="P24" s="9" t="s">
        <v>23</v>
      </c>
      <c r="Q24" s="10" t="s">
        <v>65</v>
      </c>
      <c r="R24" s="9" t="s">
        <v>24</v>
      </c>
      <c r="S24" s="9" t="s">
        <v>7</v>
      </c>
      <c r="T24" s="9" t="s">
        <v>38</v>
      </c>
      <c r="U24" s="9" t="s">
        <v>11</v>
      </c>
      <c r="V24" s="9" t="s">
        <v>10</v>
      </c>
      <c r="W24" s="10" t="s">
        <v>66</v>
      </c>
    </row>
    <row r="25" spans="1:23" ht="11" thickTop="1" x14ac:dyDescent="0.25">
      <c r="A25" s="4">
        <v>1</v>
      </c>
      <c r="B25" s="4">
        <v>1</v>
      </c>
      <c r="C25" s="4">
        <v>1.323</v>
      </c>
      <c r="D25" s="4">
        <v>1.5</v>
      </c>
      <c r="E25" s="6">
        <f>(C25^2+D25^2)^0.5</f>
        <v>2.0000822483088037</v>
      </c>
      <c r="F25" s="11">
        <f>C25+D25</f>
        <v>2.823</v>
      </c>
      <c r="G25" s="6">
        <f>(C25^2+D25^2+B25^2)^0.5</f>
        <v>2.2361415429261182</v>
      </c>
      <c r="H25" s="6">
        <f>B25/((C25^2)+(D25^2))^0.5</f>
        <v>0.49997943876836237</v>
      </c>
      <c r="I25" s="6">
        <f>B25/((C25^0.25)*(D25^0.75))</f>
        <v>0.68792579541688614</v>
      </c>
      <c r="J25" s="6">
        <f>F25/SUM($F$25:$F$28)</f>
        <v>0.25965783664459163</v>
      </c>
      <c r="K25" s="6">
        <f>L25/J25</f>
        <v>1.0019636703577692</v>
      </c>
      <c r="L25" s="12">
        <f>E25/$E$29</f>
        <v>0.2601677190415731</v>
      </c>
      <c r="M25" s="13">
        <v>1</v>
      </c>
      <c r="N25" s="6">
        <v>0.313</v>
      </c>
      <c r="O25" s="6">
        <v>1.9750000000000001</v>
      </c>
      <c r="P25" s="6">
        <f>(N25^2+O25^2)^0.5</f>
        <v>1.9996484691065077</v>
      </c>
      <c r="Q25" s="11">
        <f>N25+O25</f>
        <v>2.2880000000000003</v>
      </c>
      <c r="R25" s="6">
        <f>(N25^2+O25^2+M25^2)^0.5</f>
        <v>2.2357535642373469</v>
      </c>
      <c r="S25" s="6">
        <f>M25/((N25^2)+(O25^2))^0.5</f>
        <v>0.50008789817283472</v>
      </c>
      <c r="T25" s="6">
        <f>M25/((N25^0.25)*(O25^0.75))</f>
        <v>0.80248808081574374</v>
      </c>
      <c r="U25" s="6">
        <f>Q25/SUM($Q$25:$Q$28)</f>
        <v>0.25964593735814795</v>
      </c>
      <c r="V25" s="6">
        <f>W25/U25</f>
        <v>1.2359833850476487</v>
      </c>
      <c r="W25" s="12">
        <f>P25/$P$29</f>
        <v>0.32091806456979344</v>
      </c>
    </row>
    <row r="26" spans="1:23" x14ac:dyDescent="0.25">
      <c r="A26" s="4">
        <v>2</v>
      </c>
      <c r="B26" s="4">
        <v>1</v>
      </c>
      <c r="C26" s="4">
        <v>0.76500000000000001</v>
      </c>
      <c r="D26" s="4">
        <v>1.8480000000000001</v>
      </c>
      <c r="E26" s="6">
        <f t="shared" ref="E26:E28" si="0">(C26^2+D26^2)^0.5</f>
        <v>2.0000822483088041</v>
      </c>
      <c r="F26" s="11">
        <f t="shared" ref="F26:F28" si="1">C26+D26</f>
        <v>2.613</v>
      </c>
      <c r="G26" s="6">
        <f>(C26^2+D26^2+B26^2)^0.5</f>
        <v>2.2361415429261182</v>
      </c>
      <c r="H26" s="6">
        <f>B26/((C26^2)+(D26^2))^0.5</f>
        <v>0.49997943876836226</v>
      </c>
      <c r="I26" s="6">
        <f>B26/((C26^0.25)*(D26^0.75))</f>
        <v>0.67461837482213749</v>
      </c>
      <c r="J26" s="6">
        <f>F26/SUM($F$25:$F$28)</f>
        <v>0.24034216335540839</v>
      </c>
      <c r="K26" s="6">
        <f>L26/J26</f>
        <v>1.0824888792269358</v>
      </c>
      <c r="L26" s="12">
        <f>E26/$E$29</f>
        <v>0.26016771904157315</v>
      </c>
      <c r="M26" s="13">
        <v>1</v>
      </c>
      <c r="N26" s="6">
        <v>0.122</v>
      </c>
      <c r="O26" s="6">
        <v>1.996</v>
      </c>
      <c r="P26" s="6">
        <f t="shared" ref="P26:P28" si="2">(N26^2+O26^2)^0.5</f>
        <v>1.9997249810911499</v>
      </c>
      <c r="Q26" s="11">
        <f t="shared" ref="Q26:Q28" si="3">N26+O26</f>
        <v>2.1179999999999999</v>
      </c>
      <c r="R26" s="6">
        <f>(N26^2+O26^2+M26^2)^0.5</f>
        <v>2.235821996492565</v>
      </c>
      <c r="S26" s="6">
        <f>M26/((N26^2)+(O26^2))^0.5</f>
        <v>0.50006876418293777</v>
      </c>
      <c r="T26" s="6">
        <f>M26/((N26^0.25)*(O26^0.75))</f>
        <v>1.0076034355681367</v>
      </c>
      <c r="U26" s="6">
        <f t="shared" ref="U26:U28" si="4">Q26/SUM($Q$25:$Q$28)</f>
        <v>0.24035406264185197</v>
      </c>
      <c r="V26" s="6">
        <f t="shared" ref="V26:V27" si="5">W26/U26</f>
        <v>1.3352399382792188</v>
      </c>
      <c r="W26" s="12">
        <f t="shared" ref="W26:W29" si="6">P26/$P$29</f>
        <v>0.32093034376706592</v>
      </c>
    </row>
    <row r="27" spans="1:23" x14ac:dyDescent="0.25">
      <c r="A27" s="4">
        <v>3</v>
      </c>
      <c r="B27" s="4">
        <v>1</v>
      </c>
      <c r="C27" s="4">
        <v>1.5</v>
      </c>
      <c r="D27" s="4">
        <v>1.323</v>
      </c>
      <c r="E27" s="6">
        <f t="shared" si="0"/>
        <v>2.0000822483088037</v>
      </c>
      <c r="F27" s="11">
        <f t="shared" si="1"/>
        <v>2.823</v>
      </c>
      <c r="G27" s="6">
        <f>(C27^2+D27^2+B27^2)^0.5</f>
        <v>2.2361415429261182</v>
      </c>
      <c r="H27" s="6">
        <f>B27/((C27^2)+(D27^2))^0.5</f>
        <v>0.49997943876836237</v>
      </c>
      <c r="I27" s="6">
        <f>B27/((C27^0.25)*(D27^0.75))</f>
        <v>0.73249944858465266</v>
      </c>
      <c r="J27" s="6">
        <f>F27/SUM($F$25:$F$28)</f>
        <v>0.25965783664459163</v>
      </c>
      <c r="K27" s="6">
        <f t="shared" ref="K27" si="7">L27/J27</f>
        <v>1.0019636703577692</v>
      </c>
      <c r="L27" s="12">
        <f t="shared" ref="L27" si="8">E27/$E$29</f>
        <v>0.2601677190415731</v>
      </c>
      <c r="M27" s="13">
        <v>1</v>
      </c>
      <c r="N27" s="6">
        <v>1.9750000000000001</v>
      </c>
      <c r="O27" s="6">
        <v>0.313</v>
      </c>
      <c r="P27" s="6">
        <f t="shared" si="2"/>
        <v>1.9996484691065077</v>
      </c>
      <c r="Q27" s="11">
        <f t="shared" si="3"/>
        <v>2.2880000000000003</v>
      </c>
      <c r="R27" s="6">
        <f>(N27^2+O27^2+M27^2)^0.5</f>
        <v>2.2357535642373469</v>
      </c>
      <c r="S27" s="6">
        <f>M27/((N27^2)+(O27^2))^0.5</f>
        <v>0.50008789817283472</v>
      </c>
      <c r="T27" s="6">
        <f>M27/((N27^0.25)*(O27^0.75))</f>
        <v>2.0158117477226964</v>
      </c>
      <c r="U27" s="6">
        <f t="shared" si="4"/>
        <v>0.25964593735814795</v>
      </c>
      <c r="V27" s="6">
        <f t="shared" si="5"/>
        <v>1.2359833850476487</v>
      </c>
      <c r="W27" s="12">
        <f t="shared" si="6"/>
        <v>0.32091806456979344</v>
      </c>
    </row>
    <row r="28" spans="1:23" x14ac:dyDescent="0.25">
      <c r="A28" s="4">
        <v>4</v>
      </c>
      <c r="B28" s="4">
        <v>1</v>
      </c>
      <c r="C28" s="4">
        <v>1.8480000000000001</v>
      </c>
      <c r="D28" s="4">
        <v>0.76500000000000001</v>
      </c>
      <c r="E28" s="6">
        <f t="shared" si="0"/>
        <v>2.0000822483088041</v>
      </c>
      <c r="F28" s="11">
        <f t="shared" si="1"/>
        <v>2.613</v>
      </c>
      <c r="G28" s="6">
        <f>(C28^2+D28^2+B28^2)^0.5</f>
        <v>2.2361415429261182</v>
      </c>
      <c r="H28" s="6">
        <f>B28/((C28^2)+(D28^2))^0.5</f>
        <v>0.49997943876836226</v>
      </c>
      <c r="I28" s="6">
        <f>B28/((C28^0.25)*(D28^0.75))</f>
        <v>1.0485241359110802</v>
      </c>
      <c r="J28" s="6">
        <f>F28/SUM($F$25:$F$28)</f>
        <v>0.24034216335540839</v>
      </c>
      <c r="K28" s="6">
        <f>L28/J28</f>
        <v>1.0824888792269358</v>
      </c>
      <c r="L28" s="12">
        <f>E28/$E$29</f>
        <v>0.26016771904157315</v>
      </c>
      <c r="M28" s="13">
        <v>1</v>
      </c>
      <c r="N28" s="6">
        <v>1.996</v>
      </c>
      <c r="O28" s="6">
        <v>0.122</v>
      </c>
      <c r="P28" s="6">
        <f t="shared" si="2"/>
        <v>1.9997249810911499</v>
      </c>
      <c r="Q28" s="11">
        <f t="shared" si="3"/>
        <v>2.1179999999999999</v>
      </c>
      <c r="R28" s="6">
        <f>(N28^2+O28^2+M28^2)^0.5</f>
        <v>2.235821996492565</v>
      </c>
      <c r="S28" s="6">
        <f>M28/((N28^2)+(O28^2))^0.5</f>
        <v>0.50006876418293777</v>
      </c>
      <c r="T28" s="6">
        <f>M28/((N28^0.25)*(O28^0.75))</f>
        <v>4.0755853527126007</v>
      </c>
      <c r="U28" s="6">
        <f t="shared" si="4"/>
        <v>0.24035406264185197</v>
      </c>
      <c r="V28" s="6">
        <f>W28/U28</f>
        <v>1.3352399382792188</v>
      </c>
      <c r="W28" s="12">
        <f t="shared" si="6"/>
        <v>0.32093034376706592</v>
      </c>
    </row>
    <row r="29" spans="1:23" x14ac:dyDescent="0.25">
      <c r="A29" s="5" t="s">
        <v>12</v>
      </c>
      <c r="B29" s="5">
        <f>SUM(B25:B28)</f>
        <v>4</v>
      </c>
      <c r="C29" s="5">
        <f>SUM(C25:C28)</f>
        <v>5.4359999999999999</v>
      </c>
      <c r="D29" s="5">
        <f>SUM(D25:D28)</f>
        <v>5.4359999999999991</v>
      </c>
      <c r="E29" s="8">
        <f>(C29^2+D29^2)^0.5</f>
        <v>7.6876649250601439</v>
      </c>
      <c r="F29" s="14">
        <f>SUM(F25:F28)</f>
        <v>10.872</v>
      </c>
      <c r="G29" s="8">
        <f>(C29^2+D29^2+B29^2)^0.5</f>
        <v>8.6660366950527035</v>
      </c>
      <c r="H29" s="8">
        <f>B29/((C29^2)+(D29^2))^0.5</f>
        <v>0.52031404060820274</v>
      </c>
      <c r="I29" s="8">
        <f>B29/((C29^0.25)*(D29^0.75))</f>
        <v>0.73583517292126577</v>
      </c>
      <c r="J29" s="8">
        <f>SUM(J25:J28)</f>
        <v>1</v>
      </c>
      <c r="K29" s="8">
        <f>L29/J29</f>
        <v>1</v>
      </c>
      <c r="L29" s="15">
        <f>E29/$E$29</f>
        <v>1</v>
      </c>
      <c r="M29" s="5">
        <f>SUM(M25:M28)</f>
        <v>4</v>
      </c>
      <c r="N29" s="8">
        <f>SUM(N25:N28)</f>
        <v>4.4060000000000006</v>
      </c>
      <c r="O29" s="8">
        <f>SUM(O25:O28)</f>
        <v>4.4059999999999997</v>
      </c>
      <c r="P29" s="8">
        <f>(N29^2+O29^2)^0.5</f>
        <v>6.2310249558158572</v>
      </c>
      <c r="Q29" s="14">
        <f>SUM(Q25:Q28)</f>
        <v>8.8120000000000012</v>
      </c>
      <c r="R29" s="8">
        <f>(N29^2+O29^2+M29^2)^0.5</f>
        <v>7.4044359677155693</v>
      </c>
      <c r="S29" s="8">
        <f>M29/((N29^2)+(O29^2))^0.5</f>
        <v>0.64194896158560821</v>
      </c>
      <c r="T29" s="8">
        <f>M29/((N29^0.25)*(O29^0.75))</f>
        <v>0.90785292782569227</v>
      </c>
      <c r="U29" s="8">
        <f>SUM(U25:U28)</f>
        <v>0.99999999999999989</v>
      </c>
      <c r="V29" s="8">
        <f>W29/U29</f>
        <v>1.0000000000000002</v>
      </c>
      <c r="W29" s="15">
        <f t="shared" si="6"/>
        <v>1</v>
      </c>
    </row>
    <row r="30" spans="1:23" x14ac:dyDescent="0.25">
      <c r="A30" s="11" t="s">
        <v>64</v>
      </c>
      <c r="E30" s="7"/>
      <c r="G30" s="7"/>
      <c r="H30" s="7"/>
      <c r="I30" s="7"/>
      <c r="J30" s="7"/>
      <c r="K30" s="7"/>
      <c r="L30" s="7"/>
      <c r="N30" s="7"/>
      <c r="O30" s="7"/>
      <c r="P30" s="7"/>
      <c r="R30" s="7"/>
      <c r="S30" s="7"/>
      <c r="T30" s="7"/>
      <c r="U30" s="7"/>
      <c r="V30" s="7"/>
      <c r="W30" s="7"/>
    </row>
    <row r="31" spans="1:23" x14ac:dyDescent="0.25">
      <c r="E31" s="7"/>
      <c r="G31" s="7"/>
      <c r="H31" s="7"/>
      <c r="I31" s="7"/>
      <c r="J31" s="7"/>
      <c r="K31" s="7"/>
      <c r="L31" s="7"/>
      <c r="N31" s="7"/>
      <c r="O31" s="7"/>
      <c r="P31" s="7"/>
      <c r="R31" s="7"/>
      <c r="S31" s="7"/>
      <c r="T31" s="7"/>
      <c r="U31" s="7"/>
      <c r="V31" s="7"/>
      <c r="W31" s="7"/>
    </row>
    <row r="32" spans="1:23" x14ac:dyDescent="0.25">
      <c r="A32" s="1" t="s">
        <v>67</v>
      </c>
    </row>
    <row r="33" spans="1:36" ht="11" thickBot="1" x14ac:dyDescent="0.3">
      <c r="A33" s="3" t="s">
        <v>45</v>
      </c>
      <c r="B33" s="3" t="s">
        <v>17</v>
      </c>
      <c r="C33" s="3" t="s">
        <v>18</v>
      </c>
      <c r="D33" s="3" t="s">
        <v>19</v>
      </c>
      <c r="E33" s="3" t="s">
        <v>30</v>
      </c>
      <c r="F33" s="3" t="s">
        <v>13</v>
      </c>
      <c r="G33" s="3" t="s">
        <v>14</v>
      </c>
      <c r="H33" s="3" t="s">
        <v>15</v>
      </c>
      <c r="I33" s="3" t="s">
        <v>16</v>
      </c>
      <c r="J33" s="3" t="s">
        <v>20</v>
      </c>
      <c r="K33" s="3" t="s">
        <v>31</v>
      </c>
      <c r="L33" s="3" t="s">
        <v>21</v>
      </c>
      <c r="M33" s="3" t="s">
        <v>22</v>
      </c>
      <c r="N33" s="3" t="s">
        <v>63</v>
      </c>
      <c r="AJ33" s="7"/>
    </row>
    <row r="34" spans="1:36" ht="11" thickTop="1" x14ac:dyDescent="0.25">
      <c r="A34" s="4">
        <v>1</v>
      </c>
      <c r="B34" s="6">
        <f>S25-H25</f>
        <v>1.084594044723497E-4</v>
      </c>
      <c r="C34" s="6">
        <f t="shared" ref="C34:E38" si="9">U25-J25</f>
        <v>-1.1899286443683987E-5</v>
      </c>
      <c r="D34" s="6">
        <f t="shared" si="9"/>
        <v>0.23401971468987948</v>
      </c>
      <c r="E34" s="6">
        <f t="shared" si="9"/>
        <v>6.075034552822034E-2</v>
      </c>
      <c r="F34" s="6">
        <f>AVERAGE(W25,L25)</f>
        <v>0.29054289180568327</v>
      </c>
      <c r="G34" s="6">
        <f>AVERAGE(S25,H25)</f>
        <v>0.5000336684705986</v>
      </c>
      <c r="H34" s="6">
        <f>AVERAGE(V25,K25)</f>
        <v>1.1189735277027091</v>
      </c>
      <c r="I34" s="6">
        <f>AVERAGE(U25,J25)</f>
        <v>0.25965188700136976</v>
      </c>
      <c r="J34" s="6">
        <f>B34*F34</f>
        <v>3.1512109018918736E-5</v>
      </c>
      <c r="K34" s="6">
        <f>E34*G34</f>
        <v>3.0377218135332441E-2</v>
      </c>
      <c r="L34" s="6">
        <f>G34*H34*C34</f>
        <v>-6.6579415597495207E-6</v>
      </c>
      <c r="M34" s="6">
        <f>G34*I34*D34</f>
        <v>3.0383876076892195E-2</v>
      </c>
      <c r="N34" s="6">
        <f>J34+L34+M34</f>
        <v>3.0408730244351364E-2</v>
      </c>
      <c r="AJ34" s="7"/>
    </row>
    <row r="35" spans="1:36" x14ac:dyDescent="0.25">
      <c r="A35" s="4">
        <v>2</v>
      </c>
      <c r="B35" s="6">
        <f>S26-H26</f>
        <v>8.9325414575514017E-5</v>
      </c>
      <c r="C35" s="6">
        <f t="shared" si="9"/>
        <v>1.1899286443572965E-5</v>
      </c>
      <c r="D35" s="6">
        <f t="shared" si="9"/>
        <v>0.25275105905228301</v>
      </c>
      <c r="E35" s="6">
        <f t="shared" si="9"/>
        <v>6.0762624725492764E-2</v>
      </c>
      <c r="F35" s="6">
        <f>AVERAGE(W26,L26)</f>
        <v>0.29054903140431954</v>
      </c>
      <c r="G35" s="6">
        <f>AVERAGE(S26,H26)</f>
        <v>0.50002410147565002</v>
      </c>
      <c r="H35" s="6">
        <f>AVERAGE(V26,K26)</f>
        <v>1.2088644087530773</v>
      </c>
      <c r="I35" s="6">
        <f>AVERAGE(U26,J26)</f>
        <v>0.24034811299863018</v>
      </c>
      <c r="J35" s="6">
        <f t="shared" ref="J35:J37" si="10">B35*F35</f>
        <v>2.5953412684704884E-5</v>
      </c>
      <c r="K35" s="6">
        <f t="shared" ref="K35:K37" si="11">E35*G35</f>
        <v>3.0382776831666635E-2</v>
      </c>
      <c r="L35" s="6">
        <f t="shared" ref="L35:L37" si="12">G35*H35*C35</f>
        <v>7.1926586262586367E-6</v>
      </c>
      <c r="M35" s="6">
        <f t="shared" ref="M35:M37" si="13">G35*I35*D35</f>
        <v>3.0375584173040374E-2</v>
      </c>
      <c r="N35" s="6">
        <f t="shared" ref="N35:N37" si="14">J35+L35+M35</f>
        <v>3.0408730244351336E-2</v>
      </c>
      <c r="AJ35" s="7"/>
    </row>
    <row r="36" spans="1:36" x14ac:dyDescent="0.25">
      <c r="A36" s="4">
        <v>3</v>
      </c>
      <c r="B36" s="6">
        <f>S27-H27</f>
        <v>1.084594044723497E-4</v>
      </c>
      <c r="C36" s="6">
        <f t="shared" si="9"/>
        <v>-1.1899286443683987E-5</v>
      </c>
      <c r="D36" s="6">
        <f t="shared" si="9"/>
        <v>0.23401971468987948</v>
      </c>
      <c r="E36" s="6">
        <f t="shared" si="9"/>
        <v>6.075034552822034E-2</v>
      </c>
      <c r="F36" s="6">
        <f>AVERAGE(W27,L27)</f>
        <v>0.29054289180568327</v>
      </c>
      <c r="G36" s="6">
        <f>AVERAGE(S27,H27)</f>
        <v>0.5000336684705986</v>
      </c>
      <c r="H36" s="6">
        <f>AVERAGE(V27,K27)</f>
        <v>1.1189735277027091</v>
      </c>
      <c r="I36" s="6">
        <f>AVERAGE(U27,J27)</f>
        <v>0.25965188700136976</v>
      </c>
      <c r="J36" s="6">
        <f t="shared" si="10"/>
        <v>3.1512109018918736E-5</v>
      </c>
      <c r="K36" s="6">
        <f t="shared" si="11"/>
        <v>3.0377218135332441E-2</v>
      </c>
      <c r="L36" s="6">
        <f t="shared" si="12"/>
        <v>-6.6579415597495207E-6</v>
      </c>
      <c r="M36" s="6">
        <f t="shared" si="13"/>
        <v>3.0383876076892195E-2</v>
      </c>
      <c r="N36" s="6">
        <f t="shared" si="14"/>
        <v>3.0408730244351364E-2</v>
      </c>
      <c r="AJ36" s="7"/>
    </row>
    <row r="37" spans="1:36" x14ac:dyDescent="0.25">
      <c r="A37" s="4">
        <v>4</v>
      </c>
      <c r="B37" s="6">
        <f>S28-H28</f>
        <v>8.9325414575514017E-5</v>
      </c>
      <c r="C37" s="6">
        <f t="shared" si="9"/>
        <v>1.1899286443572965E-5</v>
      </c>
      <c r="D37" s="6">
        <f t="shared" si="9"/>
        <v>0.25275105905228301</v>
      </c>
      <c r="E37" s="6">
        <f t="shared" si="9"/>
        <v>6.0762624725492764E-2</v>
      </c>
      <c r="F37" s="6">
        <f>AVERAGE(W28,L28)</f>
        <v>0.29054903140431954</v>
      </c>
      <c r="G37" s="6">
        <f>AVERAGE(S28,H28)</f>
        <v>0.50002410147565002</v>
      </c>
      <c r="H37" s="6">
        <f>AVERAGE(V28,K28)</f>
        <v>1.2088644087530773</v>
      </c>
      <c r="I37" s="6">
        <f>AVERAGE(U28,J28)</f>
        <v>0.24034811299863018</v>
      </c>
      <c r="J37" s="6">
        <f t="shared" si="10"/>
        <v>2.5953412684704884E-5</v>
      </c>
      <c r="K37" s="6">
        <f t="shared" si="11"/>
        <v>3.0382776831666635E-2</v>
      </c>
      <c r="L37" s="6">
        <f t="shared" si="12"/>
        <v>7.1926586262586367E-6</v>
      </c>
      <c r="M37" s="6">
        <f t="shared" si="13"/>
        <v>3.0375584173040374E-2</v>
      </c>
      <c r="N37" s="6">
        <f t="shared" si="14"/>
        <v>3.0408730244351336E-2</v>
      </c>
      <c r="AJ37" s="7"/>
    </row>
    <row r="38" spans="1:36" x14ac:dyDescent="0.25">
      <c r="A38" s="5" t="s">
        <v>12</v>
      </c>
      <c r="B38" s="8">
        <f>S29-H29</f>
        <v>0.12163492097740547</v>
      </c>
      <c r="C38" s="8">
        <f t="shared" si="9"/>
        <v>0</v>
      </c>
      <c r="D38" s="8">
        <f t="shared" si="9"/>
        <v>0</v>
      </c>
      <c r="E38" s="8">
        <f t="shared" si="9"/>
        <v>0</v>
      </c>
      <c r="F38" s="8">
        <f>AVERAGE(W29,L29)</f>
        <v>1</v>
      </c>
      <c r="G38" s="8">
        <f>AVERAGE(S29,H29)</f>
        <v>0.58113150109690548</v>
      </c>
      <c r="H38" s="8">
        <f>AVERAGE(V29,K29)</f>
        <v>1</v>
      </c>
      <c r="I38" s="8">
        <f>AVERAGE(U29,J29)</f>
        <v>1</v>
      </c>
      <c r="J38" s="8">
        <f>SUM(J34:J37)</f>
        <v>1.1493104340724723E-4</v>
      </c>
      <c r="K38" s="8">
        <f t="shared" ref="K38:M38" si="15">SUM(K34:K37)</f>
        <v>0.12151998993399815</v>
      </c>
      <c r="L38" s="8">
        <f t="shared" si="15"/>
        <v>1.0694341330182319E-6</v>
      </c>
      <c r="M38" s="8">
        <f t="shared" si="15"/>
        <v>0.12151892049986514</v>
      </c>
      <c r="N38" s="8">
        <f>J38+L38+M38</f>
        <v>0.1216349209774054</v>
      </c>
      <c r="AJ38" s="7"/>
    </row>
    <row r="39" spans="1:36" x14ac:dyDescent="0.25">
      <c r="N39" s="7">
        <f>S29-H29</f>
        <v>0.12163492097740547</v>
      </c>
      <c r="AJ39" s="7"/>
    </row>
    <row r="40" spans="1:36" x14ac:dyDescent="0.25">
      <c r="A40" s="1" t="s">
        <v>68</v>
      </c>
      <c r="N40" s="7"/>
      <c r="AJ40" s="7"/>
    </row>
    <row r="41" spans="1:36" ht="11" thickBot="1" x14ac:dyDescent="0.3">
      <c r="A41" s="3"/>
      <c r="B41" s="3" t="s">
        <v>20</v>
      </c>
      <c r="C41" s="3" t="s">
        <v>21</v>
      </c>
      <c r="D41" s="3" t="s">
        <v>22</v>
      </c>
      <c r="E41" s="3" t="s">
        <v>58</v>
      </c>
      <c r="N41" s="7"/>
      <c r="AJ41" s="7"/>
    </row>
    <row r="42" spans="1:36" ht="11" thickTop="1" x14ac:dyDescent="0.25">
      <c r="A42" s="16" t="s">
        <v>12</v>
      </c>
      <c r="B42" s="17">
        <f>J38</f>
        <v>1.1493104340724723E-4</v>
      </c>
      <c r="C42" s="17">
        <f>L38</f>
        <v>1.0694341330182319E-6</v>
      </c>
      <c r="D42" s="17">
        <f>M38</f>
        <v>0.12151892049986514</v>
      </c>
      <c r="E42" s="17">
        <f>N38</f>
        <v>0.1216349209774054</v>
      </c>
      <c r="N42" s="7"/>
      <c r="AJ42" s="7"/>
    </row>
    <row r="43" spans="1:36" x14ac:dyDescent="0.25">
      <c r="N43" s="7"/>
      <c r="AJ43" s="7"/>
    </row>
    <row r="44" spans="1:36" x14ac:dyDescent="0.25">
      <c r="A44" s="1" t="s">
        <v>69</v>
      </c>
      <c r="N44" s="7"/>
      <c r="AJ44" s="7"/>
    </row>
    <row r="45" spans="1:36" x14ac:dyDescent="0.25">
      <c r="A45" s="23" t="s">
        <v>45</v>
      </c>
      <c r="B45" s="25" t="s">
        <v>8</v>
      </c>
      <c r="C45" s="25"/>
      <c r="D45" s="25"/>
      <c r="E45" s="25"/>
      <c r="F45" s="25" t="s">
        <v>9</v>
      </c>
      <c r="G45" s="25"/>
      <c r="H45" s="25"/>
      <c r="I45" s="25"/>
      <c r="J45" s="25" t="s">
        <v>35</v>
      </c>
      <c r="K45" s="25"/>
      <c r="L45" s="25"/>
      <c r="M45" s="25"/>
      <c r="W45" s="7"/>
    </row>
    <row r="46" spans="1:36" ht="11" thickBot="1" x14ac:dyDescent="0.3">
      <c r="A46" s="24"/>
      <c r="B46" s="9" t="s">
        <v>33</v>
      </c>
      <c r="C46" s="9" t="s">
        <v>34</v>
      </c>
      <c r="D46" s="9" t="s">
        <v>39</v>
      </c>
      <c r="E46" s="9" t="s">
        <v>40</v>
      </c>
      <c r="F46" s="9" t="s">
        <v>33</v>
      </c>
      <c r="G46" s="9" t="s">
        <v>34</v>
      </c>
      <c r="H46" s="9" t="s">
        <v>39</v>
      </c>
      <c r="I46" s="9" t="s">
        <v>40</v>
      </c>
      <c r="J46" s="9" t="s">
        <v>36</v>
      </c>
      <c r="K46" s="9" t="s">
        <v>37</v>
      </c>
      <c r="L46" s="9" t="s">
        <v>41</v>
      </c>
      <c r="M46" s="9" t="s">
        <v>42</v>
      </c>
      <c r="W46" s="7"/>
    </row>
    <row r="47" spans="1:36" ht="11" thickTop="1" x14ac:dyDescent="0.25">
      <c r="A47" s="4">
        <v>1</v>
      </c>
      <c r="B47" s="6">
        <f>H25*E25/$E$29</f>
        <v>0.13007851015205069</v>
      </c>
      <c r="C47" s="6">
        <f>H25*B25/$B$29</f>
        <v>0.12499485969209059</v>
      </c>
      <c r="D47" s="6">
        <f>I25*E25/$E$29</f>
        <v>0.17897608506347115</v>
      </c>
      <c r="E47" s="6">
        <f>I25*B25/$B$29</f>
        <v>0.17198144885422154</v>
      </c>
      <c r="F47" s="6">
        <f>S25*P25/$P$29</f>
        <v>0.16048724039640205</v>
      </c>
      <c r="G47" s="6">
        <f>S25*M25/$M$29</f>
        <v>0.12502197454320868</v>
      </c>
      <c r="H47" s="6">
        <f>T25*P25/$P$29</f>
        <v>0.25753292173571651</v>
      </c>
      <c r="I47" s="6">
        <f>T25*M25/$M$29</f>
        <v>0.20062202020393594</v>
      </c>
      <c r="J47" s="6">
        <f>F47-B47</f>
        <v>3.0408730244351367E-2</v>
      </c>
      <c r="K47" s="6">
        <f>G47-C47</f>
        <v>2.7114851118087424E-5</v>
      </c>
      <c r="L47" s="6">
        <f>H47-D47</f>
        <v>7.8556836672245361E-2</v>
      </c>
      <c r="M47" s="6">
        <f>I47-E47</f>
        <v>2.86405713497144E-2</v>
      </c>
      <c r="W47" s="7"/>
    </row>
    <row r="48" spans="1:36" x14ac:dyDescent="0.25">
      <c r="A48" s="4">
        <v>2</v>
      </c>
      <c r="B48" s="6">
        <f>H26*E26/$E$29</f>
        <v>0.13007851015205069</v>
      </c>
      <c r="C48" s="6">
        <f>H26*B26/$B$29</f>
        <v>0.12499485969209057</v>
      </c>
      <c r="D48" s="6">
        <f>I26*E26/$E$29</f>
        <v>0.17551392380100858</v>
      </c>
      <c r="E48" s="6">
        <f>I26*B26/$B$29</f>
        <v>0.16865459370553437</v>
      </c>
      <c r="F48" s="6">
        <f>S26*P26/$P$29</f>
        <v>0.16048724039640205</v>
      </c>
      <c r="G48" s="6">
        <f>S26*M26/$M$29</f>
        <v>0.12501719104573444</v>
      </c>
      <c r="H48" s="6">
        <f>T26*P26/$P$29</f>
        <v>0.32337051695775876</v>
      </c>
      <c r="I48" s="6">
        <f>T26*M26/$M$29</f>
        <v>0.25190085889203417</v>
      </c>
      <c r="J48" s="6">
        <f t="shared" ref="J48:J50" si="16">F48-B48</f>
        <v>3.0408730244351367E-2</v>
      </c>
      <c r="K48" s="6">
        <f t="shared" ref="K48:K50" si="17">G48-C48</f>
        <v>2.2331353643878504E-5</v>
      </c>
      <c r="L48" s="6">
        <f t="shared" ref="L48:L50" si="18">H48-D48</f>
        <v>0.14785659315675018</v>
      </c>
      <c r="M48" s="6">
        <f t="shared" ref="M48:M50" si="19">I48-E48</f>
        <v>8.3246265186499802E-2</v>
      </c>
      <c r="W48" s="7"/>
    </row>
    <row r="49" spans="1:23" x14ac:dyDescent="0.25">
      <c r="A49" s="4">
        <v>3</v>
      </c>
      <c r="B49" s="6">
        <f>H27*E27/$E$29</f>
        <v>0.13007851015205069</v>
      </c>
      <c r="C49" s="6">
        <f>H27*B27/$B$29</f>
        <v>0.12499485969209059</v>
      </c>
      <c r="D49" s="6">
        <f>I27*E27/$E$29</f>
        <v>0.19057271073747914</v>
      </c>
      <c r="E49" s="6">
        <f>I27*B27/$B$29</f>
        <v>0.18312486214616316</v>
      </c>
      <c r="F49" s="6">
        <f>S27*P27/$P$29</f>
        <v>0.16048724039640205</v>
      </c>
      <c r="G49" s="6">
        <f>S27*M27/$M$29</f>
        <v>0.12502197454320868</v>
      </c>
      <c r="H49" s="6">
        <f>T27*P27/$P$29</f>
        <v>0.64691040461622051</v>
      </c>
      <c r="I49" s="6">
        <f>T27*M27/$M$29</f>
        <v>0.50395293693067411</v>
      </c>
      <c r="J49" s="6">
        <f t="shared" si="16"/>
        <v>3.0408730244351367E-2</v>
      </c>
      <c r="K49" s="6">
        <f t="shared" si="17"/>
        <v>2.7114851118087424E-5</v>
      </c>
      <c r="L49" s="6">
        <f t="shared" si="18"/>
        <v>0.45633769387874135</v>
      </c>
      <c r="M49" s="6">
        <f t="shared" si="19"/>
        <v>0.32082807478451092</v>
      </c>
      <c r="W49" s="7"/>
    </row>
    <row r="50" spans="1:23" x14ac:dyDescent="0.25">
      <c r="A50" s="4">
        <v>4</v>
      </c>
      <c r="B50" s="6">
        <f>H28*E28/$E$29</f>
        <v>0.13007851015205069</v>
      </c>
      <c r="C50" s="6">
        <f>H28*B28/$B$29</f>
        <v>0.12499485969209057</v>
      </c>
      <c r="D50" s="6">
        <f>I28*E28/$E$29</f>
        <v>0.27279213280002218</v>
      </c>
      <c r="E50" s="6">
        <f>I28*B28/$B$29</f>
        <v>0.26213103397777004</v>
      </c>
      <c r="F50" s="6">
        <f>S28*P28/$P$29</f>
        <v>0.16048724039640205</v>
      </c>
      <c r="G50" s="6">
        <f>S28*M28/$M$29</f>
        <v>0.12501719104573444</v>
      </c>
      <c r="H50" s="6">
        <f>T28*P28/$P$29</f>
        <v>1.3079790082980736</v>
      </c>
      <c r="I50" s="6">
        <f>T28*M28/$M$29</f>
        <v>1.0188963381781502</v>
      </c>
      <c r="J50" s="6">
        <f t="shared" si="16"/>
        <v>3.0408730244351367E-2</v>
      </c>
      <c r="K50" s="6">
        <f t="shared" si="17"/>
        <v>2.2331353643878504E-5</v>
      </c>
      <c r="L50" s="6">
        <f t="shared" si="18"/>
        <v>1.0351868754980513</v>
      </c>
      <c r="M50" s="6">
        <f t="shared" si="19"/>
        <v>0.75676530420038013</v>
      </c>
    </row>
    <row r="51" spans="1:23" x14ac:dyDescent="0.25">
      <c r="A51" s="8" t="s">
        <v>12</v>
      </c>
      <c r="B51" s="18">
        <f>SUM(B47:B50)</f>
        <v>0.52031404060820274</v>
      </c>
      <c r="C51" s="15">
        <f>SUM(C47:C50)</f>
        <v>0.49997943876836232</v>
      </c>
      <c r="D51" s="19">
        <f>SUM(D47:D50)</f>
        <v>0.81785485240198108</v>
      </c>
      <c r="E51" s="19">
        <f t="shared" ref="E51" si="20">SUM(E47:E50)</f>
        <v>0.78589193868368912</v>
      </c>
      <c r="F51" s="18">
        <f>SUM(F47:F50)</f>
        <v>0.64194896158560821</v>
      </c>
      <c r="G51" s="15">
        <f>SUM(G47:G50)</f>
        <v>0.50007833117788625</v>
      </c>
      <c r="H51" s="19">
        <f t="shared" ref="H51" si="21">SUM(H47:H50)</f>
        <v>2.535792851607769</v>
      </c>
      <c r="I51" s="19">
        <f t="shared" ref="I51" si="22">SUM(I47:I50)</f>
        <v>1.9753721542047944</v>
      </c>
      <c r="J51" s="18">
        <f t="shared" ref="J51" si="23">SUM(J47:J50)</f>
        <v>0.12163492097740547</v>
      </c>
      <c r="K51" s="15">
        <f t="shared" ref="K51" si="24">SUM(K47:K50)</f>
        <v>9.8892409523931857E-5</v>
      </c>
      <c r="L51" s="19">
        <f t="shared" ref="L51" si="25">SUM(L47:L50)</f>
        <v>1.7179379992057882</v>
      </c>
      <c r="M51" s="19">
        <f t="shared" ref="M51" si="26">SUM(M47:M50)</f>
        <v>1.1894802155211053</v>
      </c>
    </row>
    <row r="52" spans="1:23" x14ac:dyDescent="0.25">
      <c r="A52" s="20" t="s">
        <v>78</v>
      </c>
    </row>
    <row r="53" spans="1:23" x14ac:dyDescent="0.25">
      <c r="A53" s="11" t="s">
        <v>79</v>
      </c>
    </row>
    <row r="54" spans="1:23" x14ac:dyDescent="0.25">
      <c r="A54" s="21" t="s">
        <v>70</v>
      </c>
    </row>
    <row r="56" spans="1:23" x14ac:dyDescent="0.25">
      <c r="A56" s="22" t="s">
        <v>71</v>
      </c>
    </row>
    <row r="57" spans="1:23" x14ac:dyDescent="0.25">
      <c r="A57" s="2" t="s">
        <v>75</v>
      </c>
    </row>
    <row r="58" spans="1:23" x14ac:dyDescent="0.25">
      <c r="A58" s="2" t="s">
        <v>77</v>
      </c>
    </row>
    <row r="59" spans="1:23" x14ac:dyDescent="0.25">
      <c r="A59" s="2" t="s">
        <v>73</v>
      </c>
    </row>
    <row r="60" spans="1:23" x14ac:dyDescent="0.25">
      <c r="A60" s="2" t="s">
        <v>74</v>
      </c>
    </row>
    <row r="61" spans="1:23" x14ac:dyDescent="0.25">
      <c r="A61" s="2" t="s">
        <v>72</v>
      </c>
    </row>
    <row r="62" spans="1:23" x14ac:dyDescent="0.25">
      <c r="A62" s="2" t="s">
        <v>76</v>
      </c>
    </row>
  </sheetData>
  <mergeCells count="10">
    <mergeCell ref="A45:A46"/>
    <mergeCell ref="B45:E45"/>
    <mergeCell ref="F45:I45"/>
    <mergeCell ref="J45:M45"/>
    <mergeCell ref="B15:F15"/>
    <mergeCell ref="G15:K15"/>
    <mergeCell ref="A15:A16"/>
    <mergeCell ref="A23:A24"/>
    <mergeCell ref="B23:L23"/>
    <mergeCell ref="M23:W23"/>
  </mergeCells>
  <pageMargins left="0.7" right="0.7" top="0.75" bottom="0.75" header="0.3" footer="0.3"/>
  <pageSetup paperSize="9" orientation="portrait" r:id="rId1"/>
  <ignoredErrors>
    <ignoredError sqref="H34:H3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8B223-4C2B-4429-AFE1-B7DFB5E21F7C}">
  <dimension ref="A1:AA21"/>
  <sheetViews>
    <sheetView workbookViewId="0">
      <selection activeCell="A7" sqref="A7"/>
    </sheetView>
  </sheetViews>
  <sheetFormatPr defaultRowHeight="10.5" x14ac:dyDescent="0.25"/>
  <cols>
    <col min="1" max="1" width="4.6328125" style="2" customWidth="1"/>
    <col min="2" max="2" width="5" style="2" bestFit="1" customWidth="1"/>
    <col min="3" max="3" width="4.90625" style="2" bestFit="1" customWidth="1"/>
    <col min="4" max="4" width="5" style="2" bestFit="1" customWidth="1"/>
    <col min="5" max="5" width="5.26953125" style="2" bestFit="1" customWidth="1"/>
    <col min="6" max="6" width="3.90625" style="2" bestFit="1" customWidth="1"/>
    <col min="7" max="7" width="5.453125" style="2" bestFit="1" customWidth="1"/>
    <col min="8" max="9" width="3.90625" style="2" bestFit="1" customWidth="1"/>
    <col min="10" max="10" width="7" style="2" bestFit="1" customWidth="1"/>
    <col min="11" max="11" width="7.1796875" style="2" bestFit="1" customWidth="1"/>
    <col min="12" max="12" width="5.7265625" style="2" bestFit="1" customWidth="1"/>
    <col min="13" max="13" width="8.7265625" style="2" bestFit="1" customWidth="1"/>
    <col min="14" max="14" width="3.90625" style="2" bestFit="1" customWidth="1"/>
    <col min="15" max="15" width="4.26953125" style="2" bestFit="1" customWidth="1"/>
    <col min="16" max="19" width="3.90625" style="2" bestFit="1" customWidth="1"/>
    <col min="20" max="20" width="5.453125" style="2" bestFit="1" customWidth="1"/>
    <col min="21" max="22" width="3.90625" style="2" bestFit="1" customWidth="1"/>
    <col min="23" max="23" width="7" style="2" bestFit="1" customWidth="1"/>
    <col min="24" max="24" width="7.1796875" style="2" bestFit="1" customWidth="1"/>
    <col min="25" max="27" width="3.90625" style="2" bestFit="1" customWidth="1"/>
    <col min="28" max="16384" width="8.7265625" style="2"/>
  </cols>
  <sheetData>
    <row r="1" spans="1:27" x14ac:dyDescent="0.25">
      <c r="B1" s="2" t="s">
        <v>8</v>
      </c>
      <c r="O1" s="2" t="s">
        <v>9</v>
      </c>
    </row>
    <row r="2" spans="1:27" x14ac:dyDescent="0.25">
      <c r="A2" s="2" t="s">
        <v>43</v>
      </c>
      <c r="B2" s="2" t="s">
        <v>3</v>
      </c>
      <c r="C2" s="2" t="s">
        <v>0</v>
      </c>
      <c r="D2" s="2" t="s">
        <v>1</v>
      </c>
      <c r="E2" s="2" t="s">
        <v>23</v>
      </c>
      <c r="F2" s="2" t="s">
        <v>24</v>
      </c>
      <c r="G2" s="2" t="s">
        <v>26</v>
      </c>
      <c r="H2" s="2" t="s">
        <v>7</v>
      </c>
      <c r="I2" s="2" t="s">
        <v>38</v>
      </c>
      <c r="J2" s="2" t="s">
        <v>28</v>
      </c>
      <c r="K2" s="2" t="s">
        <v>29</v>
      </c>
      <c r="L2" s="2" t="s">
        <v>10</v>
      </c>
      <c r="M2" s="2" t="s">
        <v>11</v>
      </c>
      <c r="N2" s="2" t="s">
        <v>25</v>
      </c>
      <c r="O2" s="2" t="s">
        <v>3</v>
      </c>
      <c r="P2" s="2" t="s">
        <v>0</v>
      </c>
      <c r="Q2" s="2" t="s">
        <v>1</v>
      </c>
      <c r="R2" s="2" t="s">
        <v>23</v>
      </c>
      <c r="S2" s="2" t="s">
        <v>24</v>
      </c>
      <c r="T2" s="2" t="s">
        <v>26</v>
      </c>
      <c r="U2" s="2" t="s">
        <v>7</v>
      </c>
      <c r="V2" s="2" t="s">
        <v>38</v>
      </c>
      <c r="W2" s="2" t="s">
        <v>28</v>
      </c>
      <c r="X2" s="2" t="s">
        <v>29</v>
      </c>
      <c r="Y2" s="2" t="s">
        <v>10</v>
      </c>
      <c r="Z2" s="2" t="s">
        <v>11</v>
      </c>
      <c r="AA2" s="2" t="s">
        <v>25</v>
      </c>
    </row>
    <row r="3" spans="1:27" x14ac:dyDescent="0.25">
      <c r="A3" s="2">
        <v>1</v>
      </c>
      <c r="B3" s="28">
        <v>1</v>
      </c>
      <c r="C3" s="29">
        <v>1.323</v>
      </c>
      <c r="D3" s="29">
        <v>1.5</v>
      </c>
      <c r="E3" s="29">
        <f>(C3^2+D3^2)^0.5</f>
        <v>2.0000822483088037</v>
      </c>
      <c r="F3" s="29">
        <f>(C3^2+D3^2+B3^2)^0.5</f>
        <v>2.2361415429261182</v>
      </c>
      <c r="G3" s="7">
        <f>E3/F3</f>
        <v>0.89443454714927506</v>
      </c>
      <c r="H3" s="7">
        <f>B3/((C3^2)+(D3^2))^0.5</f>
        <v>0.49997943876836237</v>
      </c>
      <c r="I3" s="7">
        <f>B3/((C3^0.25)*(D3^0.75))</f>
        <v>0.68792579541688614</v>
      </c>
      <c r="J3" s="7">
        <f>DEGREES(ATAN(H3))</f>
        <v>26.564108711891233</v>
      </c>
      <c r="K3" s="7">
        <f>DEGREES(ACOS(G3))</f>
        <v>26.564108711891251</v>
      </c>
      <c r="L3" s="12">
        <f>1/G3</f>
        <v>1.1180247936388203</v>
      </c>
      <c r="M3" s="12">
        <f>E3/$E$7</f>
        <v>0.2601677190415731</v>
      </c>
      <c r="N3" s="7">
        <f>L3*M3</f>
        <v>0.29087396039293734</v>
      </c>
      <c r="O3" s="30">
        <v>1</v>
      </c>
      <c r="P3" s="29">
        <v>0.313</v>
      </c>
      <c r="Q3" s="29">
        <v>1.9750000000000001</v>
      </c>
      <c r="R3" s="29">
        <f>(P3^2+Q3^2)^0.5</f>
        <v>1.9996484691065077</v>
      </c>
      <c r="S3" s="29">
        <f>(P3^2+Q3^2+O3^2)^0.5</f>
        <v>2.2357535642373469</v>
      </c>
      <c r="T3" s="7">
        <f>R3/S3</f>
        <v>0.89439574248811338</v>
      </c>
      <c r="U3" s="7">
        <f>O3/((P3^2)+(Q3^2))^0.5</f>
        <v>0.50008789817283472</v>
      </c>
      <c r="V3" s="7">
        <f>O3/((P3^0.25)*(Q3^0.75))</f>
        <v>0.80248808081574374</v>
      </c>
      <c r="W3" s="7">
        <f>DEGREES(ATAN(U3))</f>
        <v>26.569079990885474</v>
      </c>
      <c r="X3" s="7">
        <f>DEGREES(ACOS(T3))</f>
        <v>26.569079990885474</v>
      </c>
      <c r="Y3" s="12">
        <f>1/T3</f>
        <v>1.1180733007718786</v>
      </c>
      <c r="Z3" s="12">
        <f>R3/$E$7</f>
        <v>0.26011129368920349</v>
      </c>
      <c r="AA3" s="7">
        <f>Y3*Z3</f>
        <v>0.29082349270313129</v>
      </c>
    </row>
    <row r="4" spans="1:27" x14ac:dyDescent="0.25">
      <c r="A4" s="2">
        <v>2</v>
      </c>
      <c r="B4" s="28">
        <v>1</v>
      </c>
      <c r="C4" s="29">
        <v>0.76500000000000001</v>
      </c>
      <c r="D4" s="29">
        <v>1.8480000000000001</v>
      </c>
      <c r="E4" s="29">
        <f>(C4^2+D4^2)^0.5</f>
        <v>2.0000822483088041</v>
      </c>
      <c r="F4" s="29">
        <f>(C4^2+D4^2+B4^2)^0.5</f>
        <v>2.2361415429261182</v>
      </c>
      <c r="G4" s="7">
        <f>E4/F4</f>
        <v>0.89443454714927517</v>
      </c>
      <c r="H4" s="7">
        <f>B4/((C4^2)+(D4^2))^0.5</f>
        <v>0.49997943876836226</v>
      </c>
      <c r="I4" s="7">
        <f>B4/((C4^0.25)*(D4^0.75))</f>
        <v>0.67461837482213749</v>
      </c>
      <c r="J4" s="7">
        <f>DEGREES(ATAN(H4))</f>
        <v>26.564108711891233</v>
      </c>
      <c r="K4" s="7">
        <f>DEGREES(ACOS(G4))</f>
        <v>26.564108711891226</v>
      </c>
      <c r="L4" s="12">
        <f>1/G4</f>
        <v>1.1180247936388201</v>
      </c>
      <c r="M4" s="12">
        <f>E4/$E$7</f>
        <v>0.26016771904157315</v>
      </c>
      <c r="N4" s="7">
        <f>L4*M4</f>
        <v>0.29087396039293734</v>
      </c>
      <c r="O4" s="30">
        <v>1</v>
      </c>
      <c r="P4" s="29">
        <v>0.122</v>
      </c>
      <c r="Q4" s="29">
        <v>1.996</v>
      </c>
      <c r="R4" s="29">
        <f>(P4^2+Q4^2)^0.5</f>
        <v>1.9997249810911499</v>
      </c>
      <c r="S4" s="29">
        <f>(P4^2+Q4^2+O4^2)^0.5</f>
        <v>2.235821996492565</v>
      </c>
      <c r="T4" s="7">
        <f>R4/S4</f>
        <v>0.8944025885013247</v>
      </c>
      <c r="U4" s="7">
        <f>O4/((P4^2)+(Q4^2))^0.5</f>
        <v>0.50006876418293777</v>
      </c>
      <c r="V4" s="7">
        <f>O4/((P4^0.25)*(Q4^0.75))</f>
        <v>1.0076034355681367</v>
      </c>
      <c r="W4" s="7">
        <f>DEGREES(ATAN(U4))</f>
        <v>26.568203008352771</v>
      </c>
      <c r="X4" s="7">
        <f>DEGREES(ACOS(T4))</f>
        <v>26.568203008352768</v>
      </c>
      <c r="Y4" s="12">
        <f>1/T4</f>
        <v>1.1180647427190658</v>
      </c>
      <c r="Z4" s="12">
        <f>R4/$E$7</f>
        <v>0.26012124625417454</v>
      </c>
      <c r="AA4" s="7">
        <f>Y4*Z4</f>
        <v>0.29083239426893642</v>
      </c>
    </row>
    <row r="5" spans="1:27" x14ac:dyDescent="0.25">
      <c r="A5" s="2">
        <v>3</v>
      </c>
      <c r="B5" s="28">
        <v>1</v>
      </c>
      <c r="C5" s="29">
        <v>1.5</v>
      </c>
      <c r="D5" s="29">
        <v>1.323</v>
      </c>
      <c r="E5" s="29">
        <f>(C5^2+D5^2)^0.5</f>
        <v>2.0000822483088037</v>
      </c>
      <c r="F5" s="29">
        <f>(C5^2+D5^2+B5^2)^0.5</f>
        <v>2.2361415429261182</v>
      </c>
      <c r="G5" s="7">
        <f>E5/F5</f>
        <v>0.89443454714927506</v>
      </c>
      <c r="H5" s="7">
        <f>B5/((C5^2)+(D5^2))^0.5</f>
        <v>0.49997943876836237</v>
      </c>
      <c r="I5" s="7">
        <f>B5/((C5^0.25)*(D5^0.75))</f>
        <v>0.73249944858465266</v>
      </c>
      <c r="J5" s="7">
        <f>DEGREES(ATAN(H5))</f>
        <v>26.564108711891233</v>
      </c>
      <c r="K5" s="7">
        <f>DEGREES(ACOS(G5))</f>
        <v>26.564108711891251</v>
      </c>
      <c r="L5" s="12">
        <f>1/G5</f>
        <v>1.1180247936388203</v>
      </c>
      <c r="M5" s="12">
        <f>E5/$E$7</f>
        <v>0.2601677190415731</v>
      </c>
      <c r="N5" s="7">
        <f>L5*M5</f>
        <v>0.29087396039293734</v>
      </c>
      <c r="O5" s="30">
        <v>1</v>
      </c>
      <c r="P5" s="29">
        <v>1.9750000000000001</v>
      </c>
      <c r="Q5" s="29">
        <v>0.313</v>
      </c>
      <c r="R5" s="29">
        <f>(P5^2+Q5^2)^0.5</f>
        <v>1.9996484691065077</v>
      </c>
      <c r="S5" s="29">
        <f>(P5^2+Q5^2+O5^2)^0.5</f>
        <v>2.2357535642373469</v>
      </c>
      <c r="T5" s="7">
        <f>R5/S5</f>
        <v>0.89439574248811338</v>
      </c>
      <c r="U5" s="7">
        <f>O5/((P5^2)+(Q5^2))^0.5</f>
        <v>0.50008789817283472</v>
      </c>
      <c r="V5" s="7">
        <f>O5/((P5^0.25)*(Q5^0.75))</f>
        <v>2.0158117477226964</v>
      </c>
      <c r="W5" s="7">
        <f>DEGREES(ATAN(U5))</f>
        <v>26.569079990885474</v>
      </c>
      <c r="X5" s="7">
        <f>DEGREES(ACOS(T5))</f>
        <v>26.569079990885474</v>
      </c>
      <c r="Y5" s="12">
        <f>1/T5</f>
        <v>1.1180733007718786</v>
      </c>
      <c r="Z5" s="12">
        <f>R5/$E$7</f>
        <v>0.26011129368920349</v>
      </c>
      <c r="AA5" s="7">
        <f>Y5*Z5</f>
        <v>0.29082349270313129</v>
      </c>
    </row>
    <row r="6" spans="1:27" x14ac:dyDescent="0.25">
      <c r="A6" s="2">
        <v>4</v>
      </c>
      <c r="B6" s="28">
        <v>1</v>
      </c>
      <c r="C6" s="29">
        <v>1.8480000000000001</v>
      </c>
      <c r="D6" s="29">
        <v>0.76500000000000001</v>
      </c>
      <c r="E6" s="29">
        <f>(C6^2+D6^2)^0.5</f>
        <v>2.0000822483088041</v>
      </c>
      <c r="F6" s="29">
        <f>(C6^2+D6^2+B6^2)^0.5</f>
        <v>2.2361415429261182</v>
      </c>
      <c r="G6" s="7">
        <f>E6/F6</f>
        <v>0.89443454714927517</v>
      </c>
      <c r="H6" s="7">
        <f>B6/((C6^2)+(D6^2))^0.5</f>
        <v>0.49997943876836226</v>
      </c>
      <c r="I6" s="7">
        <f>B6/((C6^0.25)*(D6^0.75))</f>
        <v>1.0485241359110802</v>
      </c>
      <c r="J6" s="7">
        <f>DEGREES(ATAN(H6))</f>
        <v>26.564108711891233</v>
      </c>
      <c r="K6" s="7">
        <f>DEGREES(ACOS(G6))</f>
        <v>26.564108711891226</v>
      </c>
      <c r="L6" s="12">
        <f>1/G6</f>
        <v>1.1180247936388201</v>
      </c>
      <c r="M6" s="12">
        <f>E6/$E$7</f>
        <v>0.26016771904157315</v>
      </c>
      <c r="N6" s="7">
        <f>L6*M6</f>
        <v>0.29087396039293734</v>
      </c>
      <c r="O6" s="30">
        <v>1</v>
      </c>
      <c r="P6" s="29">
        <v>1.996</v>
      </c>
      <c r="Q6" s="29">
        <v>0.122</v>
      </c>
      <c r="R6" s="29">
        <f>(P6^2+Q6^2)^0.5</f>
        <v>1.9997249810911499</v>
      </c>
      <c r="S6" s="29">
        <f>(P6^2+Q6^2+O6^2)^0.5</f>
        <v>2.235821996492565</v>
      </c>
      <c r="T6" s="7">
        <f>R6/S6</f>
        <v>0.8944025885013247</v>
      </c>
      <c r="U6" s="7">
        <f>O6/((P6^2)+(Q6^2))^0.5</f>
        <v>0.50006876418293777</v>
      </c>
      <c r="V6" s="7">
        <f>O6/((P6^0.25)*(Q6^0.75))</f>
        <v>4.0755853527126007</v>
      </c>
      <c r="W6" s="7">
        <f>DEGREES(ATAN(U6))</f>
        <v>26.568203008352771</v>
      </c>
      <c r="X6" s="7">
        <f>DEGREES(ACOS(T6))</f>
        <v>26.568203008352768</v>
      </c>
      <c r="Y6" s="12">
        <f>1/T6</f>
        <v>1.1180647427190658</v>
      </c>
      <c r="Z6" s="12">
        <f>R6/$E$7</f>
        <v>0.26012124625417454</v>
      </c>
      <c r="AA6" s="7">
        <f>Y6*Z6</f>
        <v>0.29083239426893642</v>
      </c>
    </row>
    <row r="7" spans="1:27" x14ac:dyDescent="0.25">
      <c r="A7" s="2" t="s">
        <v>12</v>
      </c>
      <c r="B7" s="2">
        <f>SUM(B3:B6)</f>
        <v>4</v>
      </c>
      <c r="C7" s="7">
        <f>SUM(C3:C6)</f>
        <v>5.4359999999999999</v>
      </c>
      <c r="D7" s="7">
        <f>SUM(D3:D6)</f>
        <v>5.4359999999999991</v>
      </c>
      <c r="E7" s="7">
        <f>(C7^2+D7^2)^0.5</f>
        <v>7.6876649250601439</v>
      </c>
      <c r="F7" s="7">
        <f>(C7^2+D7^2+B7^2)^0.5</f>
        <v>8.6660366950527035</v>
      </c>
      <c r="G7" s="7">
        <f>E7/F7</f>
        <v>0.88710274322388971</v>
      </c>
      <c r="H7" s="7">
        <f>B7/((C7^2)+(D7^2))^0.5</f>
        <v>0.52031404060820274</v>
      </c>
      <c r="I7" s="7">
        <f>B7/((C7^0.25)*(D7^0.75))</f>
        <v>0.73583517292126577</v>
      </c>
      <c r="J7" s="7"/>
      <c r="K7" s="7"/>
      <c r="L7" s="12">
        <f>1/G7</f>
        <v>1.1272651422154569</v>
      </c>
      <c r="M7" s="12">
        <f>SUM(M3:M6)</f>
        <v>1.0406708761662924</v>
      </c>
      <c r="N7" s="7"/>
      <c r="O7" s="31">
        <f>SUM(O3:O6)</f>
        <v>4</v>
      </c>
      <c r="P7" s="7">
        <f>SUM(P3:P6)</f>
        <v>4.4060000000000006</v>
      </c>
      <c r="Q7" s="7">
        <f>SUM(Q3:Q6)</f>
        <v>4.4059999999999997</v>
      </c>
      <c r="R7" s="7">
        <f>(P7^2+Q7^2)^0.5</f>
        <v>6.2310249558158572</v>
      </c>
      <c r="S7" s="7">
        <f>(P7^2+Q7^2+O7^2)^0.5</f>
        <v>7.4044359677155693</v>
      </c>
      <c r="T7" s="7">
        <f>R7/S7</f>
        <v>0.84152594241938794</v>
      </c>
      <c r="U7" s="7">
        <f>O7/((P7^2)+(Q7^2))^0.5</f>
        <v>0.64194896158560821</v>
      </c>
      <c r="V7" s="7">
        <f>O7/((P7^0.25)*(Q7^0.75))</f>
        <v>0.90785292782569227</v>
      </c>
      <c r="W7" s="7"/>
      <c r="X7" s="7"/>
      <c r="Y7" s="12">
        <f>1/T7</f>
        <v>1.1883174951505344</v>
      </c>
      <c r="Z7" s="12">
        <f>SUM(Z3:Z6)</f>
        <v>1.0404650798867561</v>
      </c>
      <c r="AA7" s="7"/>
    </row>
    <row r="9" spans="1:27" x14ac:dyDescent="0.25">
      <c r="A9" s="2" t="s">
        <v>43</v>
      </c>
      <c r="B9" s="2" t="s">
        <v>17</v>
      </c>
      <c r="C9" s="2" t="s">
        <v>18</v>
      </c>
      <c r="D9" s="2" t="s">
        <v>19</v>
      </c>
      <c r="E9" s="2" t="s">
        <v>30</v>
      </c>
      <c r="F9" s="2" t="s">
        <v>13</v>
      </c>
      <c r="G9" s="2" t="s">
        <v>14</v>
      </c>
      <c r="H9" s="2" t="s">
        <v>15</v>
      </c>
      <c r="I9" s="2" t="s">
        <v>16</v>
      </c>
      <c r="J9" s="2" t="s">
        <v>20</v>
      </c>
      <c r="K9" s="2" t="s">
        <v>31</v>
      </c>
      <c r="L9" s="2" t="s">
        <v>21</v>
      </c>
      <c r="M9" s="2" t="s">
        <v>22</v>
      </c>
      <c r="N9" s="2" t="s">
        <v>32</v>
      </c>
    </row>
    <row r="10" spans="1:27" x14ac:dyDescent="0.25">
      <c r="A10" s="2">
        <v>1</v>
      </c>
      <c r="B10" s="7">
        <f>U3-H3</f>
        <v>1.084594044723497E-4</v>
      </c>
      <c r="C10" s="7">
        <f>Z3-M3</f>
        <v>-5.6425352369604553E-5</v>
      </c>
      <c r="D10" s="7">
        <f>Y3-L3</f>
        <v>4.8507133058262042E-5</v>
      </c>
      <c r="E10" s="7">
        <f>AA3-N3</f>
        <v>-5.0467689806044103E-5</v>
      </c>
      <c r="F10" s="7">
        <f>AVERAGE(AA3,N3)</f>
        <v>0.29084872654803429</v>
      </c>
      <c r="G10" s="7">
        <f>AVERAGE(U3,H3)</f>
        <v>0.5000336684705986</v>
      </c>
      <c r="H10" s="7">
        <f t="shared" ref="H10:I13" si="0">AVERAGE(Y3,L3)</f>
        <v>1.1180490472053495</v>
      </c>
      <c r="I10" s="7">
        <f t="shared" si="0"/>
        <v>0.2601395063653883</v>
      </c>
      <c r="J10" s="7">
        <f>F10*B10</f>
        <v>3.1545279672941087E-5</v>
      </c>
      <c r="K10" s="7">
        <f>G10*E10</f>
        <v>-2.5235544072952464E-5</v>
      </c>
      <c r="L10" s="7">
        <f>G10*H10*C10</f>
        <v>-3.1545279747153634E-5</v>
      </c>
      <c r="M10" s="7">
        <f>G10*I10*D10</f>
        <v>6.309735674180232E-6</v>
      </c>
      <c r="N10" s="7">
        <f>J10+L10+M10</f>
        <v>6.3097355999676843E-6</v>
      </c>
    </row>
    <row r="11" spans="1:27" x14ac:dyDescent="0.25">
      <c r="A11" s="2">
        <v>2</v>
      </c>
      <c r="B11" s="7">
        <f>V4-I4</f>
        <v>0.33298506074599921</v>
      </c>
      <c r="C11" s="7">
        <f>Z4-M4</f>
        <v>-4.6472787398610382E-5</v>
      </c>
      <c r="D11" s="7">
        <f>Y4-L4</f>
        <v>3.9949080245627044E-5</v>
      </c>
      <c r="E11" s="7">
        <f>AA4-N4</f>
        <v>-4.1566124000913529E-5</v>
      </c>
      <c r="F11" s="7">
        <f>AVERAGE(AA4,N4)</f>
        <v>0.29085317733093685</v>
      </c>
      <c r="G11" s="7">
        <f>AVERAGE(V4,I4)</f>
        <v>0.84111090519513709</v>
      </c>
      <c r="H11" s="7">
        <f t="shared" si="0"/>
        <v>1.1180447681789429</v>
      </c>
      <c r="I11" s="7">
        <f t="shared" si="0"/>
        <v>0.26014448264787382</v>
      </c>
      <c r="J11" s="7">
        <f>F11*B11</f>
        <v>9.6849762921708882E-2</v>
      </c>
      <c r="K11" s="7">
        <f>G11*E11</f>
        <v>-3.496172018386169E-5</v>
      </c>
      <c r="L11" s="7">
        <f>G11*H11*C11</f>
        <v>-4.3702992865301953E-5</v>
      </c>
      <c r="M11" s="7">
        <f>G11*I11*D11</f>
        <v>8.7412726814082402E-6</v>
      </c>
      <c r="N11" s="7">
        <f t="shared" ref="N11:N14" si="1">J11+L11+M11</f>
        <v>9.6814801201524997E-2</v>
      </c>
    </row>
    <row r="12" spans="1:27" x14ac:dyDescent="0.25">
      <c r="A12" s="2">
        <v>3</v>
      </c>
      <c r="B12" s="7">
        <f>V5-I5</f>
        <v>1.2833122991380437</v>
      </c>
      <c r="C12" s="7">
        <f>Z5-M5</f>
        <v>-5.6425352369604553E-5</v>
      </c>
      <c r="D12" s="7">
        <f>Y5-L5</f>
        <v>4.8507133058262042E-5</v>
      </c>
      <c r="E12" s="7">
        <f>AA5-N5</f>
        <v>-5.0467689806044103E-5</v>
      </c>
      <c r="F12" s="7">
        <f>AVERAGE(AA5,N5)</f>
        <v>0.29084872654803429</v>
      </c>
      <c r="G12" s="7">
        <f>AVERAGE(V5,I5)</f>
        <v>1.3741555981536746</v>
      </c>
      <c r="H12" s="7">
        <f t="shared" si="0"/>
        <v>1.1180490472053495</v>
      </c>
      <c r="I12" s="7">
        <f t="shared" si="0"/>
        <v>0.2601395063653883</v>
      </c>
      <c r="J12" s="7">
        <f>F12*B12</f>
        <v>0.37324974796773003</v>
      </c>
      <c r="K12" s="7">
        <f>G12*E12</f>
        <v>-6.9350458472858641E-5</v>
      </c>
      <c r="L12" s="7">
        <f>G12*H12*C12</f>
        <v>-8.6690408052840403E-5</v>
      </c>
      <c r="M12" s="7">
        <f>G12*I12*D12</f>
        <v>1.7339949579924205E-5</v>
      </c>
      <c r="N12" s="7">
        <f t="shared" si="1"/>
        <v>0.37318039750925713</v>
      </c>
    </row>
    <row r="13" spans="1:27" x14ac:dyDescent="0.25">
      <c r="A13" s="2">
        <v>4</v>
      </c>
      <c r="B13" s="7">
        <f>V6-I6</f>
        <v>3.0270612168015205</v>
      </c>
      <c r="C13" s="7">
        <f>Z6-M6</f>
        <v>-4.6472787398610382E-5</v>
      </c>
      <c r="D13" s="7">
        <f>Y6-L6</f>
        <v>3.9949080245627044E-5</v>
      </c>
      <c r="E13" s="7">
        <f>AA6-N6</f>
        <v>-4.1566124000913529E-5</v>
      </c>
      <c r="F13" s="7">
        <f>AVERAGE(AA6,N6)</f>
        <v>0.29085317733093685</v>
      </c>
      <c r="G13" s="7">
        <f>AVERAGE(V6,I6)</f>
        <v>2.5620547443118404</v>
      </c>
      <c r="H13" s="7">
        <f t="shared" si="0"/>
        <v>1.1180447681789429</v>
      </c>
      <c r="I13" s="7">
        <f t="shared" si="0"/>
        <v>0.26014448264787382</v>
      </c>
      <c r="J13" s="7">
        <f>F13*B13</f>
        <v>0.88043037288197412</v>
      </c>
      <c r="K13" s="7">
        <f>G13*E13</f>
        <v>-1.0649468519919476E-4</v>
      </c>
      <c r="L13" s="7">
        <f>G13*H13*C13</f>
        <v>-1.3312092319763295E-4</v>
      </c>
      <c r="M13" s="7">
        <f>G13*I13*D13</f>
        <v>2.6626237998340662E-5</v>
      </c>
      <c r="N13" s="7">
        <f t="shared" si="1"/>
        <v>0.88032387819677482</v>
      </c>
    </row>
    <row r="14" spans="1:27" x14ac:dyDescent="0.25">
      <c r="A14" s="2" t="s">
        <v>12</v>
      </c>
      <c r="B14" s="7"/>
      <c r="C14" s="7"/>
      <c r="D14" s="7"/>
      <c r="E14" s="7"/>
      <c r="F14" s="7"/>
      <c r="G14" s="7"/>
      <c r="H14" s="7"/>
      <c r="I14" s="7"/>
      <c r="J14" s="7">
        <f>SUM(J10:J12)</f>
        <v>0.47013105616911188</v>
      </c>
      <c r="K14" s="7">
        <f>SUM(K10:K12)</f>
        <v>-1.2954772272967281E-4</v>
      </c>
      <c r="L14" s="7">
        <f>SUM(L10:L12)</f>
        <v>-1.61938680665296E-4</v>
      </c>
      <c r="M14" s="7">
        <f>SUM(M10:M12)</f>
        <v>3.2390957935512679E-5</v>
      </c>
      <c r="N14" s="7">
        <f t="shared" si="1"/>
        <v>0.47000150844638211</v>
      </c>
    </row>
    <row r="15" spans="1:27" x14ac:dyDescent="0.25">
      <c r="N15" s="7">
        <f>U7-H7</f>
        <v>0.12163492097740547</v>
      </c>
    </row>
    <row r="16" spans="1:27" x14ac:dyDescent="0.25">
      <c r="A16" s="2" t="s">
        <v>56</v>
      </c>
    </row>
    <row r="17" spans="1:1" x14ac:dyDescent="0.25">
      <c r="A17" s="2" t="s">
        <v>52</v>
      </c>
    </row>
    <row r="18" spans="1:1" x14ac:dyDescent="0.25">
      <c r="A18" s="2" t="s">
        <v>53</v>
      </c>
    </row>
    <row r="19" spans="1:1" x14ac:dyDescent="0.25">
      <c r="A19" s="2" t="s">
        <v>54</v>
      </c>
    </row>
    <row r="20" spans="1:1" x14ac:dyDescent="0.25">
      <c r="A20" s="2" t="s">
        <v>55</v>
      </c>
    </row>
    <row r="21" spans="1:1" x14ac:dyDescent="0.25">
      <c r="A21" s="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C887D-8773-4F36-9BB5-5C70947A1C97}">
  <dimension ref="A1:I6"/>
  <sheetViews>
    <sheetView workbookViewId="0">
      <selection activeCell="J9" sqref="J9"/>
    </sheetView>
  </sheetViews>
  <sheetFormatPr defaultRowHeight="10.5" x14ac:dyDescent="0.25"/>
  <cols>
    <col min="1" max="1" width="5.6328125" style="2" customWidth="1"/>
    <col min="2" max="3" width="1.36328125" style="2" bestFit="1" customWidth="1"/>
    <col min="4" max="4" width="3.90625" style="2" bestFit="1" customWidth="1"/>
    <col min="5" max="5" width="8.7265625" style="2"/>
    <col min="6" max="7" width="2.08984375" style="2" bestFit="1" customWidth="1"/>
    <col min="8" max="8" width="1.36328125" style="2" bestFit="1" customWidth="1"/>
    <col min="9" max="9" width="3.90625" style="2" bestFit="1" customWidth="1"/>
    <col min="10" max="16384" width="8.7265625" style="2"/>
  </cols>
  <sheetData>
    <row r="1" spans="1:9" x14ac:dyDescent="0.25">
      <c r="A1" s="2" t="s">
        <v>27</v>
      </c>
    </row>
    <row r="2" spans="1:9" x14ac:dyDescent="0.25">
      <c r="A2" s="2" t="s">
        <v>3</v>
      </c>
      <c r="B2" s="2" t="s">
        <v>0</v>
      </c>
      <c r="C2" s="2" t="s">
        <v>1</v>
      </c>
      <c r="D2" s="2" t="s">
        <v>2</v>
      </c>
      <c r="F2" s="2" t="s">
        <v>3</v>
      </c>
      <c r="G2" s="2" t="s">
        <v>0</v>
      </c>
      <c r="H2" s="2" t="s">
        <v>1</v>
      </c>
      <c r="I2" s="2" t="s">
        <v>2</v>
      </c>
    </row>
    <row r="3" spans="1:9" x14ac:dyDescent="0.25">
      <c r="A3" s="2">
        <v>10</v>
      </c>
      <c r="B3" s="2">
        <v>2</v>
      </c>
      <c r="C3" s="2">
        <v>5</v>
      </c>
      <c r="D3" s="7">
        <f>A3/((B3^2)+(C3^2))^0.5</f>
        <v>1.8569533817705188</v>
      </c>
      <c r="E3" s="7"/>
      <c r="F3" s="2">
        <v>10</v>
      </c>
      <c r="G3" s="2">
        <f>B3*10</f>
        <v>20</v>
      </c>
      <c r="H3" s="2">
        <v>5</v>
      </c>
      <c r="I3" s="7">
        <f>F3/((G3^2)+(H3^2))^0.5</f>
        <v>0.48507125007266594</v>
      </c>
    </row>
    <row r="4" spans="1:9" x14ac:dyDescent="0.25">
      <c r="A4" s="2">
        <v>10</v>
      </c>
      <c r="B4" s="2">
        <v>1</v>
      </c>
      <c r="C4" s="2">
        <v>8</v>
      </c>
      <c r="D4" s="7">
        <f>A4/((B4^2)+(C4^2))^0.5</f>
        <v>1.2403473458920846</v>
      </c>
      <c r="E4" s="7"/>
      <c r="F4" s="2">
        <v>10</v>
      </c>
      <c r="G4" s="2">
        <f>B4*10</f>
        <v>10</v>
      </c>
      <c r="H4" s="2">
        <v>8</v>
      </c>
      <c r="I4" s="7">
        <f>F4/((G4^2)+(H4^2))^0.5</f>
        <v>0.78086880944303039</v>
      </c>
    </row>
    <row r="6" spans="1:9" x14ac:dyDescent="0.25">
      <c r="A6" s="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replication</vt:lpstr>
      <vt:lpstr>own_calculation_h</vt:lpstr>
      <vt:lpstr>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Ramírez Guerra</dc:creator>
  <cp:lastModifiedBy>Alejandro Ramírez Guerra</cp:lastModifiedBy>
  <dcterms:created xsi:type="dcterms:W3CDTF">2026-07-09T09:46:37Z</dcterms:created>
  <dcterms:modified xsi:type="dcterms:W3CDTF">2026-09-20T19:12:43Z</dcterms:modified>
</cp:coreProperties>
</file>