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kgulbranson/Desktop/Completed Publications/26. Dendro in Antarctica/"/>
    </mc:Choice>
  </mc:AlternateContent>
  <xr:revisionPtr revIDLastSave="0" documentId="13_ncr:1_{528B2F72-5B85-3243-B2AB-11B9EADF9DCF}" xr6:coauthVersionLast="47" xr6:coauthVersionMax="47" xr10:uidLastSave="{00000000-0000-0000-0000-000000000000}"/>
  <bookViews>
    <workbookView xWindow="480" yWindow="1440" windowWidth="25040" windowHeight="14100" activeTab="2" xr2:uid="{BC7EB13F-B6AE-454A-8E5F-B907EAF6223C}"/>
  </bookViews>
  <sheets>
    <sheet name="Permian" sheetId="1" r:id="rId1"/>
    <sheet name="Triassic" sheetId="3" r:id="rId2"/>
    <sheet name="LSTs" sheetId="4" r:id="rId3"/>
    <sheet name="MajorElementData" sheetId="2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4" l="1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 l="1"/>
  <c r="F10" i="4"/>
  <c r="F9" i="4"/>
  <c r="F8" i="4"/>
  <c r="F7" i="4"/>
  <c r="F6" i="4"/>
  <c r="F5" i="4"/>
  <c r="F4" i="4"/>
  <c r="F3" i="4"/>
  <c r="F2" i="4"/>
  <c r="C15" i="2" l="1"/>
  <c r="G13" i="2"/>
  <c r="C13" i="2"/>
  <c r="G12" i="2"/>
  <c r="C12" i="2"/>
  <c r="G11" i="2"/>
  <c r="C11" i="2"/>
  <c r="L9" i="2"/>
  <c r="K9" i="2"/>
  <c r="J26" i="2" s="1"/>
  <c r="L8" i="2"/>
  <c r="K8" i="2"/>
  <c r="J8" i="2"/>
  <c r="I8" i="2"/>
  <c r="H8" i="2"/>
  <c r="F8" i="2"/>
  <c r="E8" i="2"/>
  <c r="D8" i="2"/>
  <c r="C8" i="2"/>
  <c r="L7" i="2"/>
  <c r="K7" i="2"/>
  <c r="J7" i="2"/>
  <c r="I7" i="2"/>
  <c r="H7" i="2"/>
  <c r="F7" i="2"/>
  <c r="E7" i="2"/>
  <c r="D7" i="2"/>
  <c r="C7" i="2"/>
  <c r="G6" i="2"/>
  <c r="L5" i="2"/>
  <c r="K5" i="2"/>
  <c r="G5" i="2"/>
  <c r="L4" i="2"/>
  <c r="K4" i="2"/>
  <c r="E25" i="2" s="1"/>
  <c r="G4" i="2"/>
  <c r="L3" i="2"/>
  <c r="K3" i="2"/>
  <c r="D26" i="2" s="1"/>
  <c r="G3" i="2"/>
  <c r="L2" i="2"/>
  <c r="K2" i="2"/>
  <c r="C26" i="2" s="1"/>
  <c r="G2" i="2"/>
  <c r="L6" i="2" s="1"/>
  <c r="E20" i="2" l="1"/>
  <c r="E29" i="2" s="1"/>
  <c r="C25" i="2"/>
  <c r="F25" i="2"/>
  <c r="C20" i="2"/>
  <c r="C29" i="2" s="1"/>
  <c r="C22" i="2"/>
  <c r="C31" i="2" s="1"/>
  <c r="E22" i="2"/>
  <c r="E31" i="2" s="1"/>
  <c r="E24" i="2"/>
  <c r="G8" i="2"/>
  <c r="C24" i="2"/>
  <c r="E26" i="2"/>
  <c r="C21" i="2"/>
  <c r="C30" i="2" s="1"/>
  <c r="C23" i="2"/>
  <c r="G7" i="2"/>
  <c r="F20" i="2"/>
  <c r="F29" i="2" s="1"/>
  <c r="D21" i="2"/>
  <c r="D30" i="2" s="1"/>
  <c r="J21" i="2"/>
  <c r="J30" i="2" s="1"/>
  <c r="F22" i="2"/>
  <c r="F31" i="2" s="1"/>
  <c r="G33" i="2" s="1"/>
  <c r="D23" i="2"/>
  <c r="J23" i="2"/>
  <c r="F24" i="2"/>
  <c r="D25" i="2"/>
  <c r="J25" i="2"/>
  <c r="F26" i="2"/>
  <c r="E21" i="2"/>
  <c r="E30" i="2" s="1"/>
  <c r="E23" i="2"/>
  <c r="K6" i="2"/>
  <c r="G20" i="2" s="1"/>
  <c r="G29" i="2" s="1"/>
  <c r="D20" i="2"/>
  <c r="D29" i="2" s="1"/>
  <c r="J20" i="2"/>
  <c r="J29" i="2" s="1"/>
  <c r="F21" i="2"/>
  <c r="F30" i="2" s="1"/>
  <c r="G32" i="2" s="1"/>
  <c r="D22" i="2"/>
  <c r="D31" i="2" s="1"/>
  <c r="J22" i="2"/>
  <c r="J31" i="2" s="1"/>
  <c r="F23" i="2"/>
  <c r="D24" i="2"/>
  <c r="J24" i="2"/>
  <c r="G25" i="2" l="1"/>
  <c r="G23" i="2"/>
  <c r="G26" i="2"/>
  <c r="G24" i="2"/>
  <c r="G21" i="2"/>
  <c r="G30" i="2" s="1"/>
  <c r="G22" i="2"/>
  <c r="G31" i="2" s="1"/>
</calcChain>
</file>

<file path=xl/sharedStrings.xml><?xml version="1.0" encoding="utf-8"?>
<sst xmlns="http://schemas.openxmlformats.org/spreadsheetml/2006/main" count="462" uniqueCount="118">
  <si>
    <t>CIA-K</t>
  </si>
  <si>
    <t>MAP</t>
  </si>
  <si>
    <t>CIA</t>
  </si>
  <si>
    <t>Enpp</t>
  </si>
  <si>
    <t>Eppt</t>
  </si>
  <si>
    <t>Alfisol</t>
  </si>
  <si>
    <t>Peff</t>
  </si>
  <si>
    <t>ET</t>
  </si>
  <si>
    <t>Ref.</t>
  </si>
  <si>
    <t>Element</t>
  </si>
  <si>
    <t xml:space="preserve">23  Na </t>
  </si>
  <si>
    <t xml:space="preserve">24  Mg </t>
  </si>
  <si>
    <t>27  Al</t>
  </si>
  <si>
    <t xml:space="preserve">39  K </t>
  </si>
  <si>
    <t xml:space="preserve">Tot  Ca  </t>
  </si>
  <si>
    <t xml:space="preserve">48  Ti </t>
  </si>
  <si>
    <t xml:space="preserve">56  Fe  </t>
  </si>
  <si>
    <t xml:space="preserve">55  Mn </t>
  </si>
  <si>
    <t>m</t>
  </si>
  <si>
    <t>b</t>
  </si>
  <si>
    <t>Na</t>
  </si>
  <si>
    <t>Mg</t>
  </si>
  <si>
    <t>Al</t>
  </si>
  <si>
    <t>K</t>
  </si>
  <si>
    <t>Ca</t>
  </si>
  <si>
    <t>max</t>
  </si>
  <si>
    <t>Ti</t>
  </si>
  <si>
    <t>min</t>
  </si>
  <si>
    <t>Fe</t>
  </si>
  <si>
    <t>CPS</t>
  </si>
  <si>
    <t>Mn</t>
  </si>
  <si>
    <t>Samples</t>
  </si>
  <si>
    <t>Correction and blank correction</t>
  </si>
  <si>
    <t>Bw</t>
  </si>
  <si>
    <t>Bt</t>
  </si>
  <si>
    <t>Btv</t>
  </si>
  <si>
    <t>Cg</t>
  </si>
  <si>
    <t>C</t>
  </si>
  <si>
    <t>mg (corrected for dilution)</t>
  </si>
  <si>
    <t>mol</t>
  </si>
  <si>
    <t>Location</t>
  </si>
  <si>
    <t>Graphite Peak (CTAM)</t>
  </si>
  <si>
    <t>Formation</t>
  </si>
  <si>
    <t>Buckley (Upper)</t>
  </si>
  <si>
    <t>Reference</t>
  </si>
  <si>
    <t>Retallack and Krull, 1999</t>
  </si>
  <si>
    <t>Weight Percent</t>
  </si>
  <si>
    <t>Sample ID</t>
  </si>
  <si>
    <t>Paleosol Order</t>
  </si>
  <si>
    <t>Al2O3</t>
  </si>
  <si>
    <t>CaO</t>
  </si>
  <si>
    <t>MgO</t>
  </si>
  <si>
    <t>Na2O</t>
  </si>
  <si>
    <t>K2O</t>
  </si>
  <si>
    <t>%Eppt</t>
  </si>
  <si>
    <t>Waller Bw</t>
  </si>
  <si>
    <t>Protosol</t>
  </si>
  <si>
    <t>Evelyn Bw</t>
  </si>
  <si>
    <t>Dolores A</t>
  </si>
  <si>
    <t>Dolores Bw</t>
  </si>
  <si>
    <t>William Bw</t>
  </si>
  <si>
    <t>Portal Mt (SVL)</t>
  </si>
  <si>
    <t>Weller Coal Measures (Upper)</t>
  </si>
  <si>
    <t>Sheldon et al., 2014</t>
  </si>
  <si>
    <t>Allan Hills (SVL)</t>
  </si>
  <si>
    <t>Susanne</t>
  </si>
  <si>
    <t>Fremouw (Lower-Middle)</t>
  </si>
  <si>
    <t>Sheldon, 2006</t>
  </si>
  <si>
    <t>GP13</t>
  </si>
  <si>
    <t>GP14</t>
  </si>
  <si>
    <t>GP15</t>
  </si>
  <si>
    <t>GP16</t>
  </si>
  <si>
    <t>Lashly A</t>
  </si>
  <si>
    <t>Btg</t>
  </si>
  <si>
    <t>Cg1</t>
  </si>
  <si>
    <t>Cg2</t>
  </si>
  <si>
    <t>Feather Conglomerate</t>
  </si>
  <si>
    <t>Edwin A</t>
  </si>
  <si>
    <t>John Clay</t>
  </si>
  <si>
    <t>Antarctica</t>
  </si>
  <si>
    <t>LST</t>
  </si>
  <si>
    <t>Graphite Peak</t>
  </si>
  <si>
    <t>GP1</t>
  </si>
  <si>
    <t>GP2</t>
  </si>
  <si>
    <t>GP3</t>
  </si>
  <si>
    <t>GP4</t>
  </si>
  <si>
    <t>GP5</t>
  </si>
  <si>
    <t>GP6</t>
  </si>
  <si>
    <t>GP7</t>
  </si>
  <si>
    <t>GP8</t>
  </si>
  <si>
    <t>GP9</t>
  </si>
  <si>
    <t>GP10</t>
  </si>
  <si>
    <t>GP11</t>
  </si>
  <si>
    <t>GP12</t>
  </si>
  <si>
    <t>K corrected</t>
  </si>
  <si>
    <t>CIA corrected</t>
  </si>
  <si>
    <t>Permian</t>
  </si>
  <si>
    <t>Triassic</t>
  </si>
  <si>
    <t>m (for correction)</t>
  </si>
  <si>
    <t>CIA corr</t>
  </si>
  <si>
    <t>Bowen Basin</t>
  </si>
  <si>
    <t>e. Australia</t>
  </si>
  <si>
    <t>Frank et al., 2021</t>
  </si>
  <si>
    <t>Core ENS7</t>
  </si>
  <si>
    <t>Core SS19</t>
  </si>
  <si>
    <t>Core T10</t>
  </si>
  <si>
    <t>Core MEE5</t>
  </si>
  <si>
    <t>Sydney Basin</t>
  </si>
  <si>
    <t>Core WL16</t>
  </si>
  <si>
    <t>Core phkb1</t>
  </si>
  <si>
    <t>Core phke1</t>
  </si>
  <si>
    <t>depth (m)</t>
  </si>
  <si>
    <t>This Study (Gulbranson et al.) see "MajorElementData"</t>
  </si>
  <si>
    <t>North China</t>
  </si>
  <si>
    <t>Lu et al., 2020</t>
  </si>
  <si>
    <t>CIAcorr</t>
  </si>
  <si>
    <t>Liujiagou</t>
  </si>
  <si>
    <t>Sunjiagou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</si>
</sst>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3" fontId="0" fillId="2" borderId="0" xfId="0" applyNumberFormat="1" applyFill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2" fillId="0" borderId="6" xfId="0" applyFont="1" applyBorder="1"/>
    <xf numFmtId="0" fontId="2" fillId="0" borderId="7" xfId="0" applyFont="1" applyBorder="1"/>
    <xf numFmtId="3" fontId="2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3" fontId="2" fillId="0" borderId="9" xfId="0" applyNumberFormat="1" applyFont="1" applyBorder="1"/>
    <xf numFmtId="0" fontId="0" fillId="4" borderId="6" xfId="0" applyFill="1" applyBorder="1"/>
    <xf numFmtId="0" fontId="0" fillId="4" borderId="7" xfId="0" applyFill="1" applyBorder="1"/>
    <xf numFmtId="0" fontId="0" fillId="4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0" borderId="13" xfId="0" applyBorder="1"/>
    <xf numFmtId="0" fontId="0" fillId="0" borderId="14" xfId="0" applyBorder="1"/>
    <xf numFmtId="3" fontId="0" fillId="0" borderId="0" xfId="0" applyNumberFormat="1"/>
    <xf numFmtId="3" fontId="0" fillId="0" borderId="14" xfId="0" applyNumberFormat="1" applyBorder="1"/>
    <xf numFmtId="0" fontId="0" fillId="0" borderId="8" xfId="0" applyBorder="1"/>
    <xf numFmtId="0" fontId="0" fillId="0" borderId="9" xfId="0" applyBorder="1"/>
    <xf numFmtId="3" fontId="0" fillId="0" borderId="9" xfId="0" applyNumberFormat="1" applyBorder="1"/>
    <xf numFmtId="3" fontId="0" fillId="0" borderId="16" xfId="0" applyNumberFormat="1" applyBorder="1"/>
    <xf numFmtId="0" fontId="0" fillId="5" borderId="6" xfId="0" applyFill="1" applyBorder="1"/>
    <xf numFmtId="0" fontId="0" fillId="5" borderId="7" xfId="0" applyFill="1" applyBorder="1"/>
    <xf numFmtId="0" fontId="0" fillId="5" borderId="10" xfId="0" applyFill="1" applyBorder="1"/>
    <xf numFmtId="0" fontId="3" fillId="6" borderId="6" xfId="0" applyFont="1" applyFill="1" applyBorder="1"/>
    <xf numFmtId="0" fontId="0" fillId="6" borderId="7" xfId="0" applyFill="1" applyBorder="1"/>
    <xf numFmtId="0" fontId="0" fillId="6" borderId="10" xfId="0" applyFill="1" applyBorder="1"/>
    <xf numFmtId="0" fontId="0" fillId="0" borderId="16" xfId="0" applyBorder="1"/>
    <xf numFmtId="0" fontId="1" fillId="0" borderId="0" xfId="0" applyFont="1"/>
    <xf numFmtId="0" fontId="4" fillId="0" borderId="0" xfId="0" applyFont="1"/>
    <xf numFmtId="0" fontId="5" fillId="0" borderId="0" xfId="0" applyFont="1"/>
    <xf numFmtId="2" fontId="0" fillId="0" borderId="0" xfId="0" applyNumberFormat="1"/>
    <xf numFmtId="11" fontId="0" fillId="0" borderId="0" xfId="0" applyNumberFormat="1"/>
    <xf numFmtId="164" fontId="6" fillId="0" borderId="0" xfId="0" applyNumberFormat="1" applyFont="1"/>
    <xf numFmtId="2" fontId="7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kgulbranson/Desktop/ShackletonDendroPaper/TriassicPaleosolDataRedu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rgan Soil Samples 103020"/>
      <sheetName val="DataReduction"/>
      <sheetName val="Paleoclimate"/>
    </sheetNames>
    <sheetDataSet>
      <sheetData sheetId="0">
        <row r="5">
          <cell r="T5">
            <v>187</v>
          </cell>
          <cell r="V5">
            <v>3024</v>
          </cell>
        </row>
        <row r="6">
          <cell r="T6">
            <v>157</v>
          </cell>
          <cell r="V6">
            <v>3074</v>
          </cell>
        </row>
        <row r="7">
          <cell r="T7">
            <v>347</v>
          </cell>
          <cell r="V7">
            <v>5421</v>
          </cell>
        </row>
        <row r="8">
          <cell r="T8">
            <v>1563</v>
          </cell>
          <cell r="V8">
            <v>24875</v>
          </cell>
        </row>
        <row r="9">
          <cell r="T9">
            <v>2587</v>
          </cell>
          <cell r="V9">
            <v>46496</v>
          </cell>
        </row>
        <row r="17">
          <cell r="L17">
            <v>127519</v>
          </cell>
          <cell r="T17">
            <v>660</v>
          </cell>
          <cell r="V17">
            <v>10422</v>
          </cell>
        </row>
        <row r="18">
          <cell r="L18">
            <v>116804</v>
          </cell>
          <cell r="T18">
            <v>630</v>
          </cell>
          <cell r="V18">
            <v>10062</v>
          </cell>
        </row>
        <row r="20">
          <cell r="L20">
            <v>67726</v>
          </cell>
        </row>
        <row r="22">
          <cell r="L22">
            <v>87718</v>
          </cell>
          <cell r="T22">
            <v>1337</v>
          </cell>
          <cell r="V22">
            <v>23329</v>
          </cell>
        </row>
      </sheetData>
      <sheetData sheetId="1">
        <row r="36">
          <cell r="B36">
            <v>0.58093992516016113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57B23-719E-6449-9A65-61BE050EB34A}">
  <dimension ref="A1:U39"/>
  <sheetViews>
    <sheetView workbookViewId="0"/>
  </sheetViews>
  <sheetFormatPr baseColWidth="10" defaultRowHeight="16" x14ac:dyDescent="0.2"/>
  <cols>
    <col min="1" max="1" width="11.83203125" customWidth="1"/>
    <col min="2" max="2" width="13.1640625" customWidth="1"/>
  </cols>
  <sheetData>
    <row r="1" spans="1:21" ht="19" x14ac:dyDescent="0.25">
      <c r="A1" s="35" t="s">
        <v>40</v>
      </c>
      <c r="B1" s="35" t="s">
        <v>41</v>
      </c>
      <c r="P1" s="36"/>
      <c r="Q1" s="36"/>
    </row>
    <row r="2" spans="1:21" ht="19" x14ac:dyDescent="0.25">
      <c r="A2" s="35" t="s">
        <v>42</v>
      </c>
      <c r="B2" s="35" t="s">
        <v>43</v>
      </c>
      <c r="P2" s="36"/>
      <c r="Q2" s="36"/>
    </row>
    <row r="3" spans="1:21" ht="19" x14ac:dyDescent="0.25">
      <c r="A3" s="35" t="s">
        <v>44</v>
      </c>
      <c r="B3" s="35" t="s">
        <v>45</v>
      </c>
      <c r="P3" s="36"/>
      <c r="Q3" s="36"/>
    </row>
    <row r="4" spans="1:21" ht="19" x14ac:dyDescent="0.25">
      <c r="C4" s="45" t="s">
        <v>46</v>
      </c>
      <c r="D4" s="45"/>
      <c r="E4" s="45"/>
      <c r="F4" s="45"/>
      <c r="G4" s="45"/>
      <c r="H4" s="37"/>
      <c r="I4" s="45" t="s">
        <v>39</v>
      </c>
      <c r="J4" s="45"/>
      <c r="K4" s="45"/>
      <c r="L4" s="45"/>
      <c r="M4" s="45"/>
      <c r="P4" s="36"/>
      <c r="Q4" s="36"/>
    </row>
    <row r="5" spans="1:21" ht="19" x14ac:dyDescent="0.25">
      <c r="A5" t="s">
        <v>47</v>
      </c>
      <c r="B5" t="s">
        <v>48</v>
      </c>
      <c r="C5" s="37" t="s">
        <v>49</v>
      </c>
      <c r="D5" s="37" t="s">
        <v>50</v>
      </c>
      <c r="E5" s="37" t="s">
        <v>51</v>
      </c>
      <c r="F5" s="37" t="s">
        <v>52</v>
      </c>
      <c r="G5" s="37" t="s">
        <v>53</v>
      </c>
      <c r="H5" s="37"/>
      <c r="I5" s="37" t="s">
        <v>49</v>
      </c>
      <c r="J5" s="37" t="s">
        <v>50</v>
      </c>
      <c r="K5" s="37" t="s">
        <v>51</v>
      </c>
      <c r="L5" s="37" t="s">
        <v>52</v>
      </c>
      <c r="M5" s="37" t="s">
        <v>53</v>
      </c>
      <c r="N5" s="36" t="s">
        <v>2</v>
      </c>
      <c r="O5" s="36" t="s">
        <v>0</v>
      </c>
      <c r="P5" s="36" t="s">
        <v>7</v>
      </c>
      <c r="Q5" s="36" t="s">
        <v>4</v>
      </c>
      <c r="R5" s="37" t="s">
        <v>3</v>
      </c>
      <c r="S5" s="37" t="s">
        <v>6</v>
      </c>
      <c r="T5" s="37" t="s">
        <v>1</v>
      </c>
      <c r="U5" s="37" t="s">
        <v>54</v>
      </c>
    </row>
    <row r="6" spans="1:21" ht="19" x14ac:dyDescent="0.25">
      <c r="A6" t="s">
        <v>55</v>
      </c>
      <c r="B6" t="s">
        <v>56</v>
      </c>
      <c r="C6" s="37">
        <v>10.67</v>
      </c>
      <c r="D6" s="37">
        <v>0.99</v>
      </c>
      <c r="E6" s="37">
        <v>0.31</v>
      </c>
      <c r="F6" s="37">
        <v>0.74</v>
      </c>
      <c r="G6" s="37">
        <v>1.94</v>
      </c>
      <c r="H6" s="37"/>
      <c r="I6" s="37">
        <v>1.569685842555675E-5</v>
      </c>
      <c r="J6" s="37">
        <v>2.6480972930560998E-6</v>
      </c>
      <c r="K6" s="37">
        <v>1.1537030145143281E-6</v>
      </c>
      <c r="L6" s="37">
        <v>1.7909136399177419E-6</v>
      </c>
      <c r="M6" s="37">
        <v>3.0891719745222926E-6</v>
      </c>
      <c r="N6" s="36">
        <v>67.585922455249431</v>
      </c>
      <c r="O6" s="36">
        <v>77.954709310361864</v>
      </c>
      <c r="P6" s="36">
        <v>21.453386951772615</v>
      </c>
      <c r="Q6" s="36">
        <v>7955.425961607737</v>
      </c>
      <c r="R6">
        <v>31821.703846430948</v>
      </c>
      <c r="S6">
        <v>81.238977725608194</v>
      </c>
      <c r="T6">
        <v>1026.9236467738081</v>
      </c>
      <c r="U6">
        <v>21</v>
      </c>
    </row>
    <row r="7" spans="1:21" ht="19" x14ac:dyDescent="0.25">
      <c r="A7" t="s">
        <v>57</v>
      </c>
      <c r="B7" t="s">
        <v>56</v>
      </c>
      <c r="C7" s="37">
        <v>13.95</v>
      </c>
      <c r="D7" s="37">
        <v>0.67</v>
      </c>
      <c r="E7" s="37">
        <v>0.43</v>
      </c>
      <c r="F7" s="37">
        <v>0.84</v>
      </c>
      <c r="G7" s="37">
        <v>3.13</v>
      </c>
      <c r="H7" s="37"/>
      <c r="I7" s="37">
        <v>2.0522134492644483E-5</v>
      </c>
      <c r="J7" s="37">
        <v>1.7921466528763507E-6</v>
      </c>
      <c r="K7" s="37">
        <v>1.6002977298101973E-6</v>
      </c>
      <c r="L7" s="37">
        <v>2.0329289966633829E-6</v>
      </c>
      <c r="M7" s="37">
        <v>4.9840764331210196E-6</v>
      </c>
      <c r="N7" s="36">
        <v>69.96670411969788</v>
      </c>
      <c r="O7" s="36">
        <v>84.289470427199504</v>
      </c>
      <c r="P7" s="36">
        <v>22.01301452518301</v>
      </c>
      <c r="Q7" s="36">
        <v>7935.9809398128909</v>
      </c>
      <c r="R7">
        <v>31743.923759251564</v>
      </c>
      <c r="S7">
        <v>94.328803162207478</v>
      </c>
      <c r="T7">
        <v>1163.4181768739049</v>
      </c>
      <c r="U7">
        <v>21</v>
      </c>
    </row>
    <row r="8" spans="1:21" ht="19" x14ac:dyDescent="0.25">
      <c r="A8" t="s">
        <v>57</v>
      </c>
      <c r="B8" t="s">
        <v>56</v>
      </c>
      <c r="C8" s="37">
        <v>15.81</v>
      </c>
      <c r="D8" s="37">
        <v>0.59</v>
      </c>
      <c r="E8" s="37">
        <v>0.69</v>
      </c>
      <c r="F8" s="37">
        <v>0.86</v>
      </c>
      <c r="G8" s="37">
        <v>3.29</v>
      </c>
      <c r="I8" s="37">
        <v>2.3258419091663754E-5</v>
      </c>
      <c r="J8" s="37">
        <v>1.5781589928314133E-6</v>
      </c>
      <c r="K8" s="37">
        <v>2.5679196129512468E-6</v>
      </c>
      <c r="L8" s="37">
        <v>2.0813320680125108E-6</v>
      </c>
      <c r="M8" s="37">
        <v>5.2388535031847137E-6</v>
      </c>
      <c r="N8" s="36">
        <v>72.328233464957364</v>
      </c>
      <c r="O8" s="36">
        <v>86.404995632608546</v>
      </c>
      <c r="P8" s="36">
        <v>22.216009532361525</v>
      </c>
      <c r="Q8" s="36">
        <v>7904.9900948229542</v>
      </c>
      <c r="R8">
        <v>31619.960379291817</v>
      </c>
      <c r="S8">
        <v>99.076905891090263</v>
      </c>
      <c r="T8">
        <v>1212.9291542345179</v>
      </c>
      <c r="U8">
        <v>21</v>
      </c>
    </row>
    <row r="9" spans="1:21" ht="19" x14ac:dyDescent="0.25">
      <c r="A9" t="s">
        <v>57</v>
      </c>
      <c r="B9" t="s">
        <v>56</v>
      </c>
      <c r="C9" s="37">
        <v>16.149999999999999</v>
      </c>
      <c r="D9" s="37">
        <v>0.67</v>
      </c>
      <c r="E9" s="37">
        <v>0.72</v>
      </c>
      <c r="F9" s="37">
        <v>0.86</v>
      </c>
      <c r="G9" s="37">
        <v>3.29</v>
      </c>
      <c r="I9" s="37">
        <v>2.3758600147398451E-5</v>
      </c>
      <c r="J9" s="37">
        <v>1.7921466528763507E-6</v>
      </c>
      <c r="K9" s="37">
        <v>2.6795682917752139E-6</v>
      </c>
      <c r="L9" s="37">
        <v>2.0813320680125108E-6</v>
      </c>
      <c r="M9" s="37">
        <v>5.2388535031847137E-6</v>
      </c>
      <c r="N9" s="36">
        <v>72.278449174803526</v>
      </c>
      <c r="O9" s="36">
        <v>85.981949677574349</v>
      </c>
      <c r="P9" s="36">
        <v>22.174736667514708</v>
      </c>
      <c r="Q9" s="36">
        <v>7905.763692079172</v>
      </c>
      <c r="R9">
        <v>31623.054768316688</v>
      </c>
      <c r="S9">
        <v>98.111523515770884</v>
      </c>
      <c r="T9">
        <v>1202.8626018328559</v>
      </c>
      <c r="U9">
        <v>21</v>
      </c>
    </row>
    <row r="10" spans="1:21" ht="19" x14ac:dyDescent="0.25">
      <c r="A10" t="s">
        <v>58</v>
      </c>
      <c r="B10" t="s">
        <v>56</v>
      </c>
      <c r="C10" s="37">
        <v>15.78</v>
      </c>
      <c r="D10" s="37">
        <v>4.18</v>
      </c>
      <c r="E10" s="37">
        <v>0.95</v>
      </c>
      <c r="F10" s="37">
        <v>3.23</v>
      </c>
      <c r="G10" s="37">
        <v>0.26</v>
      </c>
      <c r="I10" s="37">
        <v>2.3214285469098919E-5</v>
      </c>
      <c r="J10" s="37">
        <v>1.1180855237347978E-5</v>
      </c>
      <c r="K10" s="37">
        <v>3.5355414960922961E-6</v>
      </c>
      <c r="L10" s="37">
        <v>7.8170960228841985E-6</v>
      </c>
      <c r="M10" s="37">
        <v>4.1401273885350319E-7</v>
      </c>
      <c r="N10" s="36">
        <v>54.460070399638624</v>
      </c>
      <c r="O10" s="36">
        <v>54.994208475497608</v>
      </c>
      <c r="P10" s="36">
        <v>19.921435055786986</v>
      </c>
      <c r="Q10" s="36">
        <v>7849.9343094403994</v>
      </c>
      <c r="R10">
        <v>31399.737237761597</v>
      </c>
      <c r="S10">
        <v>45.406249231700443</v>
      </c>
      <c r="T10">
        <v>653.27684287487432</v>
      </c>
      <c r="U10">
        <v>21</v>
      </c>
    </row>
    <row r="11" spans="1:21" ht="19" x14ac:dyDescent="0.25">
      <c r="A11" t="s">
        <v>59</v>
      </c>
      <c r="B11" t="s">
        <v>56</v>
      </c>
      <c r="C11" s="37">
        <v>18.239999999999998</v>
      </c>
      <c r="D11" s="37">
        <v>0.33</v>
      </c>
      <c r="E11" s="37">
        <v>1.76</v>
      </c>
      <c r="F11" s="37">
        <v>0.23</v>
      </c>
      <c r="G11" s="37">
        <v>3.17</v>
      </c>
      <c r="I11" s="37">
        <v>2.6833242519414722E-5</v>
      </c>
      <c r="J11" s="37">
        <v>8.8269909768536669E-7</v>
      </c>
      <c r="K11" s="37">
        <v>6.5500558243394129E-6</v>
      </c>
      <c r="L11" s="37">
        <v>5.566353205149738E-7</v>
      </c>
      <c r="M11" s="37">
        <v>5.0477707006369419E-6</v>
      </c>
      <c r="N11" s="36">
        <v>80.531100127568777</v>
      </c>
      <c r="O11" s="36">
        <v>94.909079489371251</v>
      </c>
      <c r="P11" s="36">
        <v>23.122993453338665</v>
      </c>
      <c r="Q11" s="36">
        <v>7706.7841980895855</v>
      </c>
      <c r="R11">
        <v>30827.136792358342</v>
      </c>
      <c r="S11">
        <v>120.2914810183363</v>
      </c>
      <c r="T11">
        <v>1434.1447447167498</v>
      </c>
      <c r="U11">
        <v>21</v>
      </c>
    </row>
    <row r="12" spans="1:21" ht="19" x14ac:dyDescent="0.25">
      <c r="A12" t="s">
        <v>60</v>
      </c>
      <c r="B12" t="s">
        <v>56</v>
      </c>
      <c r="C12" s="37">
        <v>18</v>
      </c>
      <c r="D12" s="37">
        <v>0.33</v>
      </c>
      <c r="E12" s="37">
        <v>1.07</v>
      </c>
      <c r="F12" s="37">
        <v>0.98</v>
      </c>
      <c r="G12" s="37">
        <v>3.18</v>
      </c>
      <c r="I12" s="37">
        <v>2.6480173538896107E-5</v>
      </c>
      <c r="J12" s="37">
        <v>8.8269909768536669E-7</v>
      </c>
      <c r="K12" s="37">
        <v>3.9821362113881661E-6</v>
      </c>
      <c r="L12" s="37">
        <v>2.37175049610728E-6</v>
      </c>
      <c r="M12" s="37">
        <v>5.0636942675159235E-6</v>
      </c>
      <c r="N12" s="36">
        <v>76.096131989244839</v>
      </c>
      <c r="O12" s="36">
        <v>89.055016506279955</v>
      </c>
      <c r="P12" s="36">
        <v>22.482523755068613</v>
      </c>
      <c r="Q12" s="36">
        <v>7831.4088320496912</v>
      </c>
      <c r="R12">
        <v>31325.635328198765</v>
      </c>
      <c r="S12">
        <v>105.31073856367802</v>
      </c>
      <c r="T12">
        <v>1277.9326231874663</v>
      </c>
      <c r="U12">
        <v>21</v>
      </c>
    </row>
    <row r="13" spans="1:21" ht="19" x14ac:dyDescent="0.25">
      <c r="P13" s="36"/>
      <c r="Q13" s="36"/>
    </row>
    <row r="14" spans="1:21" ht="19" x14ac:dyDescent="0.25">
      <c r="A14" s="35" t="s">
        <v>40</v>
      </c>
      <c r="B14" s="35" t="s">
        <v>61</v>
      </c>
      <c r="P14" s="36"/>
      <c r="Q14" s="36"/>
    </row>
    <row r="15" spans="1:21" ht="19" x14ac:dyDescent="0.25">
      <c r="A15" s="35" t="s">
        <v>42</v>
      </c>
      <c r="B15" s="35" t="s">
        <v>62</v>
      </c>
      <c r="P15" s="36"/>
      <c r="Q15" s="36"/>
    </row>
    <row r="16" spans="1:21" ht="19" x14ac:dyDescent="0.25">
      <c r="A16" s="35" t="s">
        <v>44</v>
      </c>
      <c r="B16" s="35" t="s">
        <v>63</v>
      </c>
      <c r="P16" s="36"/>
      <c r="Q16" s="36"/>
    </row>
    <row r="17" spans="1:21" ht="19" x14ac:dyDescent="0.25">
      <c r="C17" s="45" t="s">
        <v>46</v>
      </c>
      <c r="D17" s="45"/>
      <c r="E17" s="45"/>
      <c r="F17" s="45"/>
      <c r="G17" s="45"/>
      <c r="H17" s="37"/>
      <c r="I17" s="45" t="s">
        <v>39</v>
      </c>
      <c r="J17" s="45"/>
      <c r="K17" s="45"/>
      <c r="L17" s="45"/>
      <c r="M17" s="45"/>
      <c r="P17" s="36"/>
      <c r="Q17" s="36"/>
    </row>
    <row r="18" spans="1:21" ht="19" x14ac:dyDescent="0.25">
      <c r="A18" t="s">
        <v>47</v>
      </c>
      <c r="B18" t="s">
        <v>48</v>
      </c>
      <c r="C18" s="37" t="s">
        <v>49</v>
      </c>
      <c r="D18" s="37" t="s">
        <v>50</v>
      </c>
      <c r="E18" s="37" t="s">
        <v>51</v>
      </c>
      <c r="F18" s="37" t="s">
        <v>52</v>
      </c>
      <c r="G18" s="37" t="s">
        <v>53</v>
      </c>
      <c r="H18" s="37"/>
      <c r="I18" s="37" t="s">
        <v>49</v>
      </c>
      <c r="J18" s="37" t="s">
        <v>50</v>
      </c>
      <c r="K18" s="37" t="s">
        <v>51</v>
      </c>
      <c r="L18" s="37" t="s">
        <v>52</v>
      </c>
      <c r="M18" s="37" t="s">
        <v>53</v>
      </c>
      <c r="N18" s="36" t="s">
        <v>2</v>
      </c>
      <c r="O18" s="36" t="s">
        <v>0</v>
      </c>
      <c r="P18" s="36" t="s">
        <v>7</v>
      </c>
      <c r="Q18" s="36" t="s">
        <v>4</v>
      </c>
      <c r="R18" s="37" t="s">
        <v>3</v>
      </c>
      <c r="S18" s="37" t="s">
        <v>6</v>
      </c>
      <c r="T18" s="37" t="s">
        <v>1</v>
      </c>
      <c r="U18" s="37" t="s">
        <v>54</v>
      </c>
    </row>
    <row r="19" spans="1:21" ht="19" x14ac:dyDescent="0.25">
      <c r="A19">
        <v>11</v>
      </c>
      <c r="B19" t="s">
        <v>56</v>
      </c>
      <c r="C19" s="37">
        <v>10.24</v>
      </c>
      <c r="D19" s="37">
        <v>0.87</v>
      </c>
      <c r="E19" s="37">
        <v>0.81</v>
      </c>
      <c r="F19" s="37">
        <v>1.1399999999999999</v>
      </c>
      <c r="G19" s="37">
        <v>1.94</v>
      </c>
      <c r="H19" s="37"/>
      <c r="I19" s="37">
        <v>1.5064276502127565E-5</v>
      </c>
      <c r="J19" s="37">
        <v>2.3271158029886938E-6</v>
      </c>
      <c r="K19" s="37">
        <v>3.0145143282471159E-6</v>
      </c>
      <c r="L19" s="37">
        <v>2.7589750669003047E-6</v>
      </c>
      <c r="M19" s="37">
        <v>3.0891719745222926E-6</v>
      </c>
      <c r="N19" s="36">
        <v>64.821751746000672</v>
      </c>
      <c r="O19" s="36">
        <v>74.759314428419756</v>
      </c>
      <c r="P19" s="36">
        <v>21.196515870576988</v>
      </c>
      <c r="Q19" s="36">
        <v>7963.140816069993</v>
      </c>
      <c r="R19">
        <v>31852.563264279972</v>
      </c>
      <c r="S19">
        <v>75.230700484959272</v>
      </c>
      <c r="T19">
        <v>964.27216355536257</v>
      </c>
      <c r="U19">
        <v>21</v>
      </c>
    </row>
    <row r="20" spans="1:21" ht="19" x14ac:dyDescent="0.25">
      <c r="A20">
        <v>12</v>
      </c>
      <c r="B20" t="s">
        <v>56</v>
      </c>
      <c r="C20" s="37">
        <v>12.33</v>
      </c>
      <c r="D20" s="37">
        <v>0.38</v>
      </c>
      <c r="E20" s="37">
        <v>1.28</v>
      </c>
      <c r="F20" s="37">
        <v>1.07</v>
      </c>
      <c r="G20" s="37">
        <v>2.44</v>
      </c>
      <c r="I20" s="37">
        <v>1.8138918874143835E-5</v>
      </c>
      <c r="J20" s="37">
        <v>1.0164413852134525E-6</v>
      </c>
      <c r="K20" s="37">
        <v>4.7636769631559364E-6</v>
      </c>
      <c r="L20" s="37">
        <v>2.589564317178357E-6</v>
      </c>
      <c r="M20" s="37">
        <v>3.8853503184713371E-6</v>
      </c>
      <c r="N20" s="36">
        <v>70.771456601417356</v>
      </c>
      <c r="O20" s="36">
        <v>83.416793699606799</v>
      </c>
      <c r="P20" s="36">
        <v>21.931710596191053</v>
      </c>
      <c r="Q20" s="36">
        <v>7926.7292011239742</v>
      </c>
      <c r="R20">
        <v>31706.916804495897</v>
      </c>
      <c r="S20">
        <v>92.427084432859019</v>
      </c>
      <c r="T20">
        <v>1143.5879502905007</v>
      </c>
      <c r="U20">
        <v>21</v>
      </c>
    </row>
    <row r="21" spans="1:21" ht="19" x14ac:dyDescent="0.25">
      <c r="A21">
        <v>13</v>
      </c>
      <c r="B21" t="s">
        <v>56</v>
      </c>
      <c r="C21" s="37">
        <v>10.56</v>
      </c>
      <c r="D21" s="37">
        <v>0.53</v>
      </c>
      <c r="E21" s="37">
        <v>1.1000000000000001</v>
      </c>
      <c r="F21" s="37">
        <v>1.02</v>
      </c>
      <c r="G21" s="37">
        <v>2.0099999999999998</v>
      </c>
      <c r="I21" s="37">
        <v>1.553503514281905E-5</v>
      </c>
      <c r="J21" s="37">
        <v>1.4176682477977101E-6</v>
      </c>
      <c r="K21" s="37">
        <v>4.0937848902121323E-6</v>
      </c>
      <c r="L21" s="37">
        <v>2.4685566388055364E-6</v>
      </c>
      <c r="M21" s="37">
        <v>3.2006369426751588E-6</v>
      </c>
      <c r="N21" s="36">
        <v>68.672557221794634</v>
      </c>
      <c r="O21" s="36">
        <v>79.989841644075625</v>
      </c>
      <c r="P21" s="36">
        <v>21.625619754178601</v>
      </c>
      <c r="Q21" s="36">
        <v>7948.0204247720194</v>
      </c>
      <c r="R21">
        <v>31792.081699088078</v>
      </c>
      <c r="S21">
        <v>85.267544981884939</v>
      </c>
      <c r="T21">
        <v>1068.9316473606355</v>
      </c>
      <c r="U21">
        <v>21</v>
      </c>
    </row>
    <row r="22" spans="1:21" ht="19" x14ac:dyDescent="0.25">
      <c r="A22">
        <v>14</v>
      </c>
      <c r="B22" t="s">
        <v>56</v>
      </c>
      <c r="C22" s="37">
        <v>10.52</v>
      </c>
      <c r="D22" s="37">
        <v>1.1000000000000001</v>
      </c>
      <c r="E22" s="37">
        <v>1.01</v>
      </c>
      <c r="F22" s="37">
        <v>1.23</v>
      </c>
      <c r="G22" s="37">
        <v>1.88</v>
      </c>
      <c r="I22" s="37">
        <v>1.5476190312732616E-5</v>
      </c>
      <c r="J22" s="37">
        <v>2.9423303256178893E-6</v>
      </c>
      <c r="K22" s="37">
        <v>3.7588388537402307E-6</v>
      </c>
      <c r="L22" s="37">
        <v>2.9767888879713817E-6</v>
      </c>
      <c r="M22" s="37">
        <v>2.9936305732484071E-6</v>
      </c>
      <c r="N22" s="36">
        <v>63.455772368743865</v>
      </c>
      <c r="O22" s="36">
        <v>72.334500670311925</v>
      </c>
      <c r="P22" s="36">
        <v>21.012100752414113</v>
      </c>
      <c r="Q22" s="36">
        <v>7961.0577148674884</v>
      </c>
      <c r="R22">
        <v>31844.230859469953</v>
      </c>
      <c r="S22">
        <v>70.917185891832688</v>
      </c>
      <c r="T22">
        <v>919.29286644246804</v>
      </c>
      <c r="U22">
        <v>21</v>
      </c>
    </row>
    <row r="23" spans="1:21" ht="19" x14ac:dyDescent="0.25">
      <c r="A23">
        <v>14.95</v>
      </c>
      <c r="B23" t="s">
        <v>56</v>
      </c>
      <c r="C23" s="37">
        <v>9.69</v>
      </c>
      <c r="D23" s="37">
        <v>0.33</v>
      </c>
      <c r="E23" s="37">
        <v>0.82</v>
      </c>
      <c r="F23" s="37">
        <v>1.1100000000000001</v>
      </c>
      <c r="G23" s="37">
        <v>1.75</v>
      </c>
      <c r="I23" s="37">
        <v>1.4255160088439072E-5</v>
      </c>
      <c r="J23" s="37">
        <v>8.8269909768536669E-7</v>
      </c>
      <c r="K23" s="37">
        <v>3.051730554521771E-6</v>
      </c>
      <c r="L23" s="37">
        <v>2.6863704598766129E-6</v>
      </c>
      <c r="M23" s="37">
        <v>2.7866242038216562E-6</v>
      </c>
      <c r="N23" s="36">
        <v>69.163365051767087</v>
      </c>
      <c r="O23" s="36">
        <v>79.976304006144147</v>
      </c>
      <c r="P23" s="36">
        <v>21.624451102727576</v>
      </c>
      <c r="Q23" s="36">
        <v>7943.866453671546</v>
      </c>
      <c r="R23">
        <v>31775.465814686184</v>
      </c>
      <c r="S23">
        <v>85.24020993940843</v>
      </c>
      <c r="T23">
        <v>1068.64661042136</v>
      </c>
      <c r="U23">
        <v>21</v>
      </c>
    </row>
    <row r="24" spans="1:21" ht="19" x14ac:dyDescent="0.25">
      <c r="A24">
        <v>16.05</v>
      </c>
      <c r="B24" t="s">
        <v>56</v>
      </c>
      <c r="C24" s="37">
        <v>10.54</v>
      </c>
      <c r="D24" s="37">
        <v>0.33</v>
      </c>
      <c r="E24" s="37">
        <v>1.1299999999999999</v>
      </c>
      <c r="F24" s="37">
        <v>1.0900000000000001</v>
      </c>
      <c r="G24" s="37">
        <v>1.96</v>
      </c>
      <c r="I24" s="37">
        <v>1.5505612727775833E-5</v>
      </c>
      <c r="J24" s="37">
        <v>8.8269909768536669E-7</v>
      </c>
      <c r="K24" s="37">
        <v>4.2054335690360994E-6</v>
      </c>
      <c r="L24" s="37">
        <v>2.6379673885274845E-6</v>
      </c>
      <c r="M24" s="37">
        <v>3.1210191082802545E-6</v>
      </c>
      <c r="N24" s="36">
        <v>70.011305677790318</v>
      </c>
      <c r="O24" s="36">
        <v>81.495769894807637</v>
      </c>
      <c r="P24" s="36">
        <v>21.757585824863995</v>
      </c>
      <c r="Q24" s="36">
        <v>7935.5036130355211</v>
      </c>
      <c r="R24">
        <v>31742.014452142084</v>
      </c>
      <c r="S24">
        <v>88.354263562062883</v>
      </c>
      <c r="T24">
        <v>1101.1184938692688</v>
      </c>
      <c r="U24">
        <v>21</v>
      </c>
    </row>
    <row r="25" spans="1:21" ht="19" x14ac:dyDescent="0.25">
      <c r="A25">
        <v>17</v>
      </c>
      <c r="B25" t="s">
        <v>56</v>
      </c>
      <c r="C25" s="37">
        <v>7.14</v>
      </c>
      <c r="D25" s="37">
        <v>0.2</v>
      </c>
      <c r="E25" s="37">
        <v>0.55000000000000004</v>
      </c>
      <c r="F25" s="37">
        <v>1.24</v>
      </c>
      <c r="G25" s="37">
        <v>1.1299999999999999</v>
      </c>
      <c r="I25" s="37">
        <v>1.0503802170428789E-5</v>
      </c>
      <c r="J25" s="37">
        <v>5.3496915011234353E-7</v>
      </c>
      <c r="K25" s="37">
        <v>2.0468924451060662E-6</v>
      </c>
      <c r="L25" s="37">
        <v>3.0009904236459459E-6</v>
      </c>
      <c r="M25" s="37">
        <v>1.7993630573248403E-6</v>
      </c>
      <c r="N25" s="36">
        <v>66.315546484147617</v>
      </c>
      <c r="O25" s="36">
        <v>74.814675361408518</v>
      </c>
      <c r="P25" s="36">
        <v>21.20082996809461</v>
      </c>
      <c r="Q25" s="36">
        <v>7960.9546823500687</v>
      </c>
      <c r="R25">
        <v>31843.818729400275</v>
      </c>
      <c r="S25">
        <v>75.331608278115354</v>
      </c>
      <c r="T25">
        <v>965.32438246209961</v>
      </c>
      <c r="U25">
        <v>21</v>
      </c>
    </row>
    <row r="26" spans="1:21" ht="19" x14ac:dyDescent="0.25">
      <c r="A26">
        <v>18.05</v>
      </c>
      <c r="B26" t="s">
        <v>56</v>
      </c>
      <c r="C26" s="37">
        <v>8.1199999999999992</v>
      </c>
      <c r="D26" s="37">
        <v>0.2</v>
      </c>
      <c r="E26" s="37">
        <v>0.43</v>
      </c>
      <c r="F26" s="37">
        <v>1.17</v>
      </c>
      <c r="G26" s="37">
        <v>1.44</v>
      </c>
      <c r="I26" s="37">
        <v>1.1945500507546466E-5</v>
      </c>
      <c r="J26" s="37">
        <v>5.3496915011234353E-7</v>
      </c>
      <c r="K26" s="37">
        <v>1.6002977298101973E-6</v>
      </c>
      <c r="L26" s="37">
        <v>2.8315796739239973E-6</v>
      </c>
      <c r="M26" s="37">
        <v>2.2929936305732481E-6</v>
      </c>
      <c r="N26" s="36">
        <v>67.852720003152584</v>
      </c>
      <c r="O26" s="36">
        <v>78.013727939783621</v>
      </c>
      <c r="P26" s="36">
        <v>21.458285076629309</v>
      </c>
      <c r="Q26" s="36">
        <v>7953.8362800690084</v>
      </c>
      <c r="R26">
        <v>31815.345120276033</v>
      </c>
      <c r="S26">
        <v>81.353546060671064</v>
      </c>
      <c r="T26">
        <v>1028.1183113730037</v>
      </c>
      <c r="U26">
        <v>21</v>
      </c>
    </row>
    <row r="27" spans="1:21" ht="19" x14ac:dyDescent="0.25">
      <c r="A27">
        <v>19</v>
      </c>
      <c r="B27" t="s">
        <v>56</v>
      </c>
      <c r="C27" s="37">
        <v>7.81</v>
      </c>
      <c r="D27" s="37">
        <v>2.29</v>
      </c>
      <c r="E27" s="37">
        <v>0.63</v>
      </c>
      <c r="F27" s="37">
        <v>0.98</v>
      </c>
      <c r="G27" s="37">
        <v>1.18</v>
      </c>
      <c r="I27" s="37">
        <v>1.148945307437659E-5</v>
      </c>
      <c r="J27" s="37">
        <v>6.1253967687863328E-6</v>
      </c>
      <c r="K27" s="37">
        <v>2.3446222553033122E-6</v>
      </c>
      <c r="L27" s="37">
        <v>2.37175049610728E-6</v>
      </c>
      <c r="M27" s="37">
        <v>1.878980891719745E-6</v>
      </c>
      <c r="N27" s="36">
        <v>52.545838836850415</v>
      </c>
      <c r="O27" s="36">
        <v>57.485779869234733</v>
      </c>
      <c r="P27" s="36">
        <v>20.056183178700152</v>
      </c>
      <c r="Q27" s="36">
        <v>7804.4639881796656</v>
      </c>
      <c r="R27">
        <v>31217.855952718663</v>
      </c>
      <c r="S27">
        <v>48.558040692035419</v>
      </c>
      <c r="T27">
        <v>686.14223870735566</v>
      </c>
      <c r="U27">
        <v>21</v>
      </c>
    </row>
    <row r="28" spans="1:21" ht="19" x14ac:dyDescent="0.25">
      <c r="A28">
        <v>20</v>
      </c>
      <c r="B28" t="s">
        <v>56</v>
      </c>
      <c r="C28" s="37">
        <v>8.6199999999999992</v>
      </c>
      <c r="D28" s="37">
        <v>0.46</v>
      </c>
      <c r="E28" s="37">
        <v>0.72</v>
      </c>
      <c r="F28" s="37">
        <v>1.67</v>
      </c>
      <c r="G28" s="37">
        <v>1.51</v>
      </c>
      <c r="I28" s="37">
        <v>1.2681060883626914E-5</v>
      </c>
      <c r="J28" s="37">
        <v>1.2304290452583901E-6</v>
      </c>
      <c r="K28" s="37">
        <v>2.6795682917752139E-6</v>
      </c>
      <c r="L28" s="37">
        <v>4.0416564576522007E-6</v>
      </c>
      <c r="M28" s="37">
        <v>2.4044585987261147E-6</v>
      </c>
      <c r="N28" s="36">
        <v>62.291516574795658</v>
      </c>
      <c r="O28" s="36">
        <v>70.63419754175257</v>
      </c>
      <c r="P28" s="36">
        <v>20.88794207668424</v>
      </c>
      <c r="Q28" s="36">
        <v>7956.2038357664169</v>
      </c>
      <c r="R28">
        <v>31824.815343065668</v>
      </c>
      <c r="S28">
        <v>68.013084183906997</v>
      </c>
      <c r="T28">
        <v>889.01026260591232</v>
      </c>
      <c r="U28">
        <v>21</v>
      </c>
    </row>
    <row r="29" spans="1:21" ht="19" x14ac:dyDescent="0.25">
      <c r="A29">
        <v>20.5</v>
      </c>
      <c r="B29" t="s">
        <v>56</v>
      </c>
      <c r="C29" s="37">
        <v>11.98</v>
      </c>
      <c r="D29" s="37">
        <v>0.5</v>
      </c>
      <c r="E29" s="37">
        <v>1.05</v>
      </c>
      <c r="F29" s="37">
        <v>0.99</v>
      </c>
      <c r="G29" s="37">
        <v>2.4700000000000002</v>
      </c>
      <c r="I29" s="37">
        <v>1.7624026610887521E-5</v>
      </c>
      <c r="J29" s="37">
        <v>1.3374228752808585E-6</v>
      </c>
      <c r="K29" s="37">
        <v>3.9077037588388542E-6</v>
      </c>
      <c r="L29" s="37">
        <v>2.3959520317818438E-6</v>
      </c>
      <c r="M29" s="37">
        <v>3.9331210191082811E-6</v>
      </c>
      <c r="N29" s="36">
        <v>69.686288945049782</v>
      </c>
      <c r="O29" s="36">
        <v>82.519526526085514</v>
      </c>
      <c r="P29" s="36">
        <v>21.8495603712893</v>
      </c>
      <c r="Q29" s="36">
        <v>7938.8867077801724</v>
      </c>
      <c r="R29">
        <v>31755.54683112069</v>
      </c>
      <c r="S29">
        <v>90.505570635766887</v>
      </c>
      <c r="T29">
        <v>1123.5513100705618</v>
      </c>
      <c r="U29">
        <v>21</v>
      </c>
    </row>
    <row r="30" spans="1:21" ht="19" x14ac:dyDescent="0.25">
      <c r="A30">
        <v>21</v>
      </c>
      <c r="B30" t="s">
        <v>56</v>
      </c>
      <c r="C30" s="37">
        <v>8.2899999999999991</v>
      </c>
      <c r="D30" s="37">
        <v>0.9</v>
      </c>
      <c r="E30" s="37">
        <v>0.65</v>
      </c>
      <c r="F30" s="37">
        <v>1.84</v>
      </c>
      <c r="G30" s="37">
        <v>1.24</v>
      </c>
      <c r="I30" s="37">
        <v>1.2195591035413818E-5</v>
      </c>
      <c r="J30" s="37">
        <v>2.4073611755055456E-6</v>
      </c>
      <c r="K30" s="37">
        <v>2.4190547078526238E-6</v>
      </c>
      <c r="L30" s="37">
        <v>4.4530825641197904E-6</v>
      </c>
      <c r="M30" s="37">
        <v>1.9745222929936305E-6</v>
      </c>
      <c r="N30" s="36">
        <v>57.989862065763177</v>
      </c>
      <c r="O30" s="36">
        <v>63.998576720632386</v>
      </c>
      <c r="P30" s="36">
        <v>20.441297842253505</v>
      </c>
      <c r="Q30" s="36">
        <v>7913.6993625513223</v>
      </c>
      <c r="R30">
        <v>31654.797450205289</v>
      </c>
      <c r="S30">
        <v>57.565966602953836</v>
      </c>
      <c r="T30">
        <v>780.0726444520734</v>
      </c>
      <c r="U30">
        <v>21</v>
      </c>
    </row>
    <row r="31" spans="1:21" ht="19" x14ac:dyDescent="0.25">
      <c r="A31">
        <v>22</v>
      </c>
      <c r="B31" t="s">
        <v>56</v>
      </c>
      <c r="C31" s="37">
        <v>10.06</v>
      </c>
      <c r="D31" s="37">
        <v>0.14000000000000001</v>
      </c>
      <c r="E31" s="37">
        <v>0.56000000000000005</v>
      </c>
      <c r="F31" s="37">
        <v>1.1000000000000001</v>
      </c>
      <c r="G31" s="37">
        <v>2.0299999999999998</v>
      </c>
      <c r="I31" s="37">
        <v>1.4799474766738605E-5</v>
      </c>
      <c r="J31" s="37">
        <v>3.7447840507864048E-7</v>
      </c>
      <c r="K31" s="37">
        <v>2.0841086713807221E-6</v>
      </c>
      <c r="L31" s="37">
        <v>2.6621689242020487E-6</v>
      </c>
      <c r="M31" s="37">
        <v>3.2324840764331208E-6</v>
      </c>
      <c r="N31" s="36">
        <v>70.244204318030228</v>
      </c>
      <c r="O31" s="36">
        <v>82.974733448598599</v>
      </c>
      <c r="P31" s="36">
        <v>21.891055832015141</v>
      </c>
      <c r="Q31" s="36">
        <v>7932.9435893314776</v>
      </c>
      <c r="R31">
        <v>31731.77435732591</v>
      </c>
      <c r="S31">
        <v>91.476159582988487</v>
      </c>
      <c r="T31">
        <v>1133.6721541500362</v>
      </c>
      <c r="U31">
        <v>21</v>
      </c>
    </row>
    <row r="32" spans="1:21" ht="19" x14ac:dyDescent="0.25">
      <c r="P32" s="36"/>
      <c r="Q32" s="36"/>
    </row>
    <row r="33" spans="1:21" ht="19" x14ac:dyDescent="0.25">
      <c r="A33" s="35" t="s">
        <v>40</v>
      </c>
      <c r="B33" s="35" t="s">
        <v>64</v>
      </c>
      <c r="P33" s="36"/>
      <c r="Q33" s="36"/>
    </row>
    <row r="34" spans="1:21" ht="19" x14ac:dyDescent="0.25">
      <c r="A34" s="35" t="s">
        <v>42</v>
      </c>
      <c r="B34" s="35" t="s">
        <v>62</v>
      </c>
      <c r="P34" s="36"/>
      <c r="Q34" s="36"/>
    </row>
    <row r="35" spans="1:21" ht="19" x14ac:dyDescent="0.25">
      <c r="A35" s="35" t="s">
        <v>44</v>
      </c>
      <c r="B35" s="35" t="s">
        <v>45</v>
      </c>
      <c r="P35" s="36"/>
      <c r="Q35" s="36"/>
    </row>
    <row r="36" spans="1:21" ht="19" x14ac:dyDescent="0.25">
      <c r="C36" s="45" t="s">
        <v>46</v>
      </c>
      <c r="D36" s="45"/>
      <c r="E36" s="45"/>
      <c r="F36" s="45"/>
      <c r="G36" s="45"/>
      <c r="H36" s="37"/>
      <c r="I36" s="45" t="s">
        <v>39</v>
      </c>
      <c r="J36" s="45"/>
      <c r="K36" s="45"/>
      <c r="L36" s="45"/>
      <c r="M36" s="45"/>
      <c r="P36" s="36"/>
      <c r="Q36" s="36"/>
    </row>
    <row r="37" spans="1:21" ht="19" x14ac:dyDescent="0.25">
      <c r="A37" t="s">
        <v>47</v>
      </c>
      <c r="B37" t="s">
        <v>48</v>
      </c>
      <c r="C37" s="37" t="s">
        <v>49</v>
      </c>
      <c r="D37" s="37" t="s">
        <v>50</v>
      </c>
      <c r="E37" s="37" t="s">
        <v>51</v>
      </c>
      <c r="F37" s="37" t="s">
        <v>52</v>
      </c>
      <c r="G37" s="37" t="s">
        <v>53</v>
      </c>
      <c r="H37" s="37"/>
      <c r="I37" s="37" t="s">
        <v>49</v>
      </c>
      <c r="J37" s="37" t="s">
        <v>50</v>
      </c>
      <c r="K37" s="37" t="s">
        <v>51</v>
      </c>
      <c r="L37" s="37" t="s">
        <v>52</v>
      </c>
      <c r="M37" s="37" t="s">
        <v>53</v>
      </c>
      <c r="N37" s="36" t="s">
        <v>2</v>
      </c>
      <c r="O37" s="36" t="s">
        <v>0</v>
      </c>
      <c r="P37" s="36" t="s">
        <v>7</v>
      </c>
      <c r="Q37" s="36" t="s">
        <v>4</v>
      </c>
      <c r="R37" s="37" t="s">
        <v>3</v>
      </c>
      <c r="S37" s="37" t="s">
        <v>6</v>
      </c>
      <c r="T37" s="37" t="s">
        <v>1</v>
      </c>
      <c r="U37" s="37" t="s">
        <v>54</v>
      </c>
    </row>
    <row r="38" spans="1:21" ht="19" x14ac:dyDescent="0.25">
      <c r="A38" t="s">
        <v>65</v>
      </c>
      <c r="B38" t="s">
        <v>56</v>
      </c>
      <c r="C38" s="37">
        <v>6.11</v>
      </c>
      <c r="D38" s="37">
        <v>0.41</v>
      </c>
      <c r="E38" s="37">
        <v>0.28999999999999998</v>
      </c>
      <c r="F38" s="37">
        <v>0.01</v>
      </c>
      <c r="G38" s="37">
        <v>1.06</v>
      </c>
      <c r="H38" s="37"/>
      <c r="I38" s="37">
        <v>8.9885477957030681E-6</v>
      </c>
      <c r="J38" s="37">
        <v>1.0966867577303039E-6</v>
      </c>
      <c r="K38" s="37">
        <v>1.0792705619650166E-6</v>
      </c>
      <c r="L38" s="37">
        <v>2.420153567456408E-8</v>
      </c>
      <c r="M38" s="37">
        <v>1.6878980891719743E-6</v>
      </c>
      <c r="N38" s="36">
        <v>76.191346789615395</v>
      </c>
      <c r="O38" s="36">
        <v>88.912454824136717</v>
      </c>
      <c r="P38" s="36">
        <v>17.611999999999998</v>
      </c>
      <c r="Q38" s="36">
        <v>7829.1650557339763</v>
      </c>
      <c r="R38">
        <v>31316.660222935905</v>
      </c>
      <c r="S38">
        <v>-8.6119999999999983</v>
      </c>
      <c r="T38">
        <v>90</v>
      </c>
      <c r="U38">
        <v>21</v>
      </c>
    </row>
    <row r="39" spans="1:21" ht="19" x14ac:dyDescent="0.25">
      <c r="A39" t="s">
        <v>65</v>
      </c>
      <c r="B39" t="s">
        <v>56</v>
      </c>
      <c r="C39" s="37">
        <v>9.7799999999999994</v>
      </c>
      <c r="D39" s="37">
        <v>0.62</v>
      </c>
      <c r="E39" s="37">
        <v>0.28000000000000003</v>
      </c>
      <c r="F39" s="37">
        <v>0.01</v>
      </c>
      <c r="G39" s="37">
        <v>1.49</v>
      </c>
      <c r="I39" s="37">
        <v>1.4387560956133554E-5</v>
      </c>
      <c r="J39" s="37">
        <v>1.6584043653482647E-6</v>
      </c>
      <c r="K39" s="37">
        <v>1.0420543356903611E-6</v>
      </c>
      <c r="L39" s="37">
        <v>2.420153567456408E-8</v>
      </c>
      <c r="M39" s="37">
        <v>2.3726114649681528E-6</v>
      </c>
      <c r="N39" s="36">
        <v>78.011895522670699</v>
      </c>
      <c r="O39" s="36">
        <v>89.5296301775888</v>
      </c>
      <c r="P39" s="36">
        <v>17.611999999999998</v>
      </c>
      <c r="Q39" s="36">
        <v>7782.6183795091856</v>
      </c>
      <c r="R39">
        <v>31130.473518036742</v>
      </c>
      <c r="S39">
        <v>-8.6119999999999983</v>
      </c>
      <c r="T39">
        <v>90</v>
      </c>
      <c r="U39">
        <v>21</v>
      </c>
    </row>
  </sheetData>
  <mergeCells count="6">
    <mergeCell ref="C4:G4"/>
    <mergeCell ref="I4:M4"/>
    <mergeCell ref="C17:G17"/>
    <mergeCell ref="I17:M17"/>
    <mergeCell ref="C36:G36"/>
    <mergeCell ref="I36:M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768B9-C425-6D43-9A31-4B5BBB74BC43}">
  <dimension ref="A1:U44"/>
  <sheetViews>
    <sheetView workbookViewId="0">
      <selection activeCell="B20" sqref="B20"/>
    </sheetView>
  </sheetViews>
  <sheetFormatPr baseColWidth="10" defaultRowHeight="16" x14ac:dyDescent="0.2"/>
  <sheetData>
    <row r="1" spans="1:21" ht="19" x14ac:dyDescent="0.25">
      <c r="A1" s="35" t="s">
        <v>40</v>
      </c>
      <c r="B1" s="35" t="s">
        <v>41</v>
      </c>
      <c r="P1" s="36"/>
      <c r="Q1" s="36"/>
    </row>
    <row r="2" spans="1:21" ht="19" x14ac:dyDescent="0.25">
      <c r="A2" s="35" t="s">
        <v>42</v>
      </c>
      <c r="B2" s="35" t="s">
        <v>66</v>
      </c>
      <c r="P2" s="36"/>
      <c r="Q2" s="36"/>
    </row>
    <row r="3" spans="1:21" ht="19" x14ac:dyDescent="0.25">
      <c r="A3" s="35" t="s">
        <v>44</v>
      </c>
      <c r="B3" s="35" t="s">
        <v>67</v>
      </c>
      <c r="P3" s="36"/>
      <c r="Q3" s="36"/>
    </row>
    <row r="4" spans="1:21" ht="19" x14ac:dyDescent="0.25">
      <c r="C4" s="45" t="s">
        <v>46</v>
      </c>
      <c r="D4" s="45"/>
      <c r="E4" s="45"/>
      <c r="F4" s="45"/>
      <c r="G4" s="45"/>
      <c r="H4" s="37"/>
      <c r="I4" s="45" t="s">
        <v>39</v>
      </c>
      <c r="J4" s="45"/>
      <c r="K4" s="45"/>
      <c r="L4" s="45"/>
      <c r="M4" s="45"/>
      <c r="P4" s="36"/>
      <c r="Q4" s="36"/>
    </row>
    <row r="5" spans="1:21" ht="19" x14ac:dyDescent="0.25">
      <c r="A5" t="s">
        <v>47</v>
      </c>
      <c r="B5" t="s">
        <v>48</v>
      </c>
      <c r="C5" s="37" t="s">
        <v>49</v>
      </c>
      <c r="D5" s="37" t="s">
        <v>50</v>
      </c>
      <c r="E5" s="37" t="s">
        <v>51</v>
      </c>
      <c r="F5" s="37" t="s">
        <v>52</v>
      </c>
      <c r="G5" s="37" t="s">
        <v>53</v>
      </c>
      <c r="H5" s="37"/>
      <c r="I5" s="37" t="s">
        <v>49</v>
      </c>
      <c r="J5" s="37" t="s">
        <v>50</v>
      </c>
      <c r="K5" s="37" t="s">
        <v>51</v>
      </c>
      <c r="L5" s="37" t="s">
        <v>52</v>
      </c>
      <c r="M5" s="37" t="s">
        <v>53</v>
      </c>
      <c r="N5" s="36" t="s">
        <v>2</v>
      </c>
      <c r="O5" s="36" t="s">
        <v>0</v>
      </c>
      <c r="P5" s="36" t="s">
        <v>7</v>
      </c>
      <c r="Q5" s="36" t="s">
        <v>4</v>
      </c>
      <c r="R5" s="37" t="s">
        <v>3</v>
      </c>
      <c r="S5" s="37" t="s">
        <v>6</v>
      </c>
      <c r="T5" s="37" t="s">
        <v>1</v>
      </c>
      <c r="U5" s="37" t="s">
        <v>54</v>
      </c>
    </row>
    <row r="6" spans="1:21" ht="19" x14ac:dyDescent="0.25">
      <c r="A6">
        <v>2059</v>
      </c>
      <c r="B6" s="35" t="s">
        <v>56</v>
      </c>
      <c r="C6" s="37">
        <v>15.53</v>
      </c>
      <c r="D6" s="37">
        <v>4.01</v>
      </c>
      <c r="E6" s="37">
        <v>0.96</v>
      </c>
      <c r="F6" s="37">
        <v>1.06</v>
      </c>
      <c r="G6" s="37">
        <v>1.57</v>
      </c>
      <c r="H6" s="37"/>
      <c r="I6" s="37">
        <v>2.2846505281058701E-5</v>
      </c>
      <c r="J6" s="37">
        <v>1.0726131459752486E-5</v>
      </c>
      <c r="K6" s="37">
        <v>3.5727577223669513E-6</v>
      </c>
      <c r="L6" s="37">
        <v>2.5653627815037923E-6</v>
      </c>
      <c r="M6" s="37">
        <v>2.5000000000000002E-6</v>
      </c>
      <c r="N6" s="36">
        <v>59.129627733091972</v>
      </c>
      <c r="O6" s="36">
        <v>63.220171517660063</v>
      </c>
      <c r="P6" s="36">
        <v>25.059333725027784</v>
      </c>
      <c r="Q6" s="36">
        <v>15245.958433601523</v>
      </c>
      <c r="R6">
        <v>57353.843631167663</v>
      </c>
      <c r="S6">
        <v>51.760846867443021</v>
      </c>
      <c r="T6">
        <v>768.20180592470808</v>
      </c>
      <c r="U6">
        <v>21</v>
      </c>
    </row>
    <row r="7" spans="1:21" ht="19" x14ac:dyDescent="0.25">
      <c r="A7">
        <v>2058</v>
      </c>
      <c r="B7" s="35" t="s">
        <v>56</v>
      </c>
      <c r="C7" s="37">
        <v>14.82</v>
      </c>
      <c r="D7" s="37">
        <v>1.01</v>
      </c>
      <c r="E7" s="37">
        <v>1.19</v>
      </c>
      <c r="F7" s="37">
        <v>0.52</v>
      </c>
      <c r="G7" s="37">
        <v>2.4500000000000002</v>
      </c>
      <c r="H7" s="37"/>
      <c r="I7" s="37">
        <v>2.1802009547024462E-5</v>
      </c>
      <c r="J7" s="37">
        <v>2.7015942080673347E-6</v>
      </c>
      <c r="K7" s="37">
        <v>4.4287309266840335E-6</v>
      </c>
      <c r="L7" s="37">
        <v>1.2584798550773322E-6</v>
      </c>
      <c r="M7" s="37">
        <v>3.9012738853503178E-6</v>
      </c>
      <c r="N7" s="36">
        <v>73.498118175994009</v>
      </c>
      <c r="O7" s="36">
        <v>84.6282850290048</v>
      </c>
      <c r="P7" s="36">
        <v>28.122192631012169</v>
      </c>
      <c r="Q7" s="36">
        <v>15931.291346359321</v>
      </c>
      <c r="R7">
        <v>59932.000779161288</v>
      </c>
      <c r="S7">
        <v>88.998763040200657</v>
      </c>
      <c r="T7">
        <v>1171.2095567121282</v>
      </c>
      <c r="U7">
        <v>21</v>
      </c>
    </row>
    <row r="8" spans="1:21" ht="19" x14ac:dyDescent="0.25">
      <c r="A8" t="s">
        <v>68</v>
      </c>
      <c r="B8" t="s">
        <v>56</v>
      </c>
      <c r="C8" s="37">
        <v>15.01</v>
      </c>
      <c r="D8" s="37">
        <v>1.08</v>
      </c>
      <c r="E8" s="37">
        <v>1.1200000000000001</v>
      </c>
      <c r="F8" s="37">
        <v>0.59</v>
      </c>
      <c r="G8" s="37">
        <v>2.5</v>
      </c>
      <c r="H8" s="37"/>
      <c r="I8" s="37">
        <v>2.2081522489935033E-5</v>
      </c>
      <c r="J8" s="37">
        <v>2.8888334106066548E-6</v>
      </c>
      <c r="K8" s="37">
        <v>4.1682173427614443E-6</v>
      </c>
      <c r="L8" s="37">
        <v>1.4278906047992808E-6</v>
      </c>
      <c r="M8" s="37">
        <v>3.9808917197452226E-6</v>
      </c>
      <c r="N8" s="36">
        <v>72.686467688213639</v>
      </c>
      <c r="O8" s="36">
        <v>83.647686544132526</v>
      </c>
      <c r="P8" s="36">
        <v>27.951891476651966</v>
      </c>
      <c r="Q8" s="36">
        <v>15916.475020098766</v>
      </c>
      <c r="R8">
        <v>59876.263170847771</v>
      </c>
      <c r="S8">
        <v>86.928259531926543</v>
      </c>
      <c r="T8">
        <v>1148.8015100857851</v>
      </c>
      <c r="U8">
        <v>21</v>
      </c>
    </row>
    <row r="9" spans="1:21" ht="19" x14ac:dyDescent="0.25">
      <c r="A9">
        <v>2057</v>
      </c>
      <c r="B9" t="s">
        <v>56</v>
      </c>
      <c r="C9" s="37">
        <v>15.51</v>
      </c>
      <c r="D9" s="37">
        <v>1.1299999999999999</v>
      </c>
      <c r="E9" s="37">
        <v>1.31</v>
      </c>
      <c r="F9" s="37">
        <v>0.6</v>
      </c>
      <c r="G9" s="37">
        <v>2.57</v>
      </c>
      <c r="H9" s="37"/>
      <c r="I9" s="37">
        <v>2.2817082866015477E-5</v>
      </c>
      <c r="J9" s="37">
        <v>3.0225756981347403E-6</v>
      </c>
      <c r="K9" s="37">
        <v>4.8753256419799035E-6</v>
      </c>
      <c r="L9" s="37">
        <v>1.4520921404738447E-6</v>
      </c>
      <c r="M9" s="37">
        <v>4.0923566878980888E-6</v>
      </c>
      <c r="N9" s="36">
        <v>72.702666291067032</v>
      </c>
      <c r="O9" s="36">
        <v>83.604321001472286</v>
      </c>
      <c r="P9" s="36">
        <v>27.944435850798612</v>
      </c>
      <c r="Q9" s="36">
        <v>15916.79870227941</v>
      </c>
      <c r="R9">
        <v>59877.480832384477</v>
      </c>
      <c r="S9">
        <v>86.837614817604234</v>
      </c>
      <c r="T9">
        <v>1147.8205066840285</v>
      </c>
      <c r="U9">
        <v>21</v>
      </c>
    </row>
    <row r="10" spans="1:21" ht="19" x14ac:dyDescent="0.25">
      <c r="A10">
        <v>2056</v>
      </c>
      <c r="B10" t="s">
        <v>56</v>
      </c>
      <c r="C10" s="37">
        <v>15.57</v>
      </c>
      <c r="D10" s="37">
        <v>4.53</v>
      </c>
      <c r="E10" s="37">
        <v>1.04</v>
      </c>
      <c r="F10" s="37">
        <v>2.73</v>
      </c>
      <c r="G10" s="37">
        <v>0.37</v>
      </c>
      <c r="H10" s="37"/>
      <c r="I10" s="37">
        <v>2.2905350111145135E-5</v>
      </c>
      <c r="J10" s="37">
        <v>1.2117051250044581E-5</v>
      </c>
      <c r="K10" s="37">
        <v>3.8704875325641982E-6</v>
      </c>
      <c r="L10" s="37">
        <v>6.6070192391559934E-6</v>
      </c>
      <c r="M10" s="37">
        <v>5.89171974522293E-7</v>
      </c>
      <c r="N10" s="36">
        <v>54.25417739950975</v>
      </c>
      <c r="O10" s="36">
        <v>55.022024762350206</v>
      </c>
      <c r="P10" s="36">
        <v>24.188625423745634</v>
      </c>
      <c r="Q10" s="36">
        <v>14809.652497659607</v>
      </c>
      <c r="R10">
        <v>55712.502253100451</v>
      </c>
      <c r="S10">
        <v>41.174866993960038</v>
      </c>
      <c r="T10">
        <v>653.63492417705675</v>
      </c>
      <c r="U10">
        <v>21</v>
      </c>
    </row>
    <row r="11" spans="1:21" ht="19" x14ac:dyDescent="0.25">
      <c r="A11" t="s">
        <v>69</v>
      </c>
      <c r="B11" t="s">
        <v>56</v>
      </c>
      <c r="C11" s="37">
        <v>14.72</v>
      </c>
      <c r="D11" s="37">
        <v>2.69</v>
      </c>
      <c r="E11" s="37">
        <v>1.05</v>
      </c>
      <c r="F11" s="37">
        <v>2.17</v>
      </c>
      <c r="G11" s="37">
        <v>0.83</v>
      </c>
      <c r="H11" s="37"/>
      <c r="I11" s="37">
        <v>2.1654897471808373E-5</v>
      </c>
      <c r="J11" s="37">
        <v>7.1953350690110203E-6</v>
      </c>
      <c r="K11" s="37">
        <v>3.9077037588388542E-6</v>
      </c>
      <c r="L11" s="37">
        <v>5.2517332413804057E-6</v>
      </c>
      <c r="M11" s="37">
        <v>1.3216560509554138E-6</v>
      </c>
      <c r="N11" s="36">
        <v>61.131234896879405</v>
      </c>
      <c r="O11" s="36">
        <v>63.500437511762378</v>
      </c>
      <c r="P11" s="36">
        <v>25.09165771936577</v>
      </c>
      <c r="Q11" s="36">
        <v>15395.188225257447</v>
      </c>
      <c r="R11">
        <v>57915.231895016143</v>
      </c>
      <c r="S11">
        <v>52.153838588078642</v>
      </c>
      <c r="T11">
        <v>772.45496307444409</v>
      </c>
      <c r="U11">
        <v>21</v>
      </c>
    </row>
    <row r="12" spans="1:21" ht="19" x14ac:dyDescent="0.25">
      <c r="A12">
        <v>2055</v>
      </c>
      <c r="B12" t="s">
        <v>56</v>
      </c>
      <c r="C12" s="37">
        <v>15.78</v>
      </c>
      <c r="D12" s="37">
        <v>4.18</v>
      </c>
      <c r="E12" s="37">
        <v>0.95</v>
      </c>
      <c r="F12" s="37">
        <v>3.23</v>
      </c>
      <c r="G12" s="37">
        <v>0.26</v>
      </c>
      <c r="H12" s="37"/>
      <c r="I12" s="37">
        <v>2.3214285469098919E-5</v>
      </c>
      <c r="J12" s="37">
        <v>1.1180855237347978E-5</v>
      </c>
      <c r="K12" s="37">
        <v>3.5355414960922961E-6</v>
      </c>
      <c r="L12" s="37">
        <v>7.8170960228841985E-6</v>
      </c>
      <c r="M12" s="37">
        <v>4.1401273885350319E-7</v>
      </c>
      <c r="N12" s="36">
        <v>54.460070399638624</v>
      </c>
      <c r="O12" s="36">
        <v>54.994208475497608</v>
      </c>
      <c r="P12" s="36">
        <v>24.185904005849039</v>
      </c>
      <c r="Q12" s="36">
        <v>14830.165946965159</v>
      </c>
      <c r="R12">
        <v>55789.671895726104</v>
      </c>
      <c r="S12">
        <v>41.14178028163839</v>
      </c>
      <c r="T12">
        <v>653.27684287487432</v>
      </c>
      <c r="U12">
        <v>21</v>
      </c>
    </row>
    <row r="13" spans="1:21" ht="19" x14ac:dyDescent="0.25">
      <c r="A13">
        <v>2054</v>
      </c>
      <c r="B13" t="s">
        <v>56</v>
      </c>
      <c r="C13" s="37">
        <v>12.98</v>
      </c>
      <c r="D13" s="37">
        <v>3.56</v>
      </c>
      <c r="E13" s="37">
        <v>1.21</v>
      </c>
      <c r="F13" s="37">
        <v>2.08</v>
      </c>
      <c r="G13" s="37">
        <v>0.42</v>
      </c>
      <c r="H13" s="37"/>
      <c r="I13" s="37">
        <v>1.9095147363048416E-5</v>
      </c>
      <c r="J13" s="37">
        <v>9.5224508719997133E-6</v>
      </c>
      <c r="K13" s="37">
        <v>4.5031633792333455E-6</v>
      </c>
      <c r="L13" s="37">
        <v>5.0339194203093287E-6</v>
      </c>
      <c r="M13" s="37">
        <v>6.6878980891719738E-7</v>
      </c>
      <c r="N13" s="36">
        <v>55.638042820348566</v>
      </c>
      <c r="O13" s="36">
        <v>56.743792534445745</v>
      </c>
      <c r="P13" s="36">
        <v>24.360011619765118</v>
      </c>
      <c r="Q13" s="36">
        <v>14943.988899680311</v>
      </c>
      <c r="R13">
        <v>56217.863003559294</v>
      </c>
      <c r="S13">
        <v>43.258562324512738</v>
      </c>
      <c r="T13">
        <v>676.18573944277853</v>
      </c>
      <c r="U13">
        <v>21</v>
      </c>
    </row>
    <row r="14" spans="1:21" ht="19" x14ac:dyDescent="0.25">
      <c r="A14" t="s">
        <v>70</v>
      </c>
      <c r="B14" t="s">
        <v>56</v>
      </c>
      <c r="C14" s="37">
        <v>12.49</v>
      </c>
      <c r="D14" s="37">
        <v>1.42</v>
      </c>
      <c r="E14" s="37">
        <v>1.6</v>
      </c>
      <c r="F14" s="37">
        <v>0.75</v>
      </c>
      <c r="G14" s="37">
        <v>1.21</v>
      </c>
      <c r="H14" s="37"/>
      <c r="I14" s="37">
        <v>1.8374298194489579E-5</v>
      </c>
      <c r="J14" s="37">
        <v>3.7982809657976382E-6</v>
      </c>
      <c r="K14" s="37">
        <v>5.9545962039449199E-6</v>
      </c>
      <c r="L14" s="37">
        <v>1.8151151755923059E-6</v>
      </c>
      <c r="M14" s="37">
        <v>1.9267515923566878E-6</v>
      </c>
      <c r="N14" s="36">
        <v>70.903689183140372</v>
      </c>
      <c r="O14" s="36">
        <v>76.598850799121095</v>
      </c>
      <c r="P14" s="36">
        <v>26.819914566660287</v>
      </c>
      <c r="Q14" s="36">
        <v>15873.886093828907</v>
      </c>
      <c r="R14">
        <v>59716.047686308775</v>
      </c>
      <c r="S14">
        <v>73.165803415711878</v>
      </c>
      <c r="T14">
        <v>999.85717982372159</v>
      </c>
      <c r="U14">
        <v>21</v>
      </c>
    </row>
    <row r="15" spans="1:21" ht="19" x14ac:dyDescent="0.25">
      <c r="A15" t="s">
        <v>71</v>
      </c>
      <c r="B15" t="s">
        <v>56</v>
      </c>
      <c r="C15" s="37">
        <v>14.45</v>
      </c>
      <c r="D15" s="37">
        <v>1.53</v>
      </c>
      <c r="E15" s="37">
        <v>0.97</v>
      </c>
      <c r="F15" s="37">
        <v>1.1299999999999999</v>
      </c>
      <c r="G15" s="37">
        <v>2.0099999999999998</v>
      </c>
      <c r="H15" s="37"/>
      <c r="I15" s="37">
        <v>2.1257694868724931E-5</v>
      </c>
      <c r="J15" s="37">
        <v>4.0925139983594278E-6</v>
      </c>
      <c r="K15" s="37">
        <v>3.6099739486416072E-6</v>
      </c>
      <c r="L15" s="37">
        <v>2.7347735312257405E-6</v>
      </c>
      <c r="M15" s="37">
        <v>3.2006369426751588E-6</v>
      </c>
      <c r="N15" s="36">
        <v>67.947176103611937</v>
      </c>
      <c r="O15" s="36">
        <v>75.690611328294892</v>
      </c>
      <c r="P15" s="36">
        <v>26.685161491327705</v>
      </c>
      <c r="Q15" s="36">
        <v>15772.82734805305</v>
      </c>
      <c r="R15">
        <v>59335.874309342456</v>
      </c>
      <c r="S15">
        <v>71.527489710352611</v>
      </c>
      <c r="T15">
        <v>982.12651201680319</v>
      </c>
      <c r="U15">
        <v>21</v>
      </c>
    </row>
    <row r="16" spans="1:21" ht="19" x14ac:dyDescent="0.25">
      <c r="P16" s="36"/>
      <c r="Q16" s="36"/>
    </row>
    <row r="17" spans="1:21" ht="19" x14ac:dyDescent="0.25">
      <c r="A17" s="35" t="s">
        <v>40</v>
      </c>
      <c r="B17" s="35" t="s">
        <v>64</v>
      </c>
      <c r="P17" s="36"/>
      <c r="Q17" s="36"/>
    </row>
    <row r="18" spans="1:21" ht="19" x14ac:dyDescent="0.25">
      <c r="A18" s="35" t="s">
        <v>42</v>
      </c>
      <c r="B18" s="35" t="s">
        <v>72</v>
      </c>
      <c r="P18" s="36"/>
      <c r="Q18" s="36"/>
    </row>
    <row r="19" spans="1:21" ht="19" x14ac:dyDescent="0.25">
      <c r="A19" s="35" t="s">
        <v>44</v>
      </c>
      <c r="B19" s="35" t="s">
        <v>112</v>
      </c>
      <c r="P19" s="36"/>
      <c r="Q19" s="36"/>
    </row>
    <row r="20" spans="1:21" ht="19" x14ac:dyDescent="0.25">
      <c r="C20" s="45" t="s">
        <v>46</v>
      </c>
      <c r="D20" s="45"/>
      <c r="E20" s="45"/>
      <c r="F20" s="45"/>
      <c r="G20" s="45"/>
      <c r="H20" s="37"/>
      <c r="I20" s="45" t="s">
        <v>39</v>
      </c>
      <c r="J20" s="45"/>
      <c r="K20" s="45"/>
      <c r="L20" s="45"/>
      <c r="M20" s="45"/>
      <c r="P20" s="36"/>
      <c r="Q20" s="36"/>
    </row>
    <row r="21" spans="1:21" ht="19" x14ac:dyDescent="0.25">
      <c r="A21" t="s">
        <v>47</v>
      </c>
      <c r="B21" t="s">
        <v>48</v>
      </c>
      <c r="C21" s="37" t="s">
        <v>49</v>
      </c>
      <c r="D21" s="37" t="s">
        <v>50</v>
      </c>
      <c r="E21" s="37" t="s">
        <v>51</v>
      </c>
      <c r="F21" s="37" t="s">
        <v>52</v>
      </c>
      <c r="G21" s="37" t="s">
        <v>53</v>
      </c>
      <c r="H21" s="37"/>
      <c r="I21" s="37" t="s">
        <v>49</v>
      </c>
      <c r="J21" s="37" t="s">
        <v>50</v>
      </c>
      <c r="K21" s="37" t="s">
        <v>51</v>
      </c>
      <c r="L21" s="37" t="s">
        <v>52</v>
      </c>
      <c r="M21" s="37" t="s">
        <v>53</v>
      </c>
      <c r="N21" s="36" t="s">
        <v>2</v>
      </c>
      <c r="O21" s="36" t="s">
        <v>0</v>
      </c>
      <c r="P21" s="36" t="s">
        <v>7</v>
      </c>
      <c r="Q21" s="36" t="s">
        <v>4</v>
      </c>
      <c r="R21" s="37" t="s">
        <v>3</v>
      </c>
      <c r="S21" s="37" t="s">
        <v>6</v>
      </c>
      <c r="T21" s="37" t="s">
        <v>1</v>
      </c>
      <c r="U21" s="37" t="s">
        <v>54</v>
      </c>
    </row>
    <row r="22" spans="1:21" ht="19" x14ac:dyDescent="0.25">
      <c r="A22" t="s">
        <v>33</v>
      </c>
      <c r="B22" t="s">
        <v>5</v>
      </c>
      <c r="C22" s="37"/>
      <c r="D22" s="37"/>
      <c r="E22" s="37"/>
      <c r="F22" s="37"/>
      <c r="G22" s="37"/>
      <c r="H22" s="37"/>
      <c r="I22">
        <v>2.2371142289863056E-4</v>
      </c>
      <c r="J22">
        <v>7.2686729508875984E-5</v>
      </c>
      <c r="K22">
        <v>4.3325726761549226E-5</v>
      </c>
      <c r="L22">
        <v>4.5361416590148271E-5</v>
      </c>
      <c r="M22">
        <v>2.9621510076376198E-4</v>
      </c>
      <c r="N22" s="36">
        <v>35.065878553186423</v>
      </c>
      <c r="O22" s="36">
        <v>65.458715188210476</v>
      </c>
      <c r="P22" s="36">
        <v>25.322561642493952</v>
      </c>
      <c r="Q22" s="36">
        <v>16146.102603164245</v>
      </c>
      <c r="R22">
        <v>45480.243210439738</v>
      </c>
      <c r="S22">
        <v>54.961144179794843</v>
      </c>
      <c r="T22">
        <v>802.837058222888</v>
      </c>
      <c r="U22">
        <v>26.2</v>
      </c>
    </row>
    <row r="23" spans="1:21" ht="19" x14ac:dyDescent="0.25">
      <c r="A23" t="s">
        <v>35</v>
      </c>
      <c r="B23" t="s">
        <v>5</v>
      </c>
      <c r="C23" s="37"/>
      <c r="D23" s="37"/>
      <c r="E23" s="37"/>
      <c r="F23" s="37"/>
      <c r="G23" s="37"/>
      <c r="H23" s="37"/>
      <c r="I23">
        <v>2.3645632778521571E-4</v>
      </c>
      <c r="J23">
        <v>6.9620495979973618E-5</v>
      </c>
      <c r="K23">
        <v>6.2626452109557155E-5</v>
      </c>
      <c r="L23">
        <v>4.0004167140140085E-5</v>
      </c>
      <c r="M23">
        <v>3.1909849913330302E-4</v>
      </c>
      <c r="N23" s="36">
        <v>35.547747837426975</v>
      </c>
      <c r="O23" s="36">
        <v>68.323986003004265</v>
      </c>
      <c r="P23" s="36">
        <v>25.676875074155291</v>
      </c>
      <c r="Q23" s="36">
        <v>16263.471536176088</v>
      </c>
      <c r="R23">
        <v>45810.847304190655</v>
      </c>
      <c r="S23">
        <v>59.268849585782661</v>
      </c>
      <c r="T23">
        <v>849.45724659937946</v>
      </c>
      <c r="U23">
        <v>26.2</v>
      </c>
    </row>
    <row r="24" spans="1:21" ht="19" x14ac:dyDescent="0.25">
      <c r="A24" t="s">
        <v>73</v>
      </c>
      <c r="B24" t="s">
        <v>5</v>
      </c>
      <c r="C24" s="37"/>
      <c r="D24" s="37"/>
      <c r="E24" s="37"/>
      <c r="F24" s="37"/>
      <c r="G24" s="37"/>
      <c r="H24" s="37"/>
      <c r="I24">
        <v>1.8537981969821331E-4</v>
      </c>
      <c r="J24">
        <v>1.7948600196172144E-4</v>
      </c>
      <c r="K24">
        <v>2.804095182773195E-5</v>
      </c>
      <c r="L24">
        <v>2.5461847261191147E-5</v>
      </c>
      <c r="M24">
        <v>1.8084561444285744E-4</v>
      </c>
      <c r="N24" s="36">
        <v>32.455968284510774</v>
      </c>
      <c r="O24" s="36">
        <v>47.493384266251766</v>
      </c>
      <c r="P24" s="36">
        <v>23.503888761593153</v>
      </c>
      <c r="Q24" s="36">
        <v>15487.00199624706</v>
      </c>
      <c r="R24">
        <v>43623.692645917283</v>
      </c>
      <c r="S24">
        <v>32.84991073305369</v>
      </c>
      <c r="T24">
        <v>563.53799494646842</v>
      </c>
      <c r="U24">
        <v>26.2</v>
      </c>
    </row>
    <row r="25" spans="1:21" ht="19" x14ac:dyDescent="0.25">
      <c r="A25" t="s">
        <v>74</v>
      </c>
      <c r="B25" t="s">
        <v>5</v>
      </c>
      <c r="C25" s="37"/>
      <c r="D25" s="37"/>
      <c r="E25" s="37"/>
      <c r="F25" s="37"/>
      <c r="G25" s="37"/>
      <c r="H25" s="37"/>
      <c r="I25">
        <v>1.7924126689142672E-4</v>
      </c>
      <c r="J25">
        <v>2.6390395097582224E-4</v>
      </c>
      <c r="K25">
        <v>4.4557574848886402E-5</v>
      </c>
      <c r="L25">
        <v>2.1853766005383031E-5</v>
      </c>
      <c r="M25">
        <v>2.0870940281834149E-4</v>
      </c>
      <c r="N25" s="36">
        <v>26.605170787883299</v>
      </c>
      <c r="O25" s="36">
        <v>38.546593241701096</v>
      </c>
      <c r="P25" s="36">
        <v>22.811803318384282</v>
      </c>
      <c r="Q25" s="36">
        <v>13865.877063276777</v>
      </c>
      <c r="R25">
        <v>39057.317834726186</v>
      </c>
      <c r="S25">
        <v>24.435608765619474</v>
      </c>
      <c r="T25">
        <v>472.47412084003759</v>
      </c>
      <c r="U25">
        <v>26.2</v>
      </c>
    </row>
    <row r="26" spans="1:21" ht="19" x14ac:dyDescent="0.25">
      <c r="A26" t="s">
        <v>75</v>
      </c>
      <c r="B26" t="s">
        <v>5</v>
      </c>
      <c r="C26" s="37"/>
      <c r="D26" s="37"/>
      <c r="E26" s="37"/>
      <c r="F26" s="37"/>
      <c r="G26" s="37"/>
      <c r="H26" s="37"/>
      <c r="I26" s="25">
        <v>1.7153407077907627E-4</v>
      </c>
      <c r="J26">
        <v>1.6360505524295034E-4</v>
      </c>
      <c r="K26" s="25">
        <v>9.8257742607544635E-5</v>
      </c>
      <c r="L26" s="25">
        <v>1.8626666931647354E-5</v>
      </c>
      <c r="M26" s="25">
        <v>1.4636449604304327E-4</v>
      </c>
      <c r="N26" s="36">
        <v>34.297876883877784</v>
      </c>
      <c r="O26" s="36">
        <v>48.488031967957639</v>
      </c>
      <c r="P26" s="36">
        <v>23.588637678506672</v>
      </c>
      <c r="Q26" s="36">
        <v>15956.256225576744</v>
      </c>
      <c r="R26">
        <v>44945.485093418458</v>
      </c>
      <c r="S26">
        <v>33.880279143949636</v>
      </c>
      <c r="T26">
        <v>574.6891682245631</v>
      </c>
      <c r="U26">
        <v>26.2</v>
      </c>
    </row>
    <row r="27" spans="1:21" ht="19" x14ac:dyDescent="0.25">
      <c r="P27" s="36"/>
      <c r="Q27" s="36"/>
    </row>
    <row r="28" spans="1:21" ht="19" x14ac:dyDescent="0.25">
      <c r="A28" s="35" t="s">
        <v>40</v>
      </c>
      <c r="B28" s="35" t="s">
        <v>64</v>
      </c>
      <c r="P28" s="36"/>
      <c r="Q28" s="36"/>
    </row>
    <row r="29" spans="1:21" ht="19" x14ac:dyDescent="0.25">
      <c r="A29" s="35" t="s">
        <v>42</v>
      </c>
      <c r="B29" s="35" t="s">
        <v>76</v>
      </c>
      <c r="P29" s="36"/>
      <c r="Q29" s="36"/>
    </row>
    <row r="30" spans="1:21" ht="19" x14ac:dyDescent="0.25">
      <c r="A30" s="35" t="s">
        <v>44</v>
      </c>
      <c r="B30" s="35" t="s">
        <v>45</v>
      </c>
      <c r="P30" s="36"/>
      <c r="Q30" s="36"/>
    </row>
    <row r="31" spans="1:21" ht="19" x14ac:dyDescent="0.25">
      <c r="C31" s="45" t="s">
        <v>46</v>
      </c>
      <c r="D31" s="45"/>
      <c r="E31" s="45"/>
      <c r="F31" s="45"/>
      <c r="G31" s="45"/>
      <c r="H31" s="37"/>
      <c r="I31" s="45" t="s">
        <v>39</v>
      </c>
      <c r="J31" s="45"/>
      <c r="K31" s="45"/>
      <c r="L31" s="45"/>
      <c r="M31" s="45"/>
      <c r="P31" s="36"/>
      <c r="Q31" s="36"/>
    </row>
    <row r="32" spans="1:21" ht="19" x14ac:dyDescent="0.25">
      <c r="A32" t="s">
        <v>47</v>
      </c>
      <c r="B32" t="s">
        <v>48</v>
      </c>
      <c r="C32" s="37" t="s">
        <v>49</v>
      </c>
      <c r="D32" s="37" t="s">
        <v>50</v>
      </c>
      <c r="E32" s="37" t="s">
        <v>51</v>
      </c>
      <c r="F32" s="37" t="s">
        <v>52</v>
      </c>
      <c r="G32" s="37" t="s">
        <v>53</v>
      </c>
      <c r="H32" s="37"/>
      <c r="I32" s="37" t="s">
        <v>49</v>
      </c>
      <c r="J32" s="37" t="s">
        <v>50</v>
      </c>
      <c r="K32" s="37" t="s">
        <v>51</v>
      </c>
      <c r="L32" s="37" t="s">
        <v>52</v>
      </c>
      <c r="M32" s="37" t="s">
        <v>53</v>
      </c>
      <c r="N32" s="36" t="s">
        <v>2</v>
      </c>
      <c r="O32" s="36" t="s">
        <v>0</v>
      </c>
      <c r="P32" s="36" t="s">
        <v>7</v>
      </c>
      <c r="Q32" s="36" t="s">
        <v>4</v>
      </c>
      <c r="R32" s="37" t="s">
        <v>3</v>
      </c>
      <c r="S32" s="37" t="s">
        <v>6</v>
      </c>
      <c r="T32" s="37" t="s">
        <v>1</v>
      </c>
      <c r="U32" s="37" t="s">
        <v>54</v>
      </c>
    </row>
    <row r="33" spans="1:21" ht="19" x14ac:dyDescent="0.25">
      <c r="A33" t="s">
        <v>77</v>
      </c>
      <c r="B33" t="s">
        <v>5</v>
      </c>
      <c r="C33" s="37">
        <v>4.33</v>
      </c>
      <c r="D33" s="37">
        <v>7.0000000000000007E-2</v>
      </c>
      <c r="E33" s="37">
        <v>0.25</v>
      </c>
      <c r="F33" s="37">
        <v>0.24</v>
      </c>
      <c r="G33" s="37">
        <v>0.85</v>
      </c>
      <c r="H33" s="37"/>
      <c r="I33" s="37">
        <v>6.3699528568566748E-6</v>
      </c>
      <c r="J33" s="37">
        <v>1.8723920253932024E-7</v>
      </c>
      <c r="K33" s="37">
        <v>9.3040565686639368E-7</v>
      </c>
      <c r="L33" s="37">
        <v>5.8083685618953779E-7</v>
      </c>
      <c r="M33" s="37">
        <v>1.3535031847133758E-6</v>
      </c>
      <c r="N33" s="36">
        <v>75.015353903360364</v>
      </c>
      <c r="O33" s="36">
        <v>89.23966170756465</v>
      </c>
      <c r="P33" s="36">
        <v>28.96868081719731</v>
      </c>
      <c r="Q33" s="36">
        <v>21303.413072472344</v>
      </c>
      <c r="R33">
        <v>60007.323845361017</v>
      </c>
      <c r="S33">
        <v>99.290277303819863</v>
      </c>
      <c r="T33">
        <v>1282.5895812101717</v>
      </c>
      <c r="U33">
        <v>26.2</v>
      </c>
    </row>
    <row r="34" spans="1:21" ht="19" x14ac:dyDescent="0.25">
      <c r="A34" t="s">
        <v>59</v>
      </c>
      <c r="B34" t="s">
        <v>56</v>
      </c>
      <c r="C34">
        <v>14.03</v>
      </c>
      <c r="D34">
        <v>0.86</v>
      </c>
      <c r="E34">
        <v>1.45</v>
      </c>
      <c r="F34">
        <v>2.41</v>
      </c>
      <c r="G34">
        <v>1.56</v>
      </c>
      <c r="I34" s="37">
        <v>2.0639824152817352E-5</v>
      </c>
      <c r="J34" s="37">
        <v>2.3003673454830769E-6</v>
      </c>
      <c r="K34" s="37">
        <v>5.3963528098250829E-6</v>
      </c>
      <c r="L34" s="37">
        <v>5.8325700975699432E-6</v>
      </c>
      <c r="M34" s="37">
        <v>2.484076433121019E-6</v>
      </c>
      <c r="N34" s="36">
        <v>66.032988153419325</v>
      </c>
      <c r="O34" s="36">
        <v>71.733900425392932</v>
      </c>
      <c r="P34" s="36">
        <v>26.125448365652915</v>
      </c>
      <c r="Q34" s="36">
        <v>15687.148702023898</v>
      </c>
      <c r="R34">
        <v>59013.559402851839</v>
      </c>
      <c r="S34">
        <v>64.722556445569609</v>
      </c>
      <c r="T34">
        <v>908.48004811222518</v>
      </c>
      <c r="U34">
        <v>21</v>
      </c>
    </row>
    <row r="35" spans="1:21" ht="19" x14ac:dyDescent="0.25">
      <c r="P35" s="36"/>
      <c r="Q35" s="36"/>
    </row>
    <row r="36" spans="1:21" ht="19" x14ac:dyDescent="0.25">
      <c r="A36" s="35" t="s">
        <v>40</v>
      </c>
      <c r="B36" s="35" t="s">
        <v>64</v>
      </c>
      <c r="P36" s="36"/>
      <c r="Q36" s="36"/>
    </row>
    <row r="37" spans="1:21" ht="19" x14ac:dyDescent="0.25">
      <c r="A37" s="35" t="s">
        <v>42</v>
      </c>
      <c r="B37" s="35" t="s">
        <v>72</v>
      </c>
      <c r="P37" s="36"/>
      <c r="Q37" s="36"/>
    </row>
    <row r="38" spans="1:21" ht="19" x14ac:dyDescent="0.25">
      <c r="A38" s="35" t="s">
        <v>44</v>
      </c>
      <c r="B38" s="35" t="s">
        <v>45</v>
      </c>
      <c r="P38" s="36"/>
      <c r="Q38" s="36"/>
    </row>
    <row r="39" spans="1:21" ht="19" x14ac:dyDescent="0.25">
      <c r="C39" s="45" t="s">
        <v>46</v>
      </c>
      <c r="D39" s="45"/>
      <c r="E39" s="45"/>
      <c r="F39" s="45"/>
      <c r="G39" s="45"/>
      <c r="H39" s="37"/>
      <c r="I39" s="45" t="s">
        <v>39</v>
      </c>
      <c r="J39" s="45"/>
      <c r="K39" s="45"/>
      <c r="L39" s="45"/>
      <c r="M39" s="45"/>
      <c r="P39" s="36"/>
      <c r="Q39" s="36"/>
    </row>
    <row r="40" spans="1:21" ht="19" x14ac:dyDescent="0.25">
      <c r="A40" t="s">
        <v>47</v>
      </c>
      <c r="B40" t="s">
        <v>48</v>
      </c>
      <c r="C40" s="37" t="s">
        <v>49</v>
      </c>
      <c r="D40" s="37" t="s">
        <v>50</v>
      </c>
      <c r="E40" s="37" t="s">
        <v>51</v>
      </c>
      <c r="F40" s="37" t="s">
        <v>52</v>
      </c>
      <c r="G40" s="37" t="s">
        <v>53</v>
      </c>
      <c r="H40" s="37"/>
      <c r="I40" s="37" t="s">
        <v>49</v>
      </c>
      <c r="J40" s="37" t="s">
        <v>50</v>
      </c>
      <c r="K40" s="37" t="s">
        <v>51</v>
      </c>
      <c r="L40" s="37" t="s">
        <v>52</v>
      </c>
      <c r="M40" s="37" t="s">
        <v>53</v>
      </c>
      <c r="N40" s="36" t="s">
        <v>2</v>
      </c>
      <c r="O40" s="36" t="s">
        <v>0</v>
      </c>
      <c r="P40" s="36" t="s">
        <v>7</v>
      </c>
      <c r="Q40" s="36" t="s">
        <v>4</v>
      </c>
      <c r="R40" s="37" t="s">
        <v>3</v>
      </c>
      <c r="S40" s="37" t="s">
        <v>6</v>
      </c>
      <c r="T40" s="37" t="s">
        <v>1</v>
      </c>
      <c r="U40" s="37" t="s">
        <v>54</v>
      </c>
    </row>
    <row r="41" spans="1:21" ht="19" x14ac:dyDescent="0.25">
      <c r="A41" t="s">
        <v>78</v>
      </c>
      <c r="B41" t="s">
        <v>5</v>
      </c>
      <c r="C41" s="37">
        <v>19.34</v>
      </c>
      <c r="D41" s="37">
        <v>0.26</v>
      </c>
      <c r="E41" s="37">
        <v>0.32</v>
      </c>
      <c r="F41" s="37">
        <v>0.25</v>
      </c>
      <c r="G41" s="37">
        <v>1.79</v>
      </c>
      <c r="H41" s="37"/>
      <c r="I41" s="37">
        <v>2.8451475346791709E-5</v>
      </c>
      <c r="J41" s="37">
        <v>6.9545989514604653E-7</v>
      </c>
      <c r="K41" s="37">
        <v>1.1909192407889841E-6</v>
      </c>
      <c r="L41" s="37">
        <v>6.0503839186410199E-7</v>
      </c>
      <c r="M41" s="37">
        <v>2.8503184713375793E-6</v>
      </c>
      <c r="N41" s="36">
        <v>87.268328420094747</v>
      </c>
      <c r="O41" s="36">
        <v>95.628867170234983</v>
      </c>
      <c r="P41" s="36">
        <v>30.276153943248772</v>
      </c>
      <c r="Q41" s="36">
        <v>21029.983905627589</v>
      </c>
      <c r="R41">
        <v>59237.130237989157</v>
      </c>
      <c r="S41">
        <v>115.18639794160342</v>
      </c>
      <c r="T41">
        <v>1454.6255188485218</v>
      </c>
      <c r="U41">
        <v>26.2</v>
      </c>
    </row>
    <row r="42" spans="1:21" ht="19" x14ac:dyDescent="0.25">
      <c r="A42" t="s">
        <v>78</v>
      </c>
      <c r="B42" t="s">
        <v>5</v>
      </c>
      <c r="C42" s="37">
        <v>20.76</v>
      </c>
      <c r="D42" s="37">
        <v>0.33</v>
      </c>
      <c r="E42" s="37">
        <v>0.33</v>
      </c>
      <c r="F42" s="37">
        <v>0.27</v>
      </c>
      <c r="G42" s="37">
        <v>1.89</v>
      </c>
      <c r="H42" s="37"/>
      <c r="I42" s="37">
        <v>3.054046681486018E-5</v>
      </c>
      <c r="J42" s="37">
        <v>8.8269909768536669E-7</v>
      </c>
      <c r="K42" s="37">
        <v>1.2281354670636397E-6</v>
      </c>
      <c r="L42" s="37">
        <v>6.5344146321323019E-7</v>
      </c>
      <c r="M42" s="37">
        <v>3.0095541401273887E-6</v>
      </c>
      <c r="N42" s="36">
        <v>87.044194905824028</v>
      </c>
      <c r="O42" s="36">
        <v>95.211025458822377</v>
      </c>
      <c r="P42" s="36">
        <v>30.185527153808607</v>
      </c>
      <c r="Q42" s="36">
        <v>21042.805353577151</v>
      </c>
      <c r="R42">
        <v>59273.245614274565</v>
      </c>
      <c r="S42">
        <v>114.08456697525207</v>
      </c>
      <c r="T42">
        <v>1442.7009412906068</v>
      </c>
      <c r="U42">
        <v>26.2</v>
      </c>
    </row>
    <row r="43" spans="1:21" ht="19" x14ac:dyDescent="0.25">
      <c r="A43" t="s">
        <v>78</v>
      </c>
      <c r="B43" t="s">
        <v>5</v>
      </c>
      <c r="C43" s="37">
        <v>20.62</v>
      </c>
      <c r="D43" s="37">
        <v>0.28999999999999998</v>
      </c>
      <c r="E43" s="37">
        <v>0.28999999999999998</v>
      </c>
      <c r="F43" s="37">
        <v>0.35</v>
      </c>
      <c r="G43" s="37">
        <v>2.27</v>
      </c>
      <c r="H43" s="37"/>
      <c r="I43" s="37">
        <v>3.0334509909557657E-5</v>
      </c>
      <c r="J43" s="37">
        <v>7.7570526766289792E-7</v>
      </c>
      <c r="K43" s="37">
        <v>1.0792705619650166E-6</v>
      </c>
      <c r="L43" s="37">
        <v>8.4705374860974275E-7</v>
      </c>
      <c r="M43" s="37">
        <v>3.6146496815286623E-6</v>
      </c>
      <c r="N43" s="36">
        <v>85.276563922200651</v>
      </c>
      <c r="O43" s="36">
        <v>94.92209731676725</v>
      </c>
      <c r="P43" s="36">
        <v>30.123295608159339</v>
      </c>
      <c r="Q43" s="36">
        <v>21133.71015311818</v>
      </c>
      <c r="R43">
        <v>59529.305698477918</v>
      </c>
      <c r="S43">
        <v>113.32796239393707</v>
      </c>
      <c r="T43">
        <v>1434.5125800209642</v>
      </c>
      <c r="U43">
        <v>26.2</v>
      </c>
    </row>
    <row r="44" spans="1:21" ht="19" x14ac:dyDescent="0.25">
      <c r="A44" t="s">
        <v>78</v>
      </c>
      <c r="B44" t="s">
        <v>5</v>
      </c>
      <c r="C44" s="37">
        <v>21.95</v>
      </c>
      <c r="D44" s="37">
        <v>0.31</v>
      </c>
      <c r="E44" s="37">
        <v>0.28000000000000003</v>
      </c>
      <c r="F44" s="37">
        <v>0.42</v>
      </c>
      <c r="G44" s="37">
        <v>2.93</v>
      </c>
      <c r="H44" s="37"/>
      <c r="I44" s="37">
        <v>3.2291100509931642E-5</v>
      </c>
      <c r="J44" s="37">
        <v>8.2920218267413236E-7</v>
      </c>
      <c r="K44" s="37">
        <v>1.0420543356903611E-6</v>
      </c>
      <c r="L44" s="37">
        <v>1.0164644983316914E-6</v>
      </c>
      <c r="M44" s="37">
        <v>4.6656050955414008E-6</v>
      </c>
      <c r="N44" s="36">
        <v>83.219397699516037</v>
      </c>
      <c r="O44" s="36">
        <v>94.593317314781316</v>
      </c>
      <c r="P44" s="36">
        <v>30.052909998421342</v>
      </c>
      <c r="Q44" s="36">
        <v>21216.683487705857</v>
      </c>
      <c r="R44">
        <v>59763.024480637097</v>
      </c>
      <c r="S44">
        <v>112.4722215597541</v>
      </c>
      <c r="T44">
        <v>1425.2513155817544</v>
      </c>
      <c r="U44">
        <v>26.2</v>
      </c>
    </row>
  </sheetData>
  <mergeCells count="8">
    <mergeCell ref="C39:G39"/>
    <mergeCell ref="I39:M39"/>
    <mergeCell ref="C4:G4"/>
    <mergeCell ref="I4:M4"/>
    <mergeCell ref="C20:G20"/>
    <mergeCell ref="I20:M20"/>
    <mergeCell ref="C31:G31"/>
    <mergeCell ref="I31:M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01F7C-EA3D-4144-803B-CFB597027654}">
  <dimension ref="A1:AM140"/>
  <sheetViews>
    <sheetView tabSelected="1" workbookViewId="0"/>
  </sheetViews>
  <sheetFormatPr baseColWidth="10" defaultRowHeight="16" x14ac:dyDescent="0.2"/>
  <cols>
    <col min="1" max="1" width="17.5" customWidth="1"/>
    <col min="3" max="3" width="15" customWidth="1"/>
    <col min="5" max="5" width="12.83203125" customWidth="1"/>
    <col min="8" max="9" width="15.6640625" customWidth="1"/>
    <col min="12" max="13" width="16" customWidth="1"/>
    <col min="16" max="17" width="15.6640625" customWidth="1"/>
    <col min="20" max="21" width="15.33203125" customWidth="1"/>
    <col min="24" max="25" width="15.5" customWidth="1"/>
    <col min="28" max="29" width="16" customWidth="1"/>
    <col min="32" max="33" width="15.6640625" customWidth="1"/>
    <col min="36" max="36" width="13.33203125" customWidth="1"/>
  </cols>
  <sheetData>
    <row r="1" spans="1:39" x14ac:dyDescent="0.2">
      <c r="A1" t="s">
        <v>79</v>
      </c>
      <c r="B1" t="s">
        <v>47</v>
      </c>
      <c r="C1" t="s">
        <v>98</v>
      </c>
      <c r="D1" t="s">
        <v>94</v>
      </c>
      <c r="E1" t="s">
        <v>95</v>
      </c>
      <c r="F1" t="s">
        <v>80</v>
      </c>
      <c r="H1" t="s">
        <v>101</v>
      </c>
      <c r="I1" t="s">
        <v>111</v>
      </c>
      <c r="J1" t="s">
        <v>99</v>
      </c>
      <c r="K1" t="s">
        <v>80</v>
      </c>
      <c r="L1" t="s">
        <v>101</v>
      </c>
      <c r="M1" t="s">
        <v>111</v>
      </c>
      <c r="N1" t="s">
        <v>99</v>
      </c>
      <c r="O1" t="s">
        <v>80</v>
      </c>
      <c r="P1" t="s">
        <v>101</v>
      </c>
      <c r="Q1" t="s">
        <v>111</v>
      </c>
      <c r="R1" t="s">
        <v>99</v>
      </c>
      <c r="S1" t="s">
        <v>80</v>
      </c>
      <c r="T1" t="s">
        <v>101</v>
      </c>
      <c r="U1" t="s">
        <v>111</v>
      </c>
      <c r="V1" t="s">
        <v>99</v>
      </c>
      <c r="W1" t="s">
        <v>80</v>
      </c>
      <c r="X1" t="s">
        <v>101</v>
      </c>
      <c r="Y1" t="s">
        <v>111</v>
      </c>
      <c r="Z1" t="s">
        <v>99</v>
      </c>
      <c r="AA1" t="s">
        <v>80</v>
      </c>
      <c r="AB1" t="s">
        <v>101</v>
      </c>
      <c r="AC1" t="s">
        <v>111</v>
      </c>
      <c r="AD1" t="s">
        <v>99</v>
      </c>
      <c r="AE1" t="s">
        <v>80</v>
      </c>
      <c r="AF1" t="s">
        <v>101</v>
      </c>
      <c r="AG1" t="s">
        <v>111</v>
      </c>
      <c r="AH1" t="s">
        <v>99</v>
      </c>
      <c r="AI1" t="s">
        <v>80</v>
      </c>
      <c r="AJ1" t="s">
        <v>113</v>
      </c>
      <c r="AK1" t="s">
        <v>42</v>
      </c>
      <c r="AL1" t="s">
        <v>115</v>
      </c>
      <c r="AM1" t="s">
        <v>80</v>
      </c>
    </row>
    <row r="2" spans="1:39" x14ac:dyDescent="0.2">
      <c r="A2" t="s">
        <v>81</v>
      </c>
      <c r="B2" t="s">
        <v>82</v>
      </c>
      <c r="C2" s="38">
        <v>0.12732305258995655</v>
      </c>
      <c r="D2" s="39">
        <v>5.025525671225797E-6</v>
      </c>
      <c r="E2" s="38">
        <v>0.63220171517660062</v>
      </c>
      <c r="F2" s="38">
        <f>0.56*(E2*100)-25.7</f>
        <v>9.7032960498896408</v>
      </c>
      <c r="G2" t="s">
        <v>96</v>
      </c>
      <c r="H2" t="s">
        <v>100</v>
      </c>
      <c r="I2" s="42">
        <v>69.849999999999994</v>
      </c>
      <c r="J2" s="40">
        <v>0.8523583321017395</v>
      </c>
      <c r="K2" s="40">
        <v>16.660672211635973</v>
      </c>
      <c r="L2" t="s">
        <v>100</v>
      </c>
      <c r="M2" s="41">
        <v>196.91</v>
      </c>
      <c r="N2" s="41">
        <v>76.938978086237583</v>
      </c>
      <c r="O2">
        <v>16.988664069088895</v>
      </c>
      <c r="P2" t="s">
        <v>100</v>
      </c>
      <c r="Q2" s="43">
        <v>45.93</v>
      </c>
      <c r="R2" s="42">
        <v>76.781709568816083</v>
      </c>
      <c r="S2">
        <v>15.852361284128367</v>
      </c>
      <c r="T2" t="s">
        <v>100</v>
      </c>
      <c r="U2" s="43">
        <v>1155.08</v>
      </c>
      <c r="V2" s="42">
        <v>76.741586063832031</v>
      </c>
      <c r="W2">
        <v>15.785895660357955</v>
      </c>
      <c r="X2" t="s">
        <v>107</v>
      </c>
      <c r="Y2" s="44">
        <v>163.95801599999999</v>
      </c>
      <c r="Z2" s="41">
        <v>81.585531753765366</v>
      </c>
      <c r="AA2">
        <v>17.323458771053584</v>
      </c>
      <c r="AB2" t="s">
        <v>107</v>
      </c>
      <c r="AC2" s="43">
        <v>637.36</v>
      </c>
      <c r="AD2" s="42">
        <v>80.852523586052911</v>
      </c>
      <c r="AE2">
        <v>19.769302162371599</v>
      </c>
      <c r="AF2" t="s">
        <v>107</v>
      </c>
      <c r="AG2" s="43">
        <v>802.81</v>
      </c>
      <c r="AH2" s="42">
        <v>76.652595800003738</v>
      </c>
      <c r="AI2">
        <v>7.1485182076089622</v>
      </c>
      <c r="AJ2" t="s">
        <v>114</v>
      </c>
      <c r="AK2" t="s">
        <v>116</v>
      </c>
      <c r="AL2">
        <v>85.81</v>
      </c>
      <c r="AM2">
        <v>23.311699999999995</v>
      </c>
    </row>
    <row r="3" spans="1:39" x14ac:dyDescent="0.2">
      <c r="A3" t="s">
        <v>67</v>
      </c>
      <c r="B3" t="s">
        <v>83</v>
      </c>
      <c r="C3" s="38">
        <v>9.3095422808378587E-3</v>
      </c>
      <c r="D3" s="39">
        <v>1.8578365294062591E-7</v>
      </c>
      <c r="E3" s="38">
        <v>0.84628285029004802</v>
      </c>
      <c r="F3" s="38">
        <f t="shared" ref="F3:F11" si="0">0.56*(E3*100)-25.7</f>
        <v>21.691839616242692</v>
      </c>
      <c r="G3" t="s">
        <v>96</v>
      </c>
      <c r="H3" t="s">
        <v>102</v>
      </c>
      <c r="I3" s="42">
        <v>75.06</v>
      </c>
      <c r="J3" s="40">
        <v>0.90676550314376425</v>
      </c>
      <c r="K3" s="40">
        <v>19.916408563513425</v>
      </c>
      <c r="L3" t="s">
        <v>102</v>
      </c>
      <c r="M3" s="41">
        <v>200.33</v>
      </c>
      <c r="N3" s="41">
        <v>74.877756403631608</v>
      </c>
      <c r="O3">
        <v>14.423469551687024</v>
      </c>
      <c r="P3" t="s">
        <v>102</v>
      </c>
      <c r="Q3" s="43">
        <v>50.1</v>
      </c>
      <c r="R3" s="42">
        <v>77.286132205541435</v>
      </c>
      <c r="S3">
        <v>16.30965147185147</v>
      </c>
      <c r="T3" t="s">
        <v>102</v>
      </c>
      <c r="U3" s="43">
        <v>1155.3</v>
      </c>
      <c r="V3" s="42">
        <v>74.519705620042131</v>
      </c>
      <c r="W3">
        <v>13.647251930705306</v>
      </c>
      <c r="X3" t="s">
        <v>102</v>
      </c>
      <c r="Y3" s="44">
        <v>173.10201599999996</v>
      </c>
      <c r="Z3" s="41">
        <v>80.952349518569619</v>
      </c>
      <c r="AA3">
        <v>19.16087455264012</v>
      </c>
      <c r="AB3" t="s">
        <v>102</v>
      </c>
      <c r="AC3" s="43">
        <v>661.09</v>
      </c>
      <c r="AD3" s="42">
        <v>77.199270398191359</v>
      </c>
      <c r="AE3">
        <v>13.532614812724884</v>
      </c>
      <c r="AF3" t="s">
        <v>102</v>
      </c>
      <c r="AG3" s="43">
        <v>819.4</v>
      </c>
      <c r="AH3" s="42">
        <v>72.755171763353005</v>
      </c>
      <c r="AI3">
        <v>9.7792441752576984</v>
      </c>
      <c r="AK3" t="s">
        <v>116</v>
      </c>
      <c r="AL3">
        <v>85.39</v>
      </c>
      <c r="AM3">
        <v>23.072299999999991</v>
      </c>
    </row>
    <row r="4" spans="1:39" x14ac:dyDescent="0.2">
      <c r="B4" t="s">
        <v>84</v>
      </c>
      <c r="C4" s="38">
        <v>0.11884057971014492</v>
      </c>
      <c r="D4" s="39">
        <v>4.4398381365377851E-6</v>
      </c>
      <c r="E4" s="38">
        <v>0.83647686544132527</v>
      </c>
      <c r="F4" s="38">
        <f t="shared" si="0"/>
        <v>21.142704464714217</v>
      </c>
      <c r="G4" t="s">
        <v>96</v>
      </c>
      <c r="H4" t="s">
        <v>103</v>
      </c>
      <c r="I4" s="42">
        <v>76.2</v>
      </c>
      <c r="J4" s="40">
        <v>0.88990663478006637</v>
      </c>
      <c r="K4" s="40">
        <v>16.147181637261905</v>
      </c>
      <c r="L4" t="s">
        <v>104</v>
      </c>
      <c r="M4" s="41">
        <v>206.43</v>
      </c>
      <c r="N4" s="41">
        <v>75.509031831948221</v>
      </c>
      <c r="O4">
        <v>15.469519177236588</v>
      </c>
      <c r="P4" t="s">
        <v>105</v>
      </c>
      <c r="Q4" s="43">
        <v>55.01</v>
      </c>
      <c r="R4" s="42">
        <v>77.528469506271975</v>
      </c>
      <c r="S4">
        <v>17.500148157945521</v>
      </c>
      <c r="T4" t="s">
        <v>106</v>
      </c>
      <c r="U4" s="43">
        <v>1155.7</v>
      </c>
      <c r="V4" s="42">
        <v>75.08308111460768</v>
      </c>
      <c r="W4">
        <v>13.878747358660593</v>
      </c>
      <c r="X4" t="s">
        <v>108</v>
      </c>
      <c r="Y4" s="44">
        <v>185.90361599999997</v>
      </c>
      <c r="Z4" s="41">
        <v>79.984098223064734</v>
      </c>
      <c r="AA4">
        <v>16.156320630905224</v>
      </c>
      <c r="AB4" t="s">
        <v>109</v>
      </c>
      <c r="AC4" s="43">
        <v>675.68</v>
      </c>
      <c r="AD4" s="42">
        <v>76.716839667700015</v>
      </c>
      <c r="AE4">
        <v>14.045150183125077</v>
      </c>
      <c r="AF4" t="s">
        <v>110</v>
      </c>
      <c r="AG4" s="43">
        <v>826.9</v>
      </c>
      <c r="AH4" s="42">
        <v>77.417809879526175</v>
      </c>
      <c r="AI4">
        <v>12.645484336988442</v>
      </c>
      <c r="AK4" t="s">
        <v>117</v>
      </c>
      <c r="AL4">
        <v>85.4</v>
      </c>
      <c r="AM4">
        <v>23.077999999999996</v>
      </c>
    </row>
    <row r="5" spans="1:39" x14ac:dyDescent="0.2">
      <c r="B5" t="s">
        <v>85</v>
      </c>
      <c r="C5" s="38">
        <v>0.12844036697247707</v>
      </c>
      <c r="D5" s="39">
        <v>4.3462164576605899E-6</v>
      </c>
      <c r="E5" s="38">
        <v>0.83604321001472293</v>
      </c>
      <c r="F5" s="38">
        <f t="shared" si="0"/>
        <v>21.118419760824484</v>
      </c>
      <c r="G5" t="s">
        <v>96</v>
      </c>
      <c r="I5" s="42">
        <v>79.3</v>
      </c>
      <c r="J5" s="40">
        <v>0.90564564840692163</v>
      </c>
      <c r="K5" s="40">
        <v>18.075519560099384</v>
      </c>
      <c r="M5" s="41">
        <v>230.4</v>
      </c>
      <c r="N5" s="41">
        <v>74.668149271809014</v>
      </c>
      <c r="O5">
        <v>14.46683304108014</v>
      </c>
      <c r="Q5" s="43">
        <v>59.92</v>
      </c>
      <c r="R5" s="42">
        <v>76.566274374812807</v>
      </c>
      <c r="S5">
        <v>15.356355940396899</v>
      </c>
      <c r="U5" s="43">
        <v>1155.94</v>
      </c>
      <c r="V5" s="42">
        <v>74.113283283032189</v>
      </c>
      <c r="W5">
        <v>12.166867883641981</v>
      </c>
      <c r="Y5" s="44">
        <v>201.09180000000001</v>
      </c>
      <c r="Z5" s="41">
        <v>80.760463448814008</v>
      </c>
      <c r="AA5">
        <v>19.386469655925556</v>
      </c>
      <c r="AC5" s="43">
        <v>699.07</v>
      </c>
      <c r="AD5" s="42">
        <v>77.525847709265506</v>
      </c>
      <c r="AE5">
        <v>14.029209107654719</v>
      </c>
      <c r="AG5" s="43">
        <v>832.53</v>
      </c>
      <c r="AH5" s="42">
        <v>77.657867718350786</v>
      </c>
      <c r="AI5">
        <v>12.825435350074745</v>
      </c>
      <c r="AK5" t="s">
        <v>117</v>
      </c>
      <c r="AL5">
        <v>86.25</v>
      </c>
      <c r="AM5">
        <v>23.562499999999993</v>
      </c>
    </row>
    <row r="6" spans="1:39" x14ac:dyDescent="0.2">
      <c r="B6" t="s">
        <v>86</v>
      </c>
      <c r="C6" s="38">
        <v>0.13582089552238805</v>
      </c>
      <c r="D6" s="39">
        <v>4.212799251488221E-6</v>
      </c>
      <c r="E6" s="38">
        <v>0.55022024762350208</v>
      </c>
      <c r="F6" s="38">
        <f t="shared" si="0"/>
        <v>5.1123338669161207</v>
      </c>
      <c r="G6" t="s">
        <v>96</v>
      </c>
      <c r="I6" s="42">
        <v>82.91</v>
      </c>
      <c r="J6" s="40">
        <v>0.89983968008866511</v>
      </c>
      <c r="K6" s="40">
        <v>17.863446874610222</v>
      </c>
      <c r="M6" s="41">
        <v>243.61</v>
      </c>
      <c r="N6" s="41">
        <v>74.91877742382519</v>
      </c>
      <c r="O6">
        <v>15.708211017040075</v>
      </c>
      <c r="Q6" s="43">
        <v>65.900000000000006</v>
      </c>
      <c r="R6" s="42">
        <v>76.819257687698766</v>
      </c>
      <c r="S6">
        <v>16.314867190805867</v>
      </c>
      <c r="U6" s="43">
        <v>1156.1400000000001</v>
      </c>
      <c r="V6" s="42">
        <v>77.459709210938357</v>
      </c>
      <c r="W6">
        <v>15.472998899366605</v>
      </c>
      <c r="Y6" s="44">
        <v>207.05978400000004</v>
      </c>
      <c r="Z6" s="41">
        <v>81.195288284292033</v>
      </c>
      <c r="AA6">
        <v>20.087430741861223</v>
      </c>
      <c r="AC6" s="43">
        <v>709.24</v>
      </c>
      <c r="AD6" s="42">
        <v>79.10175229661769</v>
      </c>
      <c r="AE6">
        <v>14.871302624529836</v>
      </c>
      <c r="AG6" s="43">
        <v>835.76</v>
      </c>
      <c r="AH6" s="42">
        <v>77.847935407203835</v>
      </c>
      <c r="AI6">
        <v>13.449677991132074</v>
      </c>
      <c r="AK6" t="s">
        <v>117</v>
      </c>
      <c r="AL6">
        <v>83.72</v>
      </c>
      <c r="AM6">
        <v>22.120399999999997</v>
      </c>
    </row>
    <row r="7" spans="1:39" x14ac:dyDescent="0.2">
      <c r="B7" t="s">
        <v>87</v>
      </c>
      <c r="C7" s="38">
        <v>0.1225756400310318</v>
      </c>
      <c r="D7" s="39">
        <v>2.6896626669785066E-6</v>
      </c>
      <c r="E7" s="38">
        <v>0.63500437511762375</v>
      </c>
      <c r="F7" s="38">
        <f t="shared" si="0"/>
        <v>9.8602450065869327</v>
      </c>
      <c r="G7" t="s">
        <v>96</v>
      </c>
      <c r="I7" s="42">
        <v>85.37</v>
      </c>
      <c r="J7" s="40">
        <v>0.8959326395957159</v>
      </c>
      <c r="K7" s="40">
        <v>18.06950919492898</v>
      </c>
      <c r="M7" s="41">
        <v>251.83</v>
      </c>
      <c r="N7" s="41">
        <v>76.514287366044712</v>
      </c>
      <c r="O7">
        <v>15.496937120814192</v>
      </c>
      <c r="Q7" s="43">
        <v>70.83</v>
      </c>
      <c r="R7" s="42">
        <v>75.50469967469445</v>
      </c>
      <c r="S7">
        <v>14.749781664674128</v>
      </c>
      <c r="U7" s="43">
        <v>1156.4000000000001</v>
      </c>
      <c r="V7" s="42">
        <v>72.256975097006432</v>
      </c>
      <c r="W7">
        <v>12.158252086382237</v>
      </c>
      <c r="Y7" s="44">
        <v>212.21700000000001</v>
      </c>
      <c r="Z7" s="41">
        <v>81.174562426200396</v>
      </c>
      <c r="AA7">
        <v>16.720579424017739</v>
      </c>
      <c r="AC7" s="43">
        <v>713.76</v>
      </c>
      <c r="AD7" s="42">
        <v>84.889751101876357</v>
      </c>
      <c r="AE7">
        <v>20.11545035353269</v>
      </c>
      <c r="AG7" s="43">
        <v>835.76</v>
      </c>
      <c r="AH7" s="42">
        <v>77.847935407203835</v>
      </c>
      <c r="AI7">
        <v>14.170305332427258</v>
      </c>
      <c r="AK7" t="s">
        <v>117</v>
      </c>
      <c r="AL7">
        <v>80.680000000000007</v>
      </c>
      <c r="AM7">
        <v>20.387599999999999</v>
      </c>
    </row>
    <row r="8" spans="1:39" x14ac:dyDescent="0.2">
      <c r="B8" t="s">
        <v>88</v>
      </c>
      <c r="C8" s="38">
        <v>8.0321285140562259E-3</v>
      </c>
      <c r="D8" s="39">
        <v>2.676573063056499E-7</v>
      </c>
      <c r="E8" s="38">
        <v>0.54994208475497608</v>
      </c>
      <c r="F8" s="38">
        <f t="shared" si="0"/>
        <v>5.0967567462786647</v>
      </c>
      <c r="G8" t="s">
        <v>96</v>
      </c>
      <c r="I8" s="42">
        <v>87.93</v>
      </c>
      <c r="J8" s="40">
        <v>0.88806005205152394</v>
      </c>
      <c r="K8" s="40">
        <v>17.143097699064338</v>
      </c>
      <c r="M8" s="41">
        <v>264.10000000000002</v>
      </c>
      <c r="N8" s="41">
        <v>76.057679436205589</v>
      </c>
      <c r="O8">
        <v>15.839343336722603</v>
      </c>
      <c r="Q8" s="43">
        <v>75.8</v>
      </c>
      <c r="R8" s="42">
        <v>76.416290310055587</v>
      </c>
      <c r="S8">
        <v>16.352439094772709</v>
      </c>
      <c r="U8" s="43">
        <v>1156.75</v>
      </c>
      <c r="V8" s="42">
        <v>76.821847041974152</v>
      </c>
      <c r="W8">
        <v>17.673716945043207</v>
      </c>
      <c r="Y8" s="44">
        <v>218.38920000000002</v>
      </c>
      <c r="Z8" s="41">
        <v>80.557157254119133</v>
      </c>
      <c r="AA8">
        <v>16.749652113637108</v>
      </c>
      <c r="AC8" s="43">
        <v>728.11</v>
      </c>
      <c r="AD8" s="42">
        <v>80.319902458930727</v>
      </c>
      <c r="AE8">
        <v>14.258251702817017</v>
      </c>
      <c r="AG8" s="43">
        <v>839.12</v>
      </c>
      <c r="AH8" s="42">
        <v>78.256796083441287</v>
      </c>
      <c r="AI8">
        <v>9.6195445273872018</v>
      </c>
      <c r="AK8" t="s">
        <v>117</v>
      </c>
      <c r="AL8">
        <v>80.989999999999995</v>
      </c>
      <c r="AM8">
        <v>20.564299999999989</v>
      </c>
    </row>
    <row r="9" spans="1:39" x14ac:dyDescent="0.2">
      <c r="B9" t="s">
        <v>88</v>
      </c>
      <c r="C9" s="38">
        <v>0.13560551124002904</v>
      </c>
      <c r="D9" s="39">
        <v>5.8068174430861914E-6</v>
      </c>
      <c r="E9" s="38">
        <v>0.56743792534445747</v>
      </c>
      <c r="F9" s="38">
        <f t="shared" si="0"/>
        <v>6.0765238192896227</v>
      </c>
      <c r="G9" t="s">
        <v>96</v>
      </c>
      <c r="I9" s="42">
        <v>88.7</v>
      </c>
      <c r="J9" s="40">
        <v>0.7407619564947151</v>
      </c>
      <c r="K9" s="40">
        <v>10.760088288584438</v>
      </c>
      <c r="M9" s="41">
        <v>274.83</v>
      </c>
      <c r="N9" s="41">
        <v>74.651477680501841</v>
      </c>
      <c r="O9">
        <v>13.000326345258944</v>
      </c>
      <c r="Q9" s="43">
        <v>80.92</v>
      </c>
      <c r="R9" s="42">
        <v>76.703900937548184</v>
      </c>
      <c r="S9">
        <v>17.37262971385093</v>
      </c>
      <c r="U9" s="43">
        <v>1157</v>
      </c>
      <c r="V9" s="42">
        <v>72.568681869397366</v>
      </c>
      <c r="W9">
        <v>11.525954582920949</v>
      </c>
      <c r="Y9" s="44">
        <v>222.80880000000002</v>
      </c>
      <c r="Z9" s="41">
        <v>80.936667114494341</v>
      </c>
      <c r="AA9">
        <v>17.558759447560522</v>
      </c>
      <c r="AC9" s="43">
        <v>733.13</v>
      </c>
      <c r="AD9" s="42">
        <v>82.912250843796357</v>
      </c>
      <c r="AE9">
        <v>15.999138293930951</v>
      </c>
      <c r="AG9" s="43">
        <v>840.9</v>
      </c>
      <c r="AH9" s="42">
        <v>76.247792954772677</v>
      </c>
      <c r="AI9">
        <v>14.468944151300068</v>
      </c>
      <c r="AK9" t="s">
        <v>117</v>
      </c>
      <c r="AL9">
        <v>82.1</v>
      </c>
      <c r="AM9">
        <v>21.196999999999989</v>
      </c>
    </row>
    <row r="10" spans="1:39" x14ac:dyDescent="0.2">
      <c r="B10">
        <v>2064</v>
      </c>
      <c r="C10" s="38">
        <v>1.3824884792626727E-2</v>
      </c>
      <c r="D10" s="39">
        <v>3.9030967587967394E-7</v>
      </c>
      <c r="E10" s="38">
        <v>0.76598850799121099</v>
      </c>
      <c r="F10" s="38">
        <f t="shared" si="0"/>
        <v>17.195356447507816</v>
      </c>
      <c r="G10" t="s">
        <v>96</v>
      </c>
      <c r="I10" s="42">
        <v>90.4</v>
      </c>
      <c r="J10" s="40">
        <v>0.90882168603352487</v>
      </c>
      <c r="K10" s="40">
        <v>18.389672557774521</v>
      </c>
      <c r="M10" s="41">
        <v>278.13</v>
      </c>
      <c r="N10" s="41">
        <v>76.33779004473746</v>
      </c>
      <c r="O10">
        <v>15.237118479688807</v>
      </c>
      <c r="Q10" s="43">
        <v>82.35</v>
      </c>
      <c r="R10" s="42">
        <v>77.078937767846696</v>
      </c>
      <c r="S10">
        <v>16.614551706324168</v>
      </c>
      <c r="U10" s="43">
        <v>1157.1099999999999</v>
      </c>
      <c r="V10" s="42">
        <v>66.53600192211286</v>
      </c>
      <c r="W10">
        <v>8.4040290139611606</v>
      </c>
      <c r="Y10" s="44">
        <v>222.98558400000002</v>
      </c>
      <c r="Z10" s="41">
        <v>79.989113002227953</v>
      </c>
      <c r="AA10">
        <v>16.602742254392819</v>
      </c>
      <c r="AC10" s="43">
        <v>745.62</v>
      </c>
      <c r="AD10" s="42">
        <v>78.626209881622515</v>
      </c>
      <c r="AE10">
        <v>13.121378219076764</v>
      </c>
      <c r="AG10" s="43">
        <v>840.9</v>
      </c>
      <c r="AH10" s="42">
        <v>76.247792954772677</v>
      </c>
      <c r="AI10">
        <v>13.333540075037842</v>
      </c>
      <c r="AK10" t="s">
        <v>117</v>
      </c>
      <c r="AL10">
        <v>79.790000000000006</v>
      </c>
      <c r="AM10">
        <v>19.880299999999998</v>
      </c>
    </row>
    <row r="11" spans="1:39" x14ac:dyDescent="0.2">
      <c r="B11" t="s">
        <v>89</v>
      </c>
      <c r="C11" s="38">
        <v>8.4709260588657576E-2</v>
      </c>
      <c r="D11" s="39">
        <v>1.8581858087348159E-6</v>
      </c>
      <c r="E11" s="38">
        <v>0.75690611328294888</v>
      </c>
      <c r="F11" s="38">
        <f t="shared" si="0"/>
        <v>16.686742343845143</v>
      </c>
      <c r="G11" t="s">
        <v>96</v>
      </c>
      <c r="I11" s="42">
        <v>91.59</v>
      </c>
      <c r="J11" s="40">
        <v>0.9198678520986654</v>
      </c>
      <c r="K11" s="40">
        <v>20.404703796490562</v>
      </c>
      <c r="M11" s="41">
        <v>278.45</v>
      </c>
      <c r="N11" s="41">
        <v>77.459900019525747</v>
      </c>
      <c r="O11">
        <v>17.444603390615587</v>
      </c>
      <c r="Q11" s="43">
        <v>82.68</v>
      </c>
      <c r="R11" s="42">
        <v>77.331118657900248</v>
      </c>
      <c r="S11">
        <v>16.591993758402065</v>
      </c>
      <c r="U11" s="43">
        <v>1157.8499999999999</v>
      </c>
      <c r="V11" s="42">
        <v>71.530891634345011</v>
      </c>
      <c r="W11">
        <v>11.710444799468323</v>
      </c>
      <c r="Y11" s="44">
        <v>223.26599999999999</v>
      </c>
      <c r="Z11" s="41">
        <v>80.498848030339403</v>
      </c>
      <c r="AA11">
        <v>16.770704299008973</v>
      </c>
      <c r="AC11" s="43">
        <v>760.09</v>
      </c>
      <c r="AD11" s="42">
        <v>83.472208022077908</v>
      </c>
      <c r="AE11">
        <v>20.98626879393689</v>
      </c>
      <c r="AG11" s="43">
        <v>846.75</v>
      </c>
      <c r="AH11" s="42">
        <v>77.766935028906488</v>
      </c>
      <c r="AI11">
        <v>13.370513596009598</v>
      </c>
      <c r="AK11" t="s">
        <v>117</v>
      </c>
      <c r="AL11">
        <v>77.819999999999993</v>
      </c>
      <c r="AM11">
        <v>18.75739999999999</v>
      </c>
    </row>
    <row r="12" spans="1:39" x14ac:dyDescent="0.2">
      <c r="B12">
        <v>2063</v>
      </c>
      <c r="C12" s="38">
        <v>6.1342592592592594E-2</v>
      </c>
      <c r="D12" s="39">
        <v>9.975647266855992E-7</v>
      </c>
      <c r="E12" s="38">
        <v>0.74908235777955356</v>
      </c>
      <c r="F12" s="38">
        <f>0.56*(E12*100)-25.7</f>
        <v>16.248612035655004</v>
      </c>
      <c r="G12" t="s">
        <v>96</v>
      </c>
      <c r="I12" s="42">
        <v>93.27</v>
      </c>
      <c r="J12" s="40">
        <v>0.91499455008189567</v>
      </c>
      <c r="K12" s="40">
        <v>19.081983042491668</v>
      </c>
      <c r="M12" s="41">
        <v>280.45</v>
      </c>
      <c r="N12" s="41">
        <v>76.951893979489782</v>
      </c>
      <c r="O12">
        <v>16.613703033998743</v>
      </c>
      <c r="Q12" s="43">
        <v>83.5</v>
      </c>
      <c r="R12" s="42">
        <v>77.006930029450558</v>
      </c>
      <c r="S12">
        <v>16.476231387209378</v>
      </c>
      <c r="U12" s="43">
        <v>1158.1300000000001</v>
      </c>
      <c r="V12" s="42">
        <v>75.876796902200297</v>
      </c>
      <c r="W12">
        <v>14.773993805030504</v>
      </c>
      <c r="Y12" s="44">
        <v>223.57080000000002</v>
      </c>
      <c r="Z12" s="41">
        <v>80.216978336343459</v>
      </c>
      <c r="AA12">
        <v>11.166995754107386</v>
      </c>
      <c r="AC12" s="43">
        <v>773.96</v>
      </c>
      <c r="AD12" s="42">
        <v>80.874229314101726</v>
      </c>
      <c r="AE12">
        <v>17.508505026414763</v>
      </c>
      <c r="AG12" s="43">
        <v>854.12</v>
      </c>
      <c r="AH12" s="42">
        <v>70.171060351495413</v>
      </c>
      <c r="AI12">
        <v>8.9375699766423828</v>
      </c>
      <c r="AK12" t="s">
        <v>117</v>
      </c>
      <c r="AL12">
        <v>82.24</v>
      </c>
      <c r="AM12">
        <v>21.276799999999994</v>
      </c>
    </row>
    <row r="13" spans="1:39" x14ac:dyDescent="0.2">
      <c r="B13" t="s">
        <v>90</v>
      </c>
      <c r="C13" s="38">
        <v>3.6978341257263608E-3</v>
      </c>
      <c r="D13" s="39">
        <v>1.1542329470517896E-7</v>
      </c>
      <c r="E13" s="38">
        <v>0.87773942881483547</v>
      </c>
      <c r="F13" s="38">
        <f t="shared" ref="F13:F29" si="1">0.56*(E13*100)-25.7</f>
        <v>23.453408013630796</v>
      </c>
      <c r="G13" t="s">
        <v>96</v>
      </c>
      <c r="I13" s="42">
        <v>94.79</v>
      </c>
      <c r="J13" s="40">
        <v>0.86893785480213548</v>
      </c>
      <c r="K13" s="40">
        <v>17.786033199391415</v>
      </c>
      <c r="M13" s="41">
        <v>289.8</v>
      </c>
      <c r="N13" s="41">
        <v>76.982472546461011</v>
      </c>
      <c r="O13">
        <v>15.978856280170721</v>
      </c>
      <c r="Q13" s="43">
        <v>84.67</v>
      </c>
      <c r="R13" s="42">
        <v>76.348048837065491</v>
      </c>
      <c r="S13">
        <v>15.974032548622947</v>
      </c>
      <c r="U13" s="43">
        <v>1159.92</v>
      </c>
      <c r="V13" s="42">
        <v>76.994767680765548</v>
      </c>
      <c r="W13">
        <v>13.691323337742059</v>
      </c>
      <c r="Y13" s="44">
        <v>223.92741599999997</v>
      </c>
      <c r="Z13" s="41">
        <v>82.939572571022637</v>
      </c>
      <c r="AA13">
        <v>18.597296819936414</v>
      </c>
      <c r="AC13" s="43">
        <v>778.57</v>
      </c>
      <c r="AD13" s="42">
        <v>78.662472009066903</v>
      </c>
      <c r="AE13">
        <v>14.991720096569029</v>
      </c>
      <c r="AG13" s="43">
        <v>857.72</v>
      </c>
      <c r="AH13" s="42">
        <v>77.066384968101403</v>
      </c>
      <c r="AI13">
        <v>13.844746522713056</v>
      </c>
      <c r="AK13" t="s">
        <v>117</v>
      </c>
      <c r="AL13">
        <v>82.79</v>
      </c>
      <c r="AM13">
        <v>21.590299999999999</v>
      </c>
    </row>
    <row r="14" spans="1:39" x14ac:dyDescent="0.2">
      <c r="B14" t="s">
        <v>91</v>
      </c>
      <c r="C14" s="38">
        <v>1.3716525146962767E-2</v>
      </c>
      <c r="D14" s="39">
        <v>3.3997579041178266E-7</v>
      </c>
      <c r="E14" s="38">
        <v>0.77460784867118859</v>
      </c>
      <c r="F14" s="38">
        <f t="shared" si="1"/>
        <v>17.678039525586566</v>
      </c>
      <c r="G14" t="s">
        <v>96</v>
      </c>
      <c r="I14" s="42">
        <v>95.02</v>
      </c>
      <c r="J14" s="40">
        <v>0.86844743381674838</v>
      </c>
      <c r="K14" s="40">
        <v>16.907094144892941</v>
      </c>
      <c r="M14" s="41">
        <v>302.07</v>
      </c>
      <c r="N14" s="41">
        <v>76.490086400029185</v>
      </c>
      <c r="O14">
        <v>16.394610068566589</v>
      </c>
      <c r="Q14" s="43">
        <v>87</v>
      </c>
      <c r="R14" s="42">
        <v>78.316208959718452</v>
      </c>
      <c r="S14">
        <v>17.549128118943326</v>
      </c>
      <c r="U14" s="43">
        <v>1160.83</v>
      </c>
      <c r="V14" s="42">
        <v>70.067259108426995</v>
      </c>
      <c r="W14">
        <v>10.002916694547874</v>
      </c>
      <c r="Y14" s="44">
        <v>224.18040000000002</v>
      </c>
      <c r="Z14" s="41">
        <v>82.0882889549205</v>
      </c>
      <c r="AA14">
        <v>21.912995281298212</v>
      </c>
      <c r="AC14" s="43">
        <v>781.18</v>
      </c>
      <c r="AD14" s="42">
        <v>77.040589358021364</v>
      </c>
      <c r="AE14">
        <v>14.143242292859778</v>
      </c>
      <c r="AG14" s="43">
        <v>867.13</v>
      </c>
      <c r="AH14" s="42">
        <v>79.121816534999752</v>
      </c>
      <c r="AI14">
        <v>14.255469379045781</v>
      </c>
      <c r="AK14" t="s">
        <v>117</v>
      </c>
      <c r="AL14">
        <v>83.74</v>
      </c>
      <c r="AM14">
        <v>22.131799999999991</v>
      </c>
    </row>
    <row r="15" spans="1:39" x14ac:dyDescent="0.2">
      <c r="B15">
        <v>2062</v>
      </c>
      <c r="C15" s="38">
        <v>8.2329317269076302E-2</v>
      </c>
      <c r="D15" s="39">
        <v>2.08874201640086E-6</v>
      </c>
      <c r="E15" s="38">
        <v>0.67694183858403745</v>
      </c>
      <c r="F15" s="38">
        <f t="shared" si="1"/>
        <v>12.2087429607061</v>
      </c>
      <c r="G15" t="s">
        <v>96</v>
      </c>
      <c r="I15" s="42">
        <v>95.3</v>
      </c>
      <c r="J15" s="40">
        <v>0.89765360898908686</v>
      </c>
      <c r="K15" s="40">
        <v>18.854205738545563</v>
      </c>
      <c r="M15" s="41">
        <v>305</v>
      </c>
      <c r="N15" s="41">
        <v>77.738834929432315</v>
      </c>
      <c r="O15">
        <v>17.241293663386546</v>
      </c>
      <c r="Q15" s="43">
        <v>90.12</v>
      </c>
      <c r="R15" s="42">
        <v>77.312532833637945</v>
      </c>
      <c r="S15">
        <v>16.688633801213182</v>
      </c>
      <c r="U15" s="43">
        <v>1167.8800000000001</v>
      </c>
      <c r="V15" s="42">
        <v>76.438736663809266</v>
      </c>
      <c r="W15">
        <v>14.833744659869314</v>
      </c>
      <c r="Y15" s="44">
        <v>247.72619999999998</v>
      </c>
      <c r="Z15" s="41">
        <v>75.345962611980681</v>
      </c>
      <c r="AA15">
        <v>9.3539342078311698</v>
      </c>
      <c r="AC15" s="43">
        <v>781.95</v>
      </c>
      <c r="AD15" s="42">
        <v>79.291839913286637</v>
      </c>
      <c r="AE15">
        <v>11.269270793425012</v>
      </c>
      <c r="AG15" s="43">
        <v>873.29</v>
      </c>
      <c r="AH15" s="42">
        <v>79.258794433261031</v>
      </c>
      <c r="AI15">
        <v>14.989167979070682</v>
      </c>
      <c r="AK15" t="s">
        <v>117</v>
      </c>
      <c r="AL15">
        <v>85.91</v>
      </c>
      <c r="AM15">
        <v>23.36869999999999</v>
      </c>
    </row>
    <row r="16" spans="1:39" x14ac:dyDescent="0.2">
      <c r="B16" t="s">
        <v>92</v>
      </c>
      <c r="C16" s="38">
        <v>7.6834862385321112E-2</v>
      </c>
      <c r="D16" s="39">
        <v>2.2635718320431865E-6</v>
      </c>
      <c r="E16" s="38">
        <v>0.76550902347004168</v>
      </c>
      <c r="F16" s="38">
        <f t="shared" si="1"/>
        <v>17.168505314322342</v>
      </c>
      <c r="G16" t="s">
        <v>96</v>
      </c>
      <c r="I16" s="42">
        <v>95.45</v>
      </c>
      <c r="J16" s="40">
        <v>0.89452020881045291</v>
      </c>
      <c r="K16" s="40">
        <v>19.019466224101738</v>
      </c>
      <c r="M16" s="41">
        <v>306.89999999999998</v>
      </c>
      <c r="N16" s="41">
        <v>77.874286806704987</v>
      </c>
      <c r="O16">
        <v>17.484060493109649</v>
      </c>
      <c r="Q16" s="43">
        <v>93.4</v>
      </c>
      <c r="R16" s="42">
        <v>77.115762783158516</v>
      </c>
      <c r="S16">
        <v>17.275908715218694</v>
      </c>
      <c r="U16" s="43">
        <v>1168</v>
      </c>
      <c r="V16" s="42">
        <v>74.30723764393997</v>
      </c>
      <c r="W16">
        <v>12.84450721962418</v>
      </c>
      <c r="Y16" s="44">
        <v>255.72720000000001</v>
      </c>
      <c r="Z16" s="41">
        <v>76.308752640240002</v>
      </c>
      <c r="AA16">
        <v>8.5497323844875162</v>
      </c>
      <c r="AC16" s="43">
        <v>782.27</v>
      </c>
      <c r="AD16" s="42">
        <v>78.667385136270653</v>
      </c>
      <c r="AE16">
        <v>11.210306957739977</v>
      </c>
      <c r="AG16" s="43">
        <v>880.6</v>
      </c>
      <c r="AH16" s="42">
        <v>78.230323357704535</v>
      </c>
      <c r="AI16">
        <v>13.262154785573042</v>
      </c>
      <c r="AK16" t="s">
        <v>117</v>
      </c>
      <c r="AL16">
        <v>85.09</v>
      </c>
      <c r="AM16">
        <v>22.901299999999999</v>
      </c>
    </row>
    <row r="17" spans="2:39" x14ac:dyDescent="0.2">
      <c r="B17">
        <v>2061</v>
      </c>
      <c r="C17" s="38">
        <v>9.8103574033552146E-2</v>
      </c>
      <c r="D17" s="39">
        <v>4.3064526106273753E-6</v>
      </c>
      <c r="E17" s="38">
        <v>0.61293483050766862</v>
      </c>
      <c r="F17" s="38">
        <f t="shared" si="1"/>
        <v>8.6243505084294476</v>
      </c>
      <c r="G17" t="s">
        <v>96</v>
      </c>
      <c r="I17" s="42">
        <v>95.71</v>
      </c>
      <c r="J17" s="40">
        <v>0.85892240915197271</v>
      </c>
      <c r="K17" s="40">
        <v>17.61522836179542</v>
      </c>
      <c r="M17" s="41">
        <v>325.10000000000002</v>
      </c>
      <c r="N17" s="41">
        <v>79.189800627532648</v>
      </c>
      <c r="O17">
        <v>17.998272709413815</v>
      </c>
      <c r="Q17" s="43">
        <v>96.8</v>
      </c>
      <c r="R17" s="42">
        <v>78.147230490054937</v>
      </c>
      <c r="S17">
        <v>18.714876636293067</v>
      </c>
      <c r="U17" s="43">
        <v>1168.0999999999999</v>
      </c>
      <c r="V17" s="42">
        <v>72.755964023792913</v>
      </c>
      <c r="W17">
        <v>12.020739801845831</v>
      </c>
      <c r="Y17" s="44">
        <v>257.04698400000001</v>
      </c>
      <c r="Z17" s="41">
        <v>78.913560175754952</v>
      </c>
      <c r="AA17">
        <v>14.24379191031888</v>
      </c>
      <c r="AC17" s="43">
        <v>783.21</v>
      </c>
      <c r="AD17" s="42">
        <v>79.657460662092063</v>
      </c>
      <c r="AE17">
        <v>15.297157993833668</v>
      </c>
      <c r="AG17" s="43">
        <v>885.5</v>
      </c>
      <c r="AH17" s="42">
        <v>78.522858244781233</v>
      </c>
      <c r="AI17">
        <v>15.204787236072104</v>
      </c>
      <c r="AK17" t="s">
        <v>117</v>
      </c>
      <c r="AL17">
        <v>85.11</v>
      </c>
      <c r="AM17">
        <v>22.912699999999994</v>
      </c>
    </row>
    <row r="18" spans="2:39" x14ac:dyDescent="0.2">
      <c r="B18">
        <v>2060</v>
      </c>
      <c r="C18" s="38">
        <v>0.11594202898550723</v>
      </c>
      <c r="D18" s="39">
        <v>4.0287622174864476E-6</v>
      </c>
      <c r="E18" s="38">
        <v>0.71324755474504054</v>
      </c>
      <c r="F18" s="38">
        <f t="shared" si="1"/>
        <v>14.241863065722274</v>
      </c>
      <c r="G18" t="s">
        <v>96</v>
      </c>
      <c r="I18" s="42">
        <v>96.11</v>
      </c>
      <c r="J18" s="40">
        <v>0.87298402518371265</v>
      </c>
      <c r="K18" s="40">
        <v>17.227582600118875</v>
      </c>
      <c r="M18" s="41">
        <v>330.16</v>
      </c>
      <c r="N18" s="41">
        <v>77.787222873819559</v>
      </c>
      <c r="O18">
        <v>17.100175990622805</v>
      </c>
      <c r="Q18" s="43">
        <v>98.02</v>
      </c>
      <c r="R18" s="42">
        <v>77.202168639900194</v>
      </c>
      <c r="S18">
        <v>17.643460131331626</v>
      </c>
      <c r="U18" s="43">
        <v>1168.25</v>
      </c>
      <c r="V18" s="42">
        <v>72.845902486417501</v>
      </c>
      <c r="W18">
        <v>12.371393722097945</v>
      </c>
      <c r="Y18" s="44">
        <v>265.55700000000002</v>
      </c>
      <c r="Z18" s="41">
        <v>76.916853064391873</v>
      </c>
      <c r="AA18">
        <v>12.193057653942905</v>
      </c>
      <c r="AC18" s="43">
        <v>783.45</v>
      </c>
      <c r="AD18" s="42">
        <v>82.755624654004833</v>
      </c>
      <c r="AE18">
        <v>18.193201038502824</v>
      </c>
      <c r="AG18" s="43">
        <v>888.3</v>
      </c>
      <c r="AH18" s="42">
        <v>78.159825859243696</v>
      </c>
      <c r="AI18">
        <v>13.747869795111388</v>
      </c>
      <c r="AK18" t="s">
        <v>117</v>
      </c>
      <c r="AL18">
        <v>81.44</v>
      </c>
      <c r="AM18">
        <v>20.820799999999991</v>
      </c>
    </row>
    <row r="19" spans="2:39" x14ac:dyDescent="0.2">
      <c r="B19" t="s">
        <v>93</v>
      </c>
      <c r="C19" s="38">
        <v>2.7979274611398965E-2</v>
      </c>
      <c r="D19" s="39">
        <v>1.0297168205033223E-6</v>
      </c>
      <c r="E19" s="38">
        <v>0.75730034551298664</v>
      </c>
      <c r="F19" s="38">
        <f t="shared" si="1"/>
        <v>16.70881934872725</v>
      </c>
      <c r="G19" t="s">
        <v>96</v>
      </c>
      <c r="I19" s="42">
        <v>96.72</v>
      </c>
      <c r="J19" s="40">
        <v>0.79769233264441597</v>
      </c>
      <c r="K19" s="40">
        <v>14.607085947239138</v>
      </c>
      <c r="M19" s="41">
        <v>334.4</v>
      </c>
      <c r="N19" s="41">
        <v>77.68703470228921</v>
      </c>
      <c r="O19">
        <v>16.659744632828794</v>
      </c>
      <c r="Q19" s="43">
        <v>100.4</v>
      </c>
      <c r="R19" s="42">
        <v>77.257592490253572</v>
      </c>
      <c r="S19">
        <v>17.594245953311894</v>
      </c>
      <c r="U19" s="43">
        <v>1168.5</v>
      </c>
      <c r="V19" s="42">
        <v>70.804555787976227</v>
      </c>
      <c r="W19">
        <v>10.999398932227745</v>
      </c>
      <c r="Y19" s="44">
        <v>269.97660000000002</v>
      </c>
      <c r="Z19" s="41">
        <v>76.89041796507054</v>
      </c>
      <c r="AA19">
        <v>13.208915374573831</v>
      </c>
      <c r="AC19" s="43">
        <v>783.81</v>
      </c>
      <c r="AD19" s="42">
        <v>84.825065852991628</v>
      </c>
      <c r="AE19">
        <v>19.324536181951469</v>
      </c>
      <c r="AG19" s="43">
        <v>890.65</v>
      </c>
      <c r="AH19" s="42">
        <v>77.222186518384106</v>
      </c>
      <c r="AI19">
        <v>12.632481945265443</v>
      </c>
      <c r="AK19" t="s">
        <v>117</v>
      </c>
      <c r="AL19">
        <v>81.73</v>
      </c>
      <c r="AM19">
        <v>20.986099999999993</v>
      </c>
    </row>
    <row r="20" spans="2:39" x14ac:dyDescent="0.2">
      <c r="B20">
        <v>2059</v>
      </c>
      <c r="C20" s="38">
        <v>7.0816418583671631E-2</v>
      </c>
      <c r="D20" s="39">
        <v>2.7542067597104132E-6</v>
      </c>
      <c r="E20" s="38">
        <v>0.77245648876380646</v>
      </c>
      <c r="F20" s="38">
        <f t="shared" si="1"/>
        <v>17.557563370773163</v>
      </c>
      <c r="G20" t="s">
        <v>97</v>
      </c>
      <c r="I20" s="42">
        <v>97.08</v>
      </c>
      <c r="J20" s="40">
        <v>0.89522887307749033</v>
      </c>
      <c r="K20" s="40">
        <v>19.347658307481691</v>
      </c>
      <c r="M20" s="41">
        <v>340</v>
      </c>
      <c r="N20" s="41">
        <v>76.782208459598849</v>
      </c>
      <c r="O20">
        <v>15.890241475974047</v>
      </c>
      <c r="Q20" s="43">
        <v>104.6</v>
      </c>
      <c r="R20" s="42">
        <v>76.736665804540664</v>
      </c>
      <c r="S20">
        <v>15.85672501661784</v>
      </c>
      <c r="U20" s="43">
        <v>1168.5999999999999</v>
      </c>
      <c r="V20" s="42">
        <v>76.70458543742879</v>
      </c>
      <c r="W20">
        <v>14.844459169966608</v>
      </c>
      <c r="Y20" s="44">
        <v>274.92959999999999</v>
      </c>
      <c r="Z20" s="41">
        <v>76.031528272412757</v>
      </c>
      <c r="AA20">
        <v>11.045145652930938</v>
      </c>
      <c r="AC20" s="43">
        <v>784.4</v>
      </c>
      <c r="AD20" s="42">
        <v>78.907713457479431</v>
      </c>
      <c r="AE20">
        <v>15.450637251444537</v>
      </c>
      <c r="AG20" s="43">
        <v>892.75</v>
      </c>
      <c r="AH20" s="42">
        <v>73.802227274598366</v>
      </c>
      <c r="AI20">
        <v>11.260759073794912</v>
      </c>
      <c r="AK20" t="s">
        <v>117</v>
      </c>
      <c r="AL20">
        <v>85.78</v>
      </c>
      <c r="AM20">
        <v>23.294599999999996</v>
      </c>
    </row>
    <row r="21" spans="2:39" x14ac:dyDescent="0.2">
      <c r="B21">
        <v>2058</v>
      </c>
      <c r="C21" s="38">
        <v>0.13031914893617022</v>
      </c>
      <c r="D21" s="39">
        <v>3.8603733850100533E-6</v>
      </c>
      <c r="E21" s="38">
        <v>0.77519671233274834</v>
      </c>
      <c r="F21" s="38">
        <f t="shared" si="1"/>
        <v>17.711015890633913</v>
      </c>
      <c r="G21" t="s">
        <v>97</v>
      </c>
      <c r="I21" s="42">
        <v>97.28</v>
      </c>
      <c r="J21" s="40">
        <v>0.89575536258949684</v>
      </c>
      <c r="K21" s="40">
        <v>18.911587715525751</v>
      </c>
      <c r="M21" s="41">
        <v>345.95</v>
      </c>
      <c r="N21" s="41">
        <v>76.961051478038826</v>
      </c>
      <c r="O21">
        <v>15.659344945390576</v>
      </c>
      <c r="Q21" s="43">
        <v>110.07</v>
      </c>
      <c r="R21" s="42">
        <v>77.524041272520293</v>
      </c>
      <c r="S21">
        <v>16.894711017879569</v>
      </c>
      <c r="U21" s="43">
        <v>1168.68</v>
      </c>
      <c r="V21" s="42">
        <v>70.916526821305425</v>
      </c>
      <c r="W21">
        <v>10.8986231794992</v>
      </c>
      <c r="Y21" s="44">
        <v>277.06319999999999</v>
      </c>
      <c r="Z21" s="41">
        <v>63.245062394696291</v>
      </c>
      <c r="AA21">
        <v>4.265785778662682</v>
      </c>
      <c r="AC21" s="43">
        <v>786.37</v>
      </c>
      <c r="AD21" s="42">
        <v>76.934747720554753</v>
      </c>
      <c r="AE21">
        <v>16.503284808287145</v>
      </c>
      <c r="AG21" s="43">
        <v>895.74</v>
      </c>
      <c r="AH21" s="42">
        <v>77.012065228544984</v>
      </c>
      <c r="AI21">
        <v>13.462133357323555</v>
      </c>
      <c r="AK21" t="s">
        <v>117</v>
      </c>
      <c r="AL21">
        <v>85.05</v>
      </c>
      <c r="AM21">
        <v>22.878499999999995</v>
      </c>
    </row>
    <row r="22" spans="2:39" x14ac:dyDescent="0.2">
      <c r="B22" t="s">
        <v>68</v>
      </c>
      <c r="C22" s="38">
        <v>0.13034410844629823</v>
      </c>
      <c r="D22" s="39">
        <v>3.9565717184264045E-6</v>
      </c>
      <c r="E22" s="38">
        <v>0.48037128104852328</v>
      </c>
      <c r="F22" s="38">
        <f t="shared" si="1"/>
        <v>1.2007917387173066</v>
      </c>
      <c r="G22" t="s">
        <v>97</v>
      </c>
      <c r="I22" s="42">
        <v>97.49</v>
      </c>
      <c r="J22" s="40">
        <v>0.88043070159965076</v>
      </c>
      <c r="K22" s="40">
        <v>18.468568051326233</v>
      </c>
      <c r="M22" s="41">
        <v>349.2</v>
      </c>
      <c r="N22" s="41">
        <v>74.8541452155781</v>
      </c>
      <c r="O22">
        <v>14.423742754227479</v>
      </c>
      <c r="Q22" s="43">
        <v>112.1</v>
      </c>
      <c r="R22" s="42">
        <v>75.760556970895081</v>
      </c>
      <c r="S22">
        <v>15.461066443970363</v>
      </c>
      <c r="U22" s="43">
        <v>1168.8</v>
      </c>
      <c r="V22" s="42">
        <v>73.823418586848902</v>
      </c>
      <c r="W22">
        <v>12.793208769110262</v>
      </c>
      <c r="Y22" s="44">
        <v>278.71521599999994</v>
      </c>
      <c r="Z22" s="41">
        <v>74.819763854218607</v>
      </c>
      <c r="AA22">
        <v>7.0704556972487502</v>
      </c>
      <c r="AC22" s="43">
        <v>787.52</v>
      </c>
      <c r="AD22" s="42">
        <v>68.919948312245623</v>
      </c>
      <c r="AE22">
        <v>9.5645840341849855</v>
      </c>
      <c r="AG22" s="43">
        <v>896.14</v>
      </c>
      <c r="AH22" s="42">
        <v>78.143423342519114</v>
      </c>
      <c r="AI22">
        <v>13.96892617239951</v>
      </c>
      <c r="AK22" t="s">
        <v>117</v>
      </c>
      <c r="AL22">
        <v>84.79</v>
      </c>
      <c r="AM22">
        <v>22.7303</v>
      </c>
    </row>
    <row r="23" spans="2:39" x14ac:dyDescent="0.2">
      <c r="B23">
        <v>2057</v>
      </c>
      <c r="C23" s="38">
        <v>0.12973245835436645</v>
      </c>
      <c r="D23" s="39">
        <v>4.0684338347380406E-6</v>
      </c>
      <c r="E23" s="38">
        <v>0.74522811124310684</v>
      </c>
      <c r="F23" s="38">
        <f t="shared" si="1"/>
        <v>16.032774229613981</v>
      </c>
      <c r="G23" t="s">
        <v>97</v>
      </c>
      <c r="I23" s="42">
        <v>97.61</v>
      </c>
      <c r="J23" s="40">
        <v>0.84389376520466908</v>
      </c>
      <c r="K23" s="40">
        <v>15.642007031447402</v>
      </c>
      <c r="M23" s="41">
        <v>351.62</v>
      </c>
      <c r="N23" s="41">
        <v>75.696039600460082</v>
      </c>
      <c r="O23">
        <v>12.185924076522586</v>
      </c>
      <c r="Q23" s="43">
        <v>113.09</v>
      </c>
      <c r="R23" s="42">
        <v>75.680639087880635</v>
      </c>
      <c r="S23">
        <v>15.302191063277842</v>
      </c>
      <c r="U23" s="43">
        <v>1168.9100000000001</v>
      </c>
      <c r="V23" s="42">
        <v>75.287861519161709</v>
      </c>
      <c r="W23">
        <v>12.813491503500583</v>
      </c>
      <c r="Y23" s="44">
        <v>281.83941599999997</v>
      </c>
      <c r="Z23" s="41">
        <v>77.077367267095397</v>
      </c>
      <c r="AA23">
        <v>9.5529348403171745</v>
      </c>
      <c r="AC23" s="43">
        <v>788.2</v>
      </c>
      <c r="AD23" s="42">
        <v>78.392267488496586</v>
      </c>
      <c r="AE23">
        <v>15.86464223407862</v>
      </c>
      <c r="AG23" s="43">
        <v>912.06</v>
      </c>
      <c r="AH23" s="42">
        <v>79.010294713330367</v>
      </c>
      <c r="AI23">
        <v>17.651432689461384</v>
      </c>
      <c r="AK23" t="s">
        <v>117</v>
      </c>
      <c r="AL23">
        <v>82.41</v>
      </c>
      <c r="AM23">
        <v>21.373699999999992</v>
      </c>
    </row>
    <row r="24" spans="2:39" x14ac:dyDescent="0.2">
      <c r="B24">
        <v>2056</v>
      </c>
      <c r="C24" s="38">
        <v>1.5948275862068963E-2</v>
      </c>
      <c r="D24" s="39">
        <v>6.7467742541077131E-7</v>
      </c>
      <c r="E24" s="38">
        <v>0.78007722323351314</v>
      </c>
      <c r="F24" s="38">
        <f t="shared" si="1"/>
        <v>17.984324501076745</v>
      </c>
      <c r="G24" t="s">
        <v>97</v>
      </c>
      <c r="I24" s="42">
        <v>97.92</v>
      </c>
      <c r="J24" s="40">
        <v>0.88095097506305553</v>
      </c>
      <c r="K24" s="40">
        <v>18.013779968998062</v>
      </c>
      <c r="M24" s="41">
        <v>353.7</v>
      </c>
      <c r="N24" s="41">
        <v>77.538188662484487</v>
      </c>
      <c r="O24">
        <v>16.818618976766071</v>
      </c>
      <c r="Q24" s="43">
        <v>116</v>
      </c>
      <c r="R24" s="42">
        <v>75.296551208823033</v>
      </c>
      <c r="S24">
        <v>15.099659308521797</v>
      </c>
      <c r="U24" s="43">
        <v>1169.0999999999999</v>
      </c>
      <c r="V24" s="42">
        <v>69.208190730456693</v>
      </c>
      <c r="W24">
        <v>10.401650150713298</v>
      </c>
      <c r="Y24" s="44">
        <v>295.75658400000003</v>
      </c>
      <c r="Z24" s="41">
        <v>74.477717075827357</v>
      </c>
      <c r="AA24">
        <v>10.966471960215646</v>
      </c>
      <c r="AC24" s="43">
        <v>801.11</v>
      </c>
      <c r="AD24" s="42">
        <v>80.420700206742382</v>
      </c>
      <c r="AE24">
        <v>14.520518425562624</v>
      </c>
      <c r="AG24" s="43">
        <v>912.28</v>
      </c>
      <c r="AH24" s="42">
        <v>78.674375572856746</v>
      </c>
      <c r="AI24">
        <v>13.936757739952082</v>
      </c>
    </row>
    <row r="25" spans="2:39" x14ac:dyDescent="0.2">
      <c r="B25" t="s">
        <v>69</v>
      </c>
      <c r="C25" s="38">
        <v>4.0666340029397362E-2</v>
      </c>
      <c r="D25" s="39">
        <v>1.4455889478664882E-6</v>
      </c>
      <c r="E25" s="38">
        <v>0.64404148458417276</v>
      </c>
      <c r="F25" s="38">
        <f t="shared" si="1"/>
        <v>10.366323136713685</v>
      </c>
      <c r="G25" t="s">
        <v>97</v>
      </c>
      <c r="I25" s="42">
        <v>98.09</v>
      </c>
      <c r="J25" s="40">
        <v>0.89779311548982632</v>
      </c>
      <c r="K25" s="40">
        <v>19.124143669294238</v>
      </c>
      <c r="M25" s="41">
        <v>355.92</v>
      </c>
      <c r="N25" s="41">
        <v>76.533998117835239</v>
      </c>
      <c r="O25">
        <v>15.21979364670791</v>
      </c>
      <c r="Q25" s="43">
        <v>118.3</v>
      </c>
      <c r="R25" s="42">
        <v>79.846974062859417</v>
      </c>
      <c r="S25">
        <v>16.131984994308933</v>
      </c>
      <c r="U25" s="43">
        <v>1169.3499999999999</v>
      </c>
      <c r="V25" s="42">
        <v>79.113058203381613</v>
      </c>
      <c r="W25">
        <v>18.538412390465549</v>
      </c>
      <c r="Y25" s="44">
        <v>296.26560000000001</v>
      </c>
      <c r="Z25" s="41">
        <v>73.657954566392704</v>
      </c>
      <c r="AA25">
        <v>10.430951337970935</v>
      </c>
      <c r="AC25" s="43">
        <v>802.97</v>
      </c>
      <c r="AD25" s="42">
        <v>82.038310114272349</v>
      </c>
      <c r="AE25">
        <v>19.495934646071039</v>
      </c>
      <c r="AG25" s="43">
        <v>912.48</v>
      </c>
      <c r="AH25" s="42">
        <v>78.930130487936211</v>
      </c>
      <c r="AI25">
        <v>14.866209750945405</v>
      </c>
    </row>
    <row r="26" spans="2:39" x14ac:dyDescent="0.2">
      <c r="B26">
        <v>2055</v>
      </c>
      <c r="C26" s="38">
        <v>1.1087420042643922E-2</v>
      </c>
      <c r="D26" s="39">
        <v>4.7327216686615283E-7</v>
      </c>
      <c r="E26" s="38">
        <v>0.65504848245040515</v>
      </c>
      <c r="F26" s="38">
        <f t="shared" si="1"/>
        <v>10.982715017222699</v>
      </c>
      <c r="G26" t="s">
        <v>97</v>
      </c>
      <c r="I26" s="42">
        <v>98.3</v>
      </c>
      <c r="J26" s="40">
        <v>0.87966319131169457</v>
      </c>
      <c r="K26" s="40">
        <v>18.729521707633726</v>
      </c>
      <c r="M26" s="41">
        <v>357.82</v>
      </c>
      <c r="N26" s="41">
        <v>76.726283406135408</v>
      </c>
      <c r="O26">
        <v>16.588529874885698</v>
      </c>
      <c r="Q26" s="43">
        <v>119.94</v>
      </c>
      <c r="R26" s="42">
        <v>79.348294615766747</v>
      </c>
      <c r="S26">
        <v>19.160738874472283</v>
      </c>
      <c r="U26" s="43">
        <v>1171.8</v>
      </c>
      <c r="V26" s="42">
        <v>80.135084935084038</v>
      </c>
      <c r="W26">
        <v>21.117430085196712</v>
      </c>
      <c r="Y26" s="44">
        <v>300.35601599999995</v>
      </c>
      <c r="Z26" s="41">
        <v>74.177688489126027</v>
      </c>
      <c r="AA26">
        <v>8.6716552531797539</v>
      </c>
      <c r="AC26" s="43">
        <v>804.08</v>
      </c>
      <c r="AD26" s="42">
        <v>79.391349744828148</v>
      </c>
      <c r="AE26">
        <v>16.148653774223934</v>
      </c>
      <c r="AG26" s="43">
        <v>912.59</v>
      </c>
      <c r="AH26" s="42">
        <v>79.034552559906459</v>
      </c>
      <c r="AI26">
        <v>15.406499229281057</v>
      </c>
    </row>
    <row r="27" spans="2:39" x14ac:dyDescent="0.2">
      <c r="B27">
        <v>2054</v>
      </c>
      <c r="C27" s="38">
        <v>2.2058823529411766E-2</v>
      </c>
      <c r="D27" s="39">
        <v>7.5905678921858926E-7</v>
      </c>
      <c r="E27" s="38">
        <v>0.73398465459334805</v>
      </c>
      <c r="F27" s="38">
        <f t="shared" si="1"/>
        <v>15.403140657227492</v>
      </c>
      <c r="G27" t="s">
        <v>97</v>
      </c>
      <c r="I27" s="42">
        <v>98.43</v>
      </c>
      <c r="J27" s="40">
        <v>0.87619347386423729</v>
      </c>
      <c r="K27" s="40">
        <v>17.890223531460887</v>
      </c>
      <c r="M27" s="41">
        <v>358.87</v>
      </c>
      <c r="N27" s="41">
        <v>76.742093125197172</v>
      </c>
      <c r="O27">
        <v>14.305834483560833</v>
      </c>
      <c r="Q27" s="43">
        <v>132.6</v>
      </c>
      <c r="R27" s="42">
        <v>77.708925887733784</v>
      </c>
      <c r="S27">
        <v>17.520851307386113</v>
      </c>
      <c r="U27" s="43">
        <v>1172.2</v>
      </c>
      <c r="V27" s="42">
        <v>72.042835904444033</v>
      </c>
      <c r="W27">
        <v>12.428073901887739</v>
      </c>
      <c r="Y27" s="44">
        <v>304.59578400000004</v>
      </c>
      <c r="Z27" s="41">
        <v>76.137394186271194</v>
      </c>
      <c r="AA27">
        <v>8.1359320691982013</v>
      </c>
      <c r="AC27" s="43">
        <v>805.03</v>
      </c>
      <c r="AD27" s="42">
        <v>83.959186974549468</v>
      </c>
      <c r="AE27">
        <v>16.392492378491003</v>
      </c>
      <c r="AG27" s="43">
        <v>912.72</v>
      </c>
      <c r="AH27" s="42">
        <v>79.493811208898478</v>
      </c>
      <c r="AI27">
        <v>15.116517856768393</v>
      </c>
    </row>
    <row r="28" spans="2:39" x14ac:dyDescent="0.2">
      <c r="B28" t="s">
        <v>70</v>
      </c>
      <c r="C28" s="38">
        <v>7.6244486452425958E-2</v>
      </c>
      <c r="D28" s="39">
        <v>1.9798847303147492E-6</v>
      </c>
      <c r="E28" s="38">
        <v>0.75340740028391917</v>
      </c>
      <c r="F28" s="38">
        <f t="shared" si="1"/>
        <v>16.490814415899482</v>
      </c>
      <c r="G28" t="s">
        <v>97</v>
      </c>
      <c r="I28" s="42">
        <v>98.6</v>
      </c>
      <c r="J28" s="40">
        <v>0.93499533352729791</v>
      </c>
      <c r="K28" s="40">
        <v>22.06892474810876</v>
      </c>
      <c r="M28" s="41">
        <v>359.71</v>
      </c>
      <c r="N28" s="41">
        <v>77.072129327645001</v>
      </c>
      <c r="O28">
        <v>15.671959827664249</v>
      </c>
      <c r="Q28" s="43">
        <v>133.15</v>
      </c>
      <c r="R28" s="42">
        <v>76.922476572761965</v>
      </c>
      <c r="S28">
        <v>16.127541828234254</v>
      </c>
      <c r="U28" s="43">
        <v>1176.21</v>
      </c>
      <c r="V28" s="42">
        <v>66.997405143206493</v>
      </c>
      <c r="W28">
        <v>4.9502291643719261</v>
      </c>
      <c r="Y28" s="44">
        <v>308.66181599999999</v>
      </c>
      <c r="Z28" s="41">
        <v>76.862647482854413</v>
      </c>
      <c r="AA28">
        <v>11.139272313187515</v>
      </c>
      <c r="AC28" s="43">
        <v>810.09</v>
      </c>
      <c r="AD28" s="42">
        <v>83.086548724796458</v>
      </c>
      <c r="AE28">
        <v>19.410623121114195</v>
      </c>
      <c r="AG28" s="43">
        <v>912.96</v>
      </c>
      <c r="AH28" s="42">
        <v>78.45232051639843</v>
      </c>
      <c r="AI28">
        <v>15.658789328117113</v>
      </c>
    </row>
    <row r="29" spans="2:39" x14ac:dyDescent="0.2">
      <c r="B29" t="s">
        <v>71</v>
      </c>
      <c r="C29" s="38">
        <v>0.1051255230125523</v>
      </c>
      <c r="D29" s="39">
        <v>3.2992878211924782E-6</v>
      </c>
      <c r="E29" s="38">
        <v>0.47868753480344445</v>
      </c>
      <c r="F29" s="38">
        <f t="shared" si="1"/>
        <v>1.1065019489928929</v>
      </c>
      <c r="G29" t="s">
        <v>97</v>
      </c>
      <c r="I29" s="42">
        <v>98.76</v>
      </c>
      <c r="J29" s="40">
        <v>0.94353839046547205</v>
      </c>
      <c r="K29" s="40">
        <v>22.422199629020785</v>
      </c>
      <c r="M29" s="41">
        <v>360.62</v>
      </c>
      <c r="N29" s="41">
        <v>72.947412576146078</v>
      </c>
      <c r="O29">
        <v>12.093815431911107</v>
      </c>
      <c r="Q29" s="43">
        <v>136.36000000000001</v>
      </c>
      <c r="R29" s="42">
        <v>76.389033201378552</v>
      </c>
      <c r="S29">
        <v>15.65373249443584</v>
      </c>
      <c r="U29" s="43">
        <v>1185.9000000000001</v>
      </c>
      <c r="V29" s="42">
        <v>79.340668681678096</v>
      </c>
      <c r="W29">
        <v>20.392367881488848</v>
      </c>
      <c r="Y29" s="44">
        <v>311.27699999999999</v>
      </c>
      <c r="Z29" s="41">
        <v>78.432280194078714</v>
      </c>
      <c r="AA29">
        <v>13.183640860039556</v>
      </c>
      <c r="AC29" s="43">
        <v>819.48</v>
      </c>
      <c r="AD29" s="42">
        <v>79.35499361714146</v>
      </c>
      <c r="AE29">
        <v>13.553788280420289</v>
      </c>
      <c r="AG29" s="43">
        <v>913.09</v>
      </c>
      <c r="AH29" s="42">
        <v>79.320788075384669</v>
      </c>
      <c r="AI29">
        <v>15.490987248868255</v>
      </c>
    </row>
    <row r="30" spans="2:39" x14ac:dyDescent="0.2">
      <c r="I30" s="42">
        <v>101.09</v>
      </c>
      <c r="J30" s="40">
        <v>0.91987625997834288</v>
      </c>
      <c r="K30" s="40">
        <v>20.653517085922342</v>
      </c>
      <c r="M30" s="41">
        <v>360.78</v>
      </c>
      <c r="N30" s="41">
        <v>77.256920961542548</v>
      </c>
      <c r="O30">
        <v>15.493056805992328</v>
      </c>
      <c r="Q30" s="43">
        <v>138.43</v>
      </c>
      <c r="R30" s="42">
        <v>75.403826096454154</v>
      </c>
      <c r="S30">
        <v>15.78690835187064</v>
      </c>
      <c r="U30" s="43">
        <v>1186.2</v>
      </c>
      <c r="V30" s="42">
        <v>79.495923448714535</v>
      </c>
      <c r="W30">
        <v>17.888453691665763</v>
      </c>
      <c r="Y30" s="44">
        <v>314.62979999999999</v>
      </c>
      <c r="Z30" s="41">
        <v>77.933407933076595</v>
      </c>
      <c r="AA30">
        <v>10.491762473683895</v>
      </c>
      <c r="AC30" s="43">
        <v>831.43</v>
      </c>
      <c r="AD30" s="42">
        <v>76.721171332569384</v>
      </c>
      <c r="AE30">
        <v>11.91559079131228</v>
      </c>
      <c r="AG30" s="43">
        <v>913.2</v>
      </c>
      <c r="AH30" s="42">
        <v>79.943927286870604</v>
      </c>
      <c r="AI30">
        <v>13.906529087542207</v>
      </c>
    </row>
    <row r="31" spans="2:39" x14ac:dyDescent="0.2">
      <c r="I31" s="42">
        <v>101.5</v>
      </c>
      <c r="J31" s="40">
        <v>0.88632132575098166</v>
      </c>
      <c r="K31" s="40">
        <v>17.549758620656437</v>
      </c>
      <c r="M31" s="41">
        <v>360.86</v>
      </c>
      <c r="N31" s="41">
        <v>76.813653939004993</v>
      </c>
      <c r="O31">
        <v>15.863838605186285</v>
      </c>
      <c r="Q31" s="43">
        <v>141.22999999999999</v>
      </c>
      <c r="R31" s="42">
        <v>76.191045289230459</v>
      </c>
      <c r="S31">
        <v>15.851610145872794</v>
      </c>
      <c r="U31" s="43">
        <v>1186.8</v>
      </c>
      <c r="V31" s="42">
        <v>75.882183863170894</v>
      </c>
      <c r="W31">
        <v>14.639996586501216</v>
      </c>
      <c r="Y31" s="44">
        <v>322.37476800000002</v>
      </c>
      <c r="Z31" s="41">
        <v>76.925538135800338</v>
      </c>
      <c r="AA31">
        <v>11.183234903485914</v>
      </c>
      <c r="AC31" s="43">
        <v>840.32</v>
      </c>
      <c r="AD31" s="42">
        <v>78.251764024525755</v>
      </c>
      <c r="AE31">
        <v>13.666882332102478</v>
      </c>
      <c r="AG31" s="43">
        <v>913.44</v>
      </c>
      <c r="AH31" s="42">
        <v>80.538046178396201</v>
      </c>
      <c r="AI31">
        <v>14.383706835422014</v>
      </c>
    </row>
    <row r="32" spans="2:39" x14ac:dyDescent="0.2">
      <c r="I32" s="42">
        <v>101.88</v>
      </c>
      <c r="J32" s="40">
        <v>0.86509856501950677</v>
      </c>
      <c r="K32" s="40">
        <v>15.918796685377611</v>
      </c>
      <c r="M32" s="41">
        <v>361.03</v>
      </c>
      <c r="N32" s="41">
        <v>76.996560775485094</v>
      </c>
      <c r="O32">
        <v>15.196952691718995</v>
      </c>
      <c r="Q32" s="43">
        <v>143.41999999999999</v>
      </c>
      <c r="R32" s="42">
        <v>76.16873240627055</v>
      </c>
      <c r="S32">
        <v>16.223463141153236</v>
      </c>
      <c r="U32" s="43">
        <v>1187.4000000000001</v>
      </c>
      <c r="V32" s="42">
        <v>66.949560796813913</v>
      </c>
      <c r="W32">
        <v>8.4621324347105507</v>
      </c>
      <c r="Y32" s="44">
        <v>328.66279199999997</v>
      </c>
      <c r="Z32" s="41">
        <v>76.177792114018814</v>
      </c>
      <c r="AA32">
        <v>9.4031475521541772</v>
      </c>
      <c r="AC32" s="43">
        <v>849.1</v>
      </c>
      <c r="AD32" s="42">
        <v>77.167607158524831</v>
      </c>
      <c r="AE32">
        <v>11.668763497251188</v>
      </c>
      <c r="AG32" s="43">
        <v>913.62</v>
      </c>
      <c r="AH32" s="42">
        <v>80.047506745088199</v>
      </c>
      <c r="AI32">
        <v>15.999611540578361</v>
      </c>
    </row>
    <row r="33" spans="9:35" x14ac:dyDescent="0.2">
      <c r="I33" s="42">
        <v>103.89</v>
      </c>
      <c r="J33" s="40">
        <v>0.84985699962795824</v>
      </c>
      <c r="K33" s="40">
        <v>15.474578740309095</v>
      </c>
      <c r="M33" s="41">
        <v>361.14</v>
      </c>
      <c r="N33" s="41">
        <v>76.242231808259092</v>
      </c>
      <c r="O33">
        <v>15.69984854516002</v>
      </c>
      <c r="Q33" s="43">
        <v>151.04</v>
      </c>
      <c r="R33" s="42">
        <v>77.74141237726306</v>
      </c>
      <c r="S33">
        <v>16.90085933198986</v>
      </c>
      <c r="U33" s="43">
        <v>1188.2</v>
      </c>
      <c r="V33" s="42">
        <v>73.543346302857799</v>
      </c>
      <c r="W33">
        <v>9.3854815271834262</v>
      </c>
      <c r="Y33" s="44">
        <v>337.10879999999997</v>
      </c>
      <c r="Z33" s="41">
        <v>77.908759650258418</v>
      </c>
      <c r="AA33">
        <v>14.686099942766024</v>
      </c>
      <c r="AC33" s="43">
        <v>860.37</v>
      </c>
      <c r="AD33" s="42">
        <v>72.156926173600951</v>
      </c>
      <c r="AE33">
        <v>9.6717115905614754</v>
      </c>
      <c r="AG33" s="43">
        <v>913.8</v>
      </c>
      <c r="AH33" s="42">
        <v>79.349068314782045</v>
      </c>
      <c r="AI33">
        <v>15.016487423798051</v>
      </c>
    </row>
    <row r="34" spans="9:35" x14ac:dyDescent="0.2">
      <c r="I34" s="42">
        <v>105.5</v>
      </c>
      <c r="J34" s="40">
        <v>0.85969488267881722</v>
      </c>
      <c r="K34" s="40">
        <v>15.481204367411909</v>
      </c>
      <c r="M34" s="41">
        <v>362.41</v>
      </c>
      <c r="N34" s="41">
        <v>76.053339595916839</v>
      </c>
      <c r="O34">
        <v>15.932348199690292</v>
      </c>
      <c r="Q34" s="43">
        <v>153.26</v>
      </c>
      <c r="R34" s="42">
        <v>76.561454278909508</v>
      </c>
      <c r="S34">
        <v>16.138629004114119</v>
      </c>
      <c r="U34" s="43">
        <v>1189.3599999999999</v>
      </c>
      <c r="V34" s="42">
        <v>72.140000418006096</v>
      </c>
      <c r="W34">
        <v>9.2079955622078948</v>
      </c>
      <c r="Y34" s="44">
        <v>339.102192</v>
      </c>
      <c r="Z34" s="41">
        <v>77.855398617552524</v>
      </c>
      <c r="AA34">
        <v>11.938323980839126</v>
      </c>
      <c r="AC34" s="43">
        <v>869.89</v>
      </c>
      <c r="AD34" s="42">
        <v>80.129263805209931</v>
      </c>
      <c r="AE34">
        <v>16.942168864376843</v>
      </c>
      <c r="AG34" s="43">
        <v>913.91</v>
      </c>
      <c r="AH34" s="42">
        <v>79.18692226305896</v>
      </c>
      <c r="AI34">
        <v>17.017927001788404</v>
      </c>
    </row>
    <row r="35" spans="9:35" x14ac:dyDescent="0.2">
      <c r="I35" s="42">
        <v>108.53</v>
      </c>
      <c r="J35" s="40">
        <v>0.82161869289567468</v>
      </c>
      <c r="K35" s="40">
        <v>13.601724648051682</v>
      </c>
      <c r="M35" s="41">
        <v>363.06</v>
      </c>
      <c r="N35" s="41">
        <v>73.956308825219637</v>
      </c>
      <c r="O35">
        <v>14.047894662956086</v>
      </c>
      <c r="Q35" s="43">
        <v>154.91999999999999</v>
      </c>
      <c r="R35" s="42">
        <v>75.651595641106837</v>
      </c>
      <c r="S35">
        <v>15.338570913718247</v>
      </c>
      <c r="U35" s="43">
        <v>1197.0899999999999</v>
      </c>
      <c r="V35" s="42">
        <v>73.340538132306136</v>
      </c>
      <c r="W35">
        <v>9.9903358967455596</v>
      </c>
      <c r="Y35" s="44">
        <v>339.39480000000003</v>
      </c>
      <c r="Z35" s="41">
        <v>77.016910034615165</v>
      </c>
      <c r="AA35">
        <v>10.808250641756285</v>
      </c>
      <c r="AC35" s="43">
        <v>880.32</v>
      </c>
      <c r="AD35" s="42">
        <v>74.04749634607019</v>
      </c>
      <c r="AE35">
        <v>11.313772357969501</v>
      </c>
      <c r="AG35" s="43">
        <v>914</v>
      </c>
      <c r="AH35" s="42">
        <v>78.283940764369547</v>
      </c>
      <c r="AI35">
        <v>13.087732537921294</v>
      </c>
    </row>
    <row r="36" spans="9:35" x14ac:dyDescent="0.2">
      <c r="I36" s="42">
        <v>109.93</v>
      </c>
      <c r="J36" s="40">
        <v>0.84763013147912736</v>
      </c>
      <c r="K36" s="40">
        <v>16.063877375725912</v>
      </c>
      <c r="M36" s="41">
        <v>363.67</v>
      </c>
      <c r="N36" s="41">
        <v>73.222539971086732</v>
      </c>
      <c r="O36">
        <v>12.59130137108416</v>
      </c>
      <c r="Q36" s="43">
        <v>158.1</v>
      </c>
      <c r="R36" s="42">
        <v>76.859622269562522</v>
      </c>
      <c r="S36">
        <v>16.610705408070682</v>
      </c>
      <c r="U36" s="43">
        <v>1199.83</v>
      </c>
      <c r="V36" s="42">
        <v>73.04642120337202</v>
      </c>
      <c r="W36">
        <v>8.6726607834441118</v>
      </c>
      <c r="Y36" s="44">
        <v>344.07043199999993</v>
      </c>
      <c r="Z36" s="41">
        <v>77.323351496886204</v>
      </c>
      <c r="AA36">
        <v>12.464213867010574</v>
      </c>
      <c r="AC36" s="43">
        <v>883.3</v>
      </c>
      <c r="AD36" s="42">
        <v>79.787911512622543</v>
      </c>
      <c r="AE36">
        <v>12.130751185829322</v>
      </c>
      <c r="AG36" s="43">
        <v>914.11</v>
      </c>
      <c r="AH36" s="42">
        <v>78.89866622915153</v>
      </c>
      <c r="AI36">
        <v>12.75050349937025</v>
      </c>
    </row>
    <row r="37" spans="9:35" x14ac:dyDescent="0.2">
      <c r="I37" s="42">
        <v>111.32</v>
      </c>
      <c r="J37" s="40">
        <v>0.84642233259960131</v>
      </c>
      <c r="K37" s="40">
        <v>14.254308100847144</v>
      </c>
      <c r="M37" s="41">
        <v>365.18</v>
      </c>
      <c r="N37" s="41">
        <v>76.733035891919286</v>
      </c>
      <c r="O37">
        <v>16.488231769989721</v>
      </c>
      <c r="Q37" s="43">
        <v>160.88999999999999</v>
      </c>
      <c r="R37" s="42">
        <v>76.491539450379435</v>
      </c>
      <c r="S37">
        <v>15.632054484975416</v>
      </c>
      <c r="U37" s="43">
        <v>1200.56</v>
      </c>
      <c r="V37" s="42">
        <v>73.267288298202388</v>
      </c>
      <c r="W37">
        <v>9.7257745059260436</v>
      </c>
      <c r="Y37" s="44">
        <v>345.45117599999998</v>
      </c>
      <c r="Z37" s="41">
        <v>76.447817183565988</v>
      </c>
      <c r="AA37">
        <v>12.507146577017682</v>
      </c>
      <c r="AC37" s="43">
        <v>900.25</v>
      </c>
      <c r="AD37" s="42">
        <v>76.182802864540065</v>
      </c>
      <c r="AE37">
        <v>11.60741629068335</v>
      </c>
      <c r="AG37" s="43">
        <v>914.2</v>
      </c>
      <c r="AH37" s="42">
        <v>80.258597766002765</v>
      </c>
      <c r="AI37">
        <v>17.021049234164327</v>
      </c>
    </row>
    <row r="38" spans="9:35" x14ac:dyDescent="0.2">
      <c r="I38" s="42">
        <v>113.39</v>
      </c>
      <c r="J38" s="40">
        <v>0.82342554120422695</v>
      </c>
      <c r="K38" s="40">
        <v>12.844094199945776</v>
      </c>
      <c r="M38" s="41">
        <v>370.05</v>
      </c>
      <c r="N38" s="41">
        <v>69.336155799896474</v>
      </c>
      <c r="O38">
        <v>10.021840817063644</v>
      </c>
      <c r="Q38" s="43">
        <v>163.82</v>
      </c>
      <c r="R38" s="42">
        <v>77.029841416406114</v>
      </c>
      <c r="S38">
        <v>15.949397846431314</v>
      </c>
      <c r="U38" s="43">
        <v>1201.1500000000001</v>
      </c>
      <c r="V38" s="42">
        <v>68.523094780401422</v>
      </c>
      <c r="W38">
        <v>5.7690537645203221</v>
      </c>
      <c r="AC38" s="43">
        <v>902.38</v>
      </c>
      <c r="AD38" s="42">
        <v>79.492032036201948</v>
      </c>
      <c r="AE38">
        <v>11.78842899112686</v>
      </c>
      <c r="AG38" s="43">
        <v>915.89</v>
      </c>
      <c r="AH38" s="42">
        <v>77.857913912371345</v>
      </c>
      <c r="AI38">
        <v>15.99766542550876</v>
      </c>
    </row>
    <row r="39" spans="9:35" x14ac:dyDescent="0.2">
      <c r="I39" s="42">
        <v>117.34</v>
      </c>
      <c r="J39" s="40">
        <v>0.87686980350008648</v>
      </c>
      <c r="K39" s="40">
        <v>17.67221636532506</v>
      </c>
      <c r="M39" s="41">
        <v>380.34</v>
      </c>
      <c r="N39" s="41">
        <v>71.412464418703209</v>
      </c>
      <c r="O39">
        <v>10.420018734432023</v>
      </c>
      <c r="Q39" s="43">
        <v>169.89</v>
      </c>
      <c r="R39" s="42">
        <v>75.794077422597951</v>
      </c>
      <c r="S39">
        <v>14.675057075238623</v>
      </c>
      <c r="U39" s="43">
        <v>1203.56</v>
      </c>
      <c r="V39" s="42">
        <v>72.125405200551768</v>
      </c>
      <c r="W39">
        <v>15.029209849278306</v>
      </c>
      <c r="AC39" s="43">
        <v>909.05</v>
      </c>
      <c r="AD39" s="42">
        <v>81.864921490438306</v>
      </c>
      <c r="AE39">
        <v>11.246635106390588</v>
      </c>
      <c r="AG39" s="43">
        <v>926.9</v>
      </c>
      <c r="AH39" s="42">
        <v>74.62987811134748</v>
      </c>
      <c r="AI39">
        <v>11.951266855868514</v>
      </c>
    </row>
    <row r="40" spans="9:35" x14ac:dyDescent="0.2">
      <c r="I40" s="42">
        <v>121.92</v>
      </c>
      <c r="J40" s="40">
        <v>0.79147561797268373</v>
      </c>
      <c r="K40" s="40">
        <v>12.315521525751084</v>
      </c>
      <c r="M40" s="41">
        <v>384.1</v>
      </c>
      <c r="N40" s="41">
        <v>67.40777449382594</v>
      </c>
      <c r="O40">
        <v>4.5450510024088402</v>
      </c>
      <c r="Q40" s="43">
        <v>173.5</v>
      </c>
      <c r="R40" s="42">
        <v>76.697030296643078</v>
      </c>
      <c r="S40">
        <v>15.581812129571407</v>
      </c>
      <c r="U40" s="43">
        <v>1204.1099999999999</v>
      </c>
      <c r="V40" s="42">
        <v>73.08050886111613</v>
      </c>
      <c r="W40">
        <v>13.093446441871368</v>
      </c>
      <c r="AC40" s="43">
        <v>940.75</v>
      </c>
      <c r="AD40" s="42">
        <v>72.726156392345203</v>
      </c>
      <c r="AE40">
        <v>10.520330981851178</v>
      </c>
      <c r="AG40" s="43">
        <v>928.56</v>
      </c>
      <c r="AH40" s="42">
        <v>77.863580330295576</v>
      </c>
      <c r="AI40">
        <v>12.964719437143653</v>
      </c>
    </row>
    <row r="41" spans="9:35" x14ac:dyDescent="0.2">
      <c r="I41" s="42">
        <v>125.1</v>
      </c>
      <c r="J41" s="40">
        <v>0.78979050940496287</v>
      </c>
      <c r="K41" s="40">
        <v>12.863139932959978</v>
      </c>
      <c r="M41" s="41">
        <v>385.82</v>
      </c>
      <c r="N41" s="41">
        <v>66.396077549835624</v>
      </c>
      <c r="O41">
        <v>8.4736173645694883</v>
      </c>
      <c r="Q41" s="43">
        <v>176.1</v>
      </c>
      <c r="R41" s="42">
        <v>76.477474841428759</v>
      </c>
      <c r="S41">
        <v>14.764984922745764</v>
      </c>
      <c r="U41" s="43">
        <v>1205.44</v>
      </c>
      <c r="V41" s="42">
        <v>73.506290918357067</v>
      </c>
      <c r="W41">
        <v>12.289172837673508</v>
      </c>
      <c r="AC41" s="43">
        <v>952.9</v>
      </c>
      <c r="AD41" s="42">
        <v>79.897551124063682</v>
      </c>
      <c r="AE41">
        <v>12.790217593645568</v>
      </c>
      <c r="AG41" s="43">
        <v>936.33</v>
      </c>
      <c r="AH41" s="42">
        <v>72.461160084030524</v>
      </c>
      <c r="AI41">
        <v>10.618978683254593</v>
      </c>
    </row>
    <row r="42" spans="9:35" x14ac:dyDescent="0.2">
      <c r="I42" s="42">
        <v>130</v>
      </c>
      <c r="J42" s="40">
        <v>0.79608820738694142</v>
      </c>
      <c r="K42" s="40">
        <v>12.494442665122879</v>
      </c>
      <c r="M42" s="41">
        <v>390.37</v>
      </c>
      <c r="N42" s="41">
        <v>72.008778209875103</v>
      </c>
      <c r="O42">
        <v>10.346264060462129</v>
      </c>
      <c r="Q42" s="43">
        <v>178.11</v>
      </c>
      <c r="R42" s="42">
        <v>75.780839067919331</v>
      </c>
      <c r="S42">
        <v>15.258646827482938</v>
      </c>
      <c r="U42" s="43">
        <v>1207.6500000000001</v>
      </c>
      <c r="V42" s="42">
        <v>71.906477353550954</v>
      </c>
      <c r="W42">
        <v>2.4076797545615669</v>
      </c>
      <c r="AC42" s="43">
        <v>1002.7</v>
      </c>
      <c r="AD42" s="42">
        <v>80.091205021955602</v>
      </c>
      <c r="AE42">
        <v>14.046471390229417</v>
      </c>
      <c r="AG42" s="43">
        <v>938</v>
      </c>
      <c r="AH42" s="42">
        <v>67.845146754383933</v>
      </c>
      <c r="AI42">
        <v>8.8882562435804182</v>
      </c>
    </row>
    <row r="43" spans="9:35" x14ac:dyDescent="0.2">
      <c r="I43" s="42">
        <v>132.4</v>
      </c>
      <c r="J43" s="40">
        <v>0.77885215707709876</v>
      </c>
      <c r="K43" s="40">
        <v>12.314218634018903</v>
      </c>
      <c r="M43" s="41">
        <v>390.93</v>
      </c>
      <c r="N43" s="41">
        <v>70.676797579105923</v>
      </c>
      <c r="O43">
        <v>10.716314596183782</v>
      </c>
      <c r="Q43" s="43">
        <v>181.65</v>
      </c>
      <c r="R43" s="42">
        <v>75.550307669817542</v>
      </c>
      <c r="S43">
        <v>13.905927952439054</v>
      </c>
      <c r="U43" s="43">
        <v>1208.78</v>
      </c>
      <c r="V43" s="42">
        <v>75.102064074968737</v>
      </c>
      <c r="W43">
        <v>11.395619924015545</v>
      </c>
      <c r="AG43" s="43">
        <v>946.61</v>
      </c>
      <c r="AH43" s="42">
        <v>73.728495547808848</v>
      </c>
      <c r="AI43">
        <v>9.7471261559896512</v>
      </c>
    </row>
    <row r="44" spans="9:35" x14ac:dyDescent="0.2">
      <c r="I44" s="42">
        <v>135.63999999999999</v>
      </c>
      <c r="J44" s="40">
        <v>0.72536540519884007</v>
      </c>
      <c r="K44" s="40">
        <v>10.206706967105685</v>
      </c>
      <c r="M44" s="41">
        <v>391.85</v>
      </c>
      <c r="N44" s="41">
        <v>66.876024650271646</v>
      </c>
      <c r="O44">
        <v>4.8458282809681634</v>
      </c>
      <c r="Q44" s="43">
        <v>183.05</v>
      </c>
      <c r="R44" s="42">
        <v>75.65296015549626</v>
      </c>
      <c r="S44">
        <v>13.74548435684402</v>
      </c>
      <c r="U44" s="43">
        <v>1209.1199999999999</v>
      </c>
      <c r="V44" s="42">
        <v>75.047369664910875</v>
      </c>
      <c r="W44">
        <v>10.085993650229344</v>
      </c>
      <c r="AG44" s="43">
        <v>947.78</v>
      </c>
      <c r="AH44" s="42">
        <v>71.143859688261657</v>
      </c>
      <c r="AI44">
        <v>8.9198460302584515</v>
      </c>
    </row>
    <row r="45" spans="9:35" x14ac:dyDescent="0.2">
      <c r="I45" s="42">
        <v>138.58000000000001</v>
      </c>
      <c r="J45" s="40">
        <v>0.79949483603787519</v>
      </c>
      <c r="K45" s="40">
        <v>9.7393556431009465</v>
      </c>
      <c r="M45" s="41">
        <v>398.8</v>
      </c>
      <c r="N45" s="41">
        <v>67.757215541986639</v>
      </c>
      <c r="O45">
        <v>2.3756420604777695</v>
      </c>
      <c r="Q45" s="43">
        <v>184.63</v>
      </c>
      <c r="R45" s="42">
        <v>78.895604255905127</v>
      </c>
      <c r="S45">
        <v>18.987496765688331</v>
      </c>
      <c r="U45" s="43">
        <v>1227.21</v>
      </c>
      <c r="V45" s="42">
        <v>69.233913908685608</v>
      </c>
      <c r="W45">
        <v>9.1419261992979024</v>
      </c>
      <c r="AG45" s="43">
        <v>952.2</v>
      </c>
      <c r="AH45" s="42">
        <v>76.879865347642465</v>
      </c>
      <c r="AI45">
        <v>5.4551346107652243</v>
      </c>
    </row>
    <row r="46" spans="9:35" x14ac:dyDescent="0.2">
      <c r="I46" s="42">
        <v>139.9</v>
      </c>
      <c r="J46" s="40">
        <v>0.78216629184820341</v>
      </c>
      <c r="K46" s="40">
        <v>9.8002789464543802</v>
      </c>
      <c r="M46" s="41">
        <v>399.14</v>
      </c>
      <c r="N46" s="41">
        <v>68.336244364360951</v>
      </c>
      <c r="O46">
        <v>7.0816052014399951</v>
      </c>
      <c r="Q46" s="43">
        <v>186.82</v>
      </c>
      <c r="R46" s="42">
        <v>76.06469133085541</v>
      </c>
      <c r="S46">
        <v>15.469970752426097</v>
      </c>
      <c r="U46" s="43">
        <v>1231</v>
      </c>
      <c r="V46" s="42">
        <v>66.337075014947828</v>
      </c>
      <c r="W46">
        <v>6.126487775188707</v>
      </c>
      <c r="AG46" s="43">
        <v>962.4</v>
      </c>
      <c r="AH46" s="42">
        <v>73.017787131838702</v>
      </c>
      <c r="AI46">
        <v>10.515231047609884</v>
      </c>
    </row>
    <row r="47" spans="9:35" x14ac:dyDescent="0.2">
      <c r="I47" s="42">
        <v>141.94999999999999</v>
      </c>
      <c r="J47" s="40">
        <v>0.77452191283139316</v>
      </c>
      <c r="K47" s="40">
        <v>10.771706501756388</v>
      </c>
      <c r="M47" s="41">
        <v>420.6</v>
      </c>
      <c r="N47" s="41">
        <v>72.282531850237149</v>
      </c>
      <c r="O47">
        <v>4.2289138994545219</v>
      </c>
      <c r="Q47" s="43">
        <v>187.93</v>
      </c>
      <c r="R47" s="42">
        <v>75.82664293202896</v>
      </c>
      <c r="S47">
        <v>13.39322539688931</v>
      </c>
      <c r="U47" s="43">
        <v>1235.6500000000001</v>
      </c>
      <c r="V47" s="42">
        <v>64.63272595010227</v>
      </c>
      <c r="W47">
        <v>5.7326040580345214</v>
      </c>
      <c r="AG47" s="43">
        <v>964.54</v>
      </c>
      <c r="AH47" s="42">
        <v>73.029026914236724</v>
      </c>
      <c r="AI47">
        <v>8.7517771137554341</v>
      </c>
    </row>
    <row r="48" spans="9:35" x14ac:dyDescent="0.2">
      <c r="I48" s="42">
        <v>179.71</v>
      </c>
      <c r="J48" s="40">
        <v>0.7616872965474587</v>
      </c>
      <c r="K48" s="40">
        <v>7.7797146418145182</v>
      </c>
      <c r="M48" s="41">
        <v>431.69</v>
      </c>
      <c r="N48" s="41">
        <v>70.234666504766324</v>
      </c>
      <c r="O48">
        <v>11.592669851911968</v>
      </c>
      <c r="Q48" s="43">
        <v>189.15</v>
      </c>
      <c r="R48" s="42">
        <v>76.136571882455613</v>
      </c>
      <c r="S48">
        <v>14.914519085889605</v>
      </c>
      <c r="U48" s="43">
        <v>1238.94</v>
      </c>
      <c r="V48" s="42">
        <v>64.712870702370779</v>
      </c>
      <c r="W48">
        <v>10.539207593327642</v>
      </c>
      <c r="AG48" s="43">
        <v>973.09</v>
      </c>
      <c r="AH48" s="42">
        <v>75.3326387545373</v>
      </c>
      <c r="AI48">
        <v>8.4716909452989775</v>
      </c>
    </row>
    <row r="49" spans="9:35" x14ac:dyDescent="0.2">
      <c r="I49" s="42">
        <v>183.07</v>
      </c>
      <c r="J49" s="40">
        <v>0.80303441316341517</v>
      </c>
      <c r="K49" s="40">
        <v>12.64593854546246</v>
      </c>
      <c r="M49" s="41">
        <v>447.21</v>
      </c>
      <c r="N49" s="41">
        <v>72.798731062952754</v>
      </c>
      <c r="O49">
        <v>0.70265798589646522</v>
      </c>
      <c r="Q49" s="43">
        <v>190.84</v>
      </c>
      <c r="R49" s="42">
        <v>75.219867081509989</v>
      </c>
      <c r="S49">
        <v>13.486448033775826</v>
      </c>
      <c r="U49" s="43">
        <v>1240.76</v>
      </c>
      <c r="V49" s="42">
        <v>66.254526960072937</v>
      </c>
      <c r="W49">
        <v>0.93753966420312551</v>
      </c>
      <c r="AG49" s="43">
        <v>977.8</v>
      </c>
      <c r="AH49" s="42">
        <v>72.154793982631858</v>
      </c>
      <c r="AI49">
        <v>8.8866701502141474</v>
      </c>
    </row>
    <row r="50" spans="9:35" x14ac:dyDescent="0.2">
      <c r="I50" s="42">
        <v>190.11</v>
      </c>
      <c r="J50" s="40">
        <v>0.69982965233844208</v>
      </c>
      <c r="K50" s="40">
        <v>7.8570255407947478</v>
      </c>
      <c r="M50" s="41">
        <v>451.66</v>
      </c>
      <c r="N50" s="41">
        <v>71.370390987377448</v>
      </c>
      <c r="O50">
        <v>5.5841530458544142</v>
      </c>
      <c r="Q50" s="43">
        <v>192.27</v>
      </c>
      <c r="R50" s="42">
        <v>76.745369945635346</v>
      </c>
      <c r="S50">
        <v>16.02610431044231</v>
      </c>
      <c r="U50" s="43">
        <v>1242</v>
      </c>
      <c r="V50" s="42">
        <v>66.003793693963019</v>
      </c>
      <c r="W50">
        <v>1.7904482527504229</v>
      </c>
      <c r="AG50" s="43">
        <v>998.18</v>
      </c>
      <c r="AH50" s="42">
        <v>70.67216894403623</v>
      </c>
      <c r="AI50">
        <v>7.5535616879963321</v>
      </c>
    </row>
    <row r="51" spans="9:35" x14ac:dyDescent="0.2">
      <c r="I51" s="42">
        <v>211.66</v>
      </c>
      <c r="J51" s="40">
        <v>0.6964613066755232</v>
      </c>
      <c r="K51" s="40">
        <v>3.960735592415908</v>
      </c>
      <c r="M51" s="41">
        <v>454.56</v>
      </c>
      <c r="N51" s="41">
        <v>71.043255192742379</v>
      </c>
      <c r="O51">
        <v>6.7352556785139548</v>
      </c>
      <c r="Q51" s="43">
        <v>192.95</v>
      </c>
      <c r="R51" s="42">
        <v>75.789399684871157</v>
      </c>
      <c r="S51">
        <v>13.792447274721159</v>
      </c>
      <c r="U51" s="43">
        <v>1245.31</v>
      </c>
      <c r="V51" s="42">
        <v>71.604671510302808</v>
      </c>
      <c r="W51">
        <v>6.6034559346699844</v>
      </c>
      <c r="AG51" s="43">
        <v>1004.34</v>
      </c>
      <c r="AH51" s="42">
        <v>71.498959619992462</v>
      </c>
      <c r="AI51">
        <v>7.4980721531094225</v>
      </c>
    </row>
    <row r="52" spans="9:35" x14ac:dyDescent="0.2">
      <c r="I52" s="42">
        <v>216.93</v>
      </c>
      <c r="J52" s="40">
        <v>0.68005596073606023</v>
      </c>
      <c r="K52" s="40">
        <v>2.8854618864675956</v>
      </c>
      <c r="M52" s="41">
        <v>467.1</v>
      </c>
      <c r="N52" s="41">
        <v>70.911098208973783</v>
      </c>
      <c r="O52">
        <v>9.2386416157953413</v>
      </c>
      <c r="Q52" s="43">
        <v>194.85</v>
      </c>
      <c r="R52" s="42">
        <v>76.417017491056626</v>
      </c>
      <c r="S52">
        <v>14.427721713534435</v>
      </c>
      <c r="U52" s="43">
        <v>1247.9100000000001</v>
      </c>
      <c r="V52" s="42">
        <v>66.436891326160506</v>
      </c>
      <c r="W52">
        <v>0.46666779610512421</v>
      </c>
      <c r="AG52" s="43">
        <v>1004.99</v>
      </c>
      <c r="AH52" s="42">
        <v>73.772806734263924</v>
      </c>
      <c r="AI52">
        <v>7.2048668001276006</v>
      </c>
    </row>
    <row r="53" spans="9:35" x14ac:dyDescent="0.2">
      <c r="I53" s="42">
        <v>232.35</v>
      </c>
      <c r="J53" s="40">
        <v>0.73332244094626142</v>
      </c>
      <c r="K53" s="40">
        <v>5.8704001339480776</v>
      </c>
      <c r="M53" s="41">
        <v>476</v>
      </c>
      <c r="N53" s="41">
        <v>66.950343584210941</v>
      </c>
      <c r="O53">
        <v>5.8775084352474458</v>
      </c>
      <c r="Q53" s="43">
        <v>197.47</v>
      </c>
      <c r="R53" s="42">
        <v>76.722897565406186</v>
      </c>
      <c r="S53">
        <v>15.680131202566724</v>
      </c>
      <c r="U53" s="43">
        <v>1248.3499999999999</v>
      </c>
      <c r="V53" s="42">
        <v>69.296359187544198</v>
      </c>
      <c r="W53">
        <v>4.3911358302741128</v>
      </c>
      <c r="AG53" s="43">
        <v>1005.83</v>
      </c>
      <c r="AH53" s="42">
        <v>71.276452796296169</v>
      </c>
      <c r="AI53">
        <v>8.0486847451536825</v>
      </c>
    </row>
    <row r="54" spans="9:35" x14ac:dyDescent="0.2">
      <c r="I54" s="42">
        <v>246.8</v>
      </c>
      <c r="J54" s="40">
        <v>0.74615454450298002</v>
      </c>
      <c r="K54" s="40">
        <v>3.0545938454413211</v>
      </c>
      <c r="M54" s="41">
        <v>488.74</v>
      </c>
      <c r="N54" s="41">
        <v>79.610886848298094</v>
      </c>
      <c r="O54">
        <v>12.112790330974608</v>
      </c>
      <c r="Q54" s="43">
        <v>198.5</v>
      </c>
      <c r="R54" s="42">
        <v>75.205815944197468</v>
      </c>
      <c r="S54">
        <v>14.922353888440053</v>
      </c>
      <c r="U54" s="43">
        <v>1289.76</v>
      </c>
      <c r="V54" s="42">
        <v>68.551818954353323</v>
      </c>
      <c r="W54">
        <v>1.4426072322546446</v>
      </c>
      <c r="AG54" s="43">
        <v>1013.79</v>
      </c>
      <c r="AH54" s="42">
        <v>76.330056894604354</v>
      </c>
      <c r="AI54">
        <v>5.4270288027069924</v>
      </c>
    </row>
    <row r="55" spans="9:35" x14ac:dyDescent="0.2">
      <c r="I55" s="42">
        <v>271.68</v>
      </c>
      <c r="J55" s="40">
        <v>0.72301837652298051</v>
      </c>
      <c r="K55" s="40">
        <v>6.810103156156007</v>
      </c>
      <c r="M55" s="41">
        <v>510.83</v>
      </c>
      <c r="N55" s="41">
        <v>67.486089526170773</v>
      </c>
      <c r="O55">
        <v>3.7073495032181718</v>
      </c>
      <c r="Q55" s="43">
        <v>201.6</v>
      </c>
      <c r="R55" s="42">
        <v>75.693351082344279</v>
      </c>
      <c r="S55">
        <v>14.246392316948775</v>
      </c>
      <c r="U55" s="43">
        <v>1292.98</v>
      </c>
      <c r="V55" s="42">
        <v>66.903448503873506</v>
      </c>
      <c r="W55">
        <v>11.765931162169171</v>
      </c>
      <c r="AG55" s="43">
        <v>1013.79</v>
      </c>
      <c r="AH55" s="42">
        <v>76.330056894604354</v>
      </c>
      <c r="AI55">
        <v>8.6140826339530001</v>
      </c>
    </row>
    <row r="56" spans="9:35" x14ac:dyDescent="0.2">
      <c r="I56" s="42">
        <v>281.60000000000002</v>
      </c>
      <c r="J56" s="40">
        <v>0.75657610124491081</v>
      </c>
      <c r="K56" s="40">
        <v>6.3363871545989277</v>
      </c>
      <c r="M56" s="41">
        <v>545.35</v>
      </c>
      <c r="N56" s="41">
        <v>72.965741959090991</v>
      </c>
      <c r="O56">
        <v>11.223585413904129</v>
      </c>
      <c r="Q56" s="43">
        <v>202.08</v>
      </c>
      <c r="R56" s="42">
        <v>75.332019170159128</v>
      </c>
      <c r="S56">
        <v>14.398388728489838</v>
      </c>
      <c r="U56" s="43">
        <v>1299.4000000000001</v>
      </c>
      <c r="V56" s="42">
        <v>70.139202567649747</v>
      </c>
      <c r="W56">
        <v>4.2457561079884982</v>
      </c>
      <c r="AG56" s="43">
        <v>1038.08</v>
      </c>
      <c r="AH56" s="42">
        <v>72.428424663752907</v>
      </c>
      <c r="AI56">
        <v>8.1654733801305248</v>
      </c>
    </row>
    <row r="57" spans="9:35" x14ac:dyDescent="0.2">
      <c r="I57" s="42">
        <v>291.02999999999997</v>
      </c>
      <c r="J57" s="40">
        <v>0.78455798732369852</v>
      </c>
      <c r="K57" s="40">
        <v>6.1341876014997965</v>
      </c>
      <c r="M57" s="41">
        <v>555.29999999999995</v>
      </c>
      <c r="N57" s="41">
        <v>72.80344688237021</v>
      </c>
      <c r="O57">
        <v>8.1667246946901706</v>
      </c>
      <c r="Q57" s="43">
        <v>202.54</v>
      </c>
      <c r="R57" s="42">
        <v>75.812058449850937</v>
      </c>
      <c r="S57">
        <v>14.114804264380592</v>
      </c>
      <c r="U57" s="43">
        <v>1305.05</v>
      </c>
      <c r="V57" s="42">
        <v>65.114576898496622</v>
      </c>
      <c r="W57">
        <v>1.3232334359127478</v>
      </c>
      <c r="AG57" s="43">
        <v>1056.56</v>
      </c>
      <c r="AH57" s="42">
        <v>74.672835630284851</v>
      </c>
      <c r="AI57">
        <v>9.0335970523477478</v>
      </c>
    </row>
    <row r="58" spans="9:35" x14ac:dyDescent="0.2">
      <c r="I58" s="42">
        <v>302.69</v>
      </c>
      <c r="J58" s="40">
        <v>0.71347716508509418</v>
      </c>
      <c r="K58" s="40">
        <v>5.740381209645431</v>
      </c>
      <c r="M58" s="41">
        <v>565.70000000000005</v>
      </c>
      <c r="N58" s="41">
        <v>68.849050525456263</v>
      </c>
      <c r="O58">
        <v>10.179818692800136</v>
      </c>
      <c r="Q58" s="43">
        <v>203.07</v>
      </c>
      <c r="R58" s="42">
        <v>74.986091017206888</v>
      </c>
      <c r="S58">
        <v>14.318600799951067</v>
      </c>
      <c r="U58" s="43">
        <v>1321.93</v>
      </c>
      <c r="V58" s="42">
        <v>65.273500246088048</v>
      </c>
      <c r="W58">
        <v>10.853160137809308</v>
      </c>
      <c r="AG58" s="43">
        <v>1058.5999999999999</v>
      </c>
      <c r="AH58" s="42">
        <v>72.939490834554405</v>
      </c>
      <c r="AI58">
        <v>9.3243153100424685</v>
      </c>
    </row>
    <row r="59" spans="9:35" x14ac:dyDescent="0.2">
      <c r="I59" s="42">
        <v>312.39999999999998</v>
      </c>
      <c r="J59" s="40">
        <v>0.7612645170528255</v>
      </c>
      <c r="K59" s="40">
        <v>12.291470666961612</v>
      </c>
      <c r="M59" s="41">
        <v>583.87</v>
      </c>
      <c r="N59" s="41">
        <v>72.922904761944253</v>
      </c>
      <c r="O59">
        <v>11.006443550847646</v>
      </c>
      <c r="Q59" s="43">
        <v>203.5</v>
      </c>
      <c r="R59" s="42">
        <v>74.599294906132229</v>
      </c>
      <c r="S59">
        <v>14.405257480395928</v>
      </c>
      <c r="U59" s="43">
        <v>1322.45</v>
      </c>
      <c r="V59" s="42">
        <v>65.184507393670799</v>
      </c>
      <c r="W59">
        <v>10.803324140455654</v>
      </c>
    </row>
    <row r="60" spans="9:35" x14ac:dyDescent="0.2">
      <c r="M60" s="41"/>
      <c r="N60" s="41"/>
      <c r="Q60" s="43">
        <v>204.2</v>
      </c>
      <c r="R60" s="42">
        <v>75.974415629219848</v>
      </c>
      <c r="S60">
        <v>14.490492352499697</v>
      </c>
    </row>
    <row r="61" spans="9:35" x14ac:dyDescent="0.2">
      <c r="M61" s="41"/>
      <c r="N61" s="41"/>
      <c r="Q61" s="43">
        <v>204.57</v>
      </c>
      <c r="R61" s="42">
        <v>75.095647251299354</v>
      </c>
      <c r="S61">
        <v>12.417871620637083</v>
      </c>
    </row>
    <row r="62" spans="9:35" x14ac:dyDescent="0.2">
      <c r="Q62" s="43">
        <v>205.1</v>
      </c>
      <c r="R62" s="42">
        <v>75.103503366598446</v>
      </c>
      <c r="S62">
        <v>13.620171165526155</v>
      </c>
    </row>
    <row r="63" spans="9:35" x14ac:dyDescent="0.2">
      <c r="Q63" s="43">
        <v>205.7</v>
      </c>
      <c r="R63" s="42">
        <v>77.066130680296965</v>
      </c>
      <c r="S63">
        <v>15.982517525596105</v>
      </c>
    </row>
    <row r="64" spans="9:35" x14ac:dyDescent="0.2">
      <c r="Q64" s="43">
        <v>206.08</v>
      </c>
      <c r="R64" s="42">
        <v>77.214111756095562</v>
      </c>
      <c r="S64">
        <v>16.4205272709052</v>
      </c>
    </row>
    <row r="65" spans="17:19" x14ac:dyDescent="0.2">
      <c r="Q65" s="43">
        <v>206.51</v>
      </c>
      <c r="R65" s="42">
        <v>75.553044985391438</v>
      </c>
      <c r="S65">
        <v>13.227304589590947</v>
      </c>
    </row>
    <row r="66" spans="17:19" x14ac:dyDescent="0.2">
      <c r="Q66" s="43">
        <v>207.85</v>
      </c>
      <c r="R66" s="42">
        <v>74.471944369999349</v>
      </c>
      <c r="S66">
        <v>13.898926868115705</v>
      </c>
    </row>
    <row r="67" spans="17:19" x14ac:dyDescent="0.2">
      <c r="Q67" s="43">
        <v>208</v>
      </c>
      <c r="R67" s="42">
        <v>73.880990337770299</v>
      </c>
      <c r="S67">
        <v>13.257143757723238</v>
      </c>
    </row>
    <row r="68" spans="17:19" x14ac:dyDescent="0.2">
      <c r="Q68" s="43">
        <v>208.34</v>
      </c>
      <c r="R68" s="42">
        <v>74.362872253462797</v>
      </c>
      <c r="S68">
        <v>13.474144906142467</v>
      </c>
    </row>
    <row r="69" spans="17:19" x14ac:dyDescent="0.2">
      <c r="Q69" s="43">
        <v>208.35</v>
      </c>
      <c r="R69" s="42">
        <v>75.202329851014952</v>
      </c>
      <c r="S69">
        <v>12.858712026319406</v>
      </c>
    </row>
    <row r="70" spans="17:19" x14ac:dyDescent="0.2">
      <c r="Q70" s="43">
        <v>208.55</v>
      </c>
      <c r="R70" s="42">
        <v>75.28687201839999</v>
      </c>
      <c r="S70">
        <v>13.666945042586224</v>
      </c>
    </row>
    <row r="71" spans="17:19" x14ac:dyDescent="0.2">
      <c r="Q71" s="43">
        <v>208.86</v>
      </c>
      <c r="R71" s="42">
        <v>71.820553030774832</v>
      </c>
      <c r="S71">
        <v>11.992792543454026</v>
      </c>
    </row>
    <row r="72" spans="17:19" x14ac:dyDescent="0.2">
      <c r="Q72" s="43">
        <v>209.35</v>
      </c>
      <c r="R72" s="42">
        <v>73.041845163268675</v>
      </c>
      <c r="S72">
        <v>11.802639341248106</v>
      </c>
    </row>
    <row r="73" spans="17:19" x14ac:dyDescent="0.2">
      <c r="Q73" s="43">
        <v>210.08</v>
      </c>
      <c r="R73" s="42">
        <v>72.686534295466814</v>
      </c>
      <c r="S73">
        <v>12.694275859794725</v>
      </c>
    </row>
    <row r="74" spans="17:19" x14ac:dyDescent="0.2">
      <c r="Q74" s="43">
        <v>210.15</v>
      </c>
      <c r="R74" s="42">
        <v>73.198380263599532</v>
      </c>
      <c r="S74">
        <v>12.15866487398765</v>
      </c>
    </row>
    <row r="75" spans="17:19" x14ac:dyDescent="0.2">
      <c r="Q75" s="43">
        <v>210.56</v>
      </c>
      <c r="R75" s="42">
        <v>69.181624079236087</v>
      </c>
      <c r="S75">
        <v>10.648998611865903</v>
      </c>
    </row>
    <row r="76" spans="17:19" x14ac:dyDescent="0.2">
      <c r="Q76" s="43">
        <v>210.86</v>
      </c>
      <c r="R76" s="42">
        <v>72.526625585335324</v>
      </c>
      <c r="S76">
        <v>12.028078158473829</v>
      </c>
    </row>
    <row r="77" spans="17:19" x14ac:dyDescent="0.2">
      <c r="Q77" s="43">
        <v>211.3</v>
      </c>
      <c r="R77" s="42">
        <v>72.427938599034789</v>
      </c>
      <c r="S77">
        <v>11.222288746657792</v>
      </c>
    </row>
    <row r="78" spans="17:19" x14ac:dyDescent="0.2">
      <c r="Q78" s="43">
        <v>211.5</v>
      </c>
      <c r="R78" s="42">
        <v>72.415025605773693</v>
      </c>
      <c r="S78">
        <v>11.854199236308897</v>
      </c>
    </row>
    <row r="79" spans="17:19" x14ac:dyDescent="0.2">
      <c r="Q79" s="43">
        <v>211.8</v>
      </c>
      <c r="R79" s="42">
        <v>73.233079189466281</v>
      </c>
      <c r="S79">
        <v>12.280210280244109</v>
      </c>
    </row>
    <row r="80" spans="17:19" x14ac:dyDescent="0.2">
      <c r="Q80" s="43">
        <v>211.9</v>
      </c>
      <c r="R80" s="42">
        <v>69.776225765408583</v>
      </c>
      <c r="S80">
        <v>10.863624949477018</v>
      </c>
    </row>
    <row r="81" spans="17:19" x14ac:dyDescent="0.2">
      <c r="Q81" s="43">
        <v>212.22</v>
      </c>
      <c r="R81" s="42">
        <v>74.513077646413208</v>
      </c>
      <c r="S81">
        <v>14.784627126429388</v>
      </c>
    </row>
    <row r="82" spans="17:19" x14ac:dyDescent="0.2">
      <c r="Q82" s="43">
        <v>212.55</v>
      </c>
      <c r="R82" s="42">
        <v>75.779856245153468</v>
      </c>
      <c r="S82">
        <v>13.651143100034805</v>
      </c>
    </row>
    <row r="83" spans="17:19" x14ac:dyDescent="0.2">
      <c r="Q83" s="43">
        <v>212.65</v>
      </c>
      <c r="R83" s="42">
        <v>75.016538879941947</v>
      </c>
      <c r="S83">
        <v>13.657819301750603</v>
      </c>
    </row>
    <row r="84" spans="17:19" x14ac:dyDescent="0.2">
      <c r="Q84" s="43">
        <v>212.88</v>
      </c>
      <c r="R84" s="42">
        <v>76.548681463426746</v>
      </c>
      <c r="S84">
        <v>12.294967673898949</v>
      </c>
    </row>
    <row r="85" spans="17:19" x14ac:dyDescent="0.2">
      <c r="Q85" s="43">
        <v>213</v>
      </c>
      <c r="R85" s="42">
        <v>76.603155418264706</v>
      </c>
      <c r="S85">
        <v>14.471670380782992</v>
      </c>
    </row>
    <row r="86" spans="17:19" x14ac:dyDescent="0.2">
      <c r="Q86" s="43">
        <v>213.35</v>
      </c>
      <c r="R86" s="42">
        <v>74.235084948406097</v>
      </c>
      <c r="S86">
        <v>10.883731552351367</v>
      </c>
    </row>
    <row r="87" spans="17:19" x14ac:dyDescent="0.2">
      <c r="Q87" s="43">
        <v>213.65</v>
      </c>
      <c r="R87" s="42">
        <v>72.829815597471764</v>
      </c>
      <c r="S87">
        <v>8.9907746975852056</v>
      </c>
    </row>
    <row r="88" spans="17:19" x14ac:dyDescent="0.2">
      <c r="Q88" s="43">
        <v>214.37</v>
      </c>
      <c r="R88" s="42">
        <v>74.052440328581852</v>
      </c>
      <c r="S88">
        <v>12.470674142239179</v>
      </c>
    </row>
    <row r="89" spans="17:19" x14ac:dyDescent="0.2">
      <c r="Q89" s="43">
        <v>222.97</v>
      </c>
      <c r="R89" s="42">
        <v>73.726084754932813</v>
      </c>
      <c r="S89">
        <v>11.712567960888652</v>
      </c>
    </row>
    <row r="90" spans="17:19" x14ac:dyDescent="0.2">
      <c r="Q90" s="43">
        <v>224.63</v>
      </c>
      <c r="R90" s="42">
        <v>74.29503663350124</v>
      </c>
      <c r="S90">
        <v>11.487430574244012</v>
      </c>
    </row>
    <row r="91" spans="17:19" x14ac:dyDescent="0.2">
      <c r="Q91" s="43">
        <v>226.44</v>
      </c>
      <c r="R91" s="42">
        <v>71.793575388748692</v>
      </c>
      <c r="S91">
        <v>10.523662245891916</v>
      </c>
    </row>
    <row r="92" spans="17:19" x14ac:dyDescent="0.2">
      <c r="Q92" s="43">
        <v>232.75</v>
      </c>
      <c r="R92" s="42">
        <v>75.231792529657568</v>
      </c>
      <c r="S92">
        <v>10.369961649729124</v>
      </c>
    </row>
    <row r="93" spans="17:19" x14ac:dyDescent="0.2">
      <c r="Q93" s="43">
        <v>251.93</v>
      </c>
      <c r="R93" s="42">
        <v>71.797269267794803</v>
      </c>
      <c r="S93">
        <v>11.351711065959872</v>
      </c>
    </row>
    <row r="94" spans="17:19" x14ac:dyDescent="0.2">
      <c r="Q94" s="43">
        <v>253.3</v>
      </c>
      <c r="R94" s="42">
        <v>71.62816157373048</v>
      </c>
      <c r="S94">
        <v>11.155694126333987</v>
      </c>
    </row>
    <row r="95" spans="17:19" x14ac:dyDescent="0.2">
      <c r="Q95" s="43">
        <v>256.5</v>
      </c>
      <c r="R95" s="42">
        <v>70.760487881000529</v>
      </c>
      <c r="S95">
        <v>9.0536629746853983</v>
      </c>
    </row>
    <row r="96" spans="17:19" x14ac:dyDescent="0.2">
      <c r="Q96" s="43">
        <v>258.27999999999997</v>
      </c>
      <c r="R96" s="42">
        <v>67.701229057042539</v>
      </c>
      <c r="S96">
        <v>3.8646729147993995</v>
      </c>
    </row>
    <row r="97" spans="17:19" x14ac:dyDescent="0.2">
      <c r="Q97" s="43">
        <v>260.68</v>
      </c>
      <c r="R97" s="42">
        <v>70.765642177879855</v>
      </c>
      <c r="S97">
        <v>10.262298609899947</v>
      </c>
    </row>
    <row r="98" spans="17:19" x14ac:dyDescent="0.2">
      <c r="Q98" s="43">
        <v>262</v>
      </c>
      <c r="R98" s="42">
        <v>71.65337857271669</v>
      </c>
      <c r="S98">
        <v>9.1188177450741286</v>
      </c>
    </row>
    <row r="99" spans="17:19" x14ac:dyDescent="0.2">
      <c r="Q99" s="43">
        <v>265.10000000000002</v>
      </c>
      <c r="R99" s="42">
        <v>68.561923206010931</v>
      </c>
      <c r="S99">
        <v>4.3553563834406077</v>
      </c>
    </row>
    <row r="100" spans="17:19" x14ac:dyDescent="0.2">
      <c r="Q100" s="43">
        <v>273.86</v>
      </c>
      <c r="R100" s="42">
        <v>70.380103407862279</v>
      </c>
      <c r="S100">
        <v>8.3099639985576381</v>
      </c>
    </row>
    <row r="101" spans="17:19" x14ac:dyDescent="0.2">
      <c r="Q101" s="43">
        <v>277.95999999999998</v>
      </c>
      <c r="R101" s="42">
        <v>67.819008074775496</v>
      </c>
      <c r="S101">
        <v>8.287846460342525</v>
      </c>
    </row>
    <row r="102" spans="17:19" x14ac:dyDescent="0.2">
      <c r="Q102" s="43">
        <v>283.35000000000002</v>
      </c>
      <c r="R102" s="42">
        <v>71.764642099961279</v>
      </c>
      <c r="S102">
        <v>12.352085790567042</v>
      </c>
    </row>
    <row r="103" spans="17:19" x14ac:dyDescent="0.2">
      <c r="Q103" s="43">
        <v>284.85000000000002</v>
      </c>
      <c r="R103" s="42">
        <v>69.542051020847254</v>
      </c>
      <c r="S103">
        <v>10.259443858252137</v>
      </c>
    </row>
    <row r="104" spans="17:19" x14ac:dyDescent="0.2">
      <c r="Q104" s="43">
        <v>289.5</v>
      </c>
      <c r="R104" s="42">
        <v>74.076358251438151</v>
      </c>
      <c r="S104">
        <v>12.244062250181241</v>
      </c>
    </row>
    <row r="105" spans="17:19" x14ac:dyDescent="0.2">
      <c r="Q105" s="43">
        <v>302.3</v>
      </c>
      <c r="R105" s="42">
        <v>71.732803017754492</v>
      </c>
      <c r="S105">
        <v>9.7700115981495834</v>
      </c>
    </row>
    <row r="106" spans="17:19" x14ac:dyDescent="0.2">
      <c r="Q106" s="43">
        <v>307.99</v>
      </c>
      <c r="R106" s="42">
        <v>68.88712431540786</v>
      </c>
      <c r="S106">
        <v>8.6091835207769059</v>
      </c>
    </row>
    <row r="107" spans="17:19" x14ac:dyDescent="0.2">
      <c r="Q107" s="43">
        <v>316.27999999999997</v>
      </c>
      <c r="R107" s="42">
        <v>64.007939596337607</v>
      </c>
      <c r="S107">
        <v>10.144446173949067</v>
      </c>
    </row>
    <row r="108" spans="17:19" x14ac:dyDescent="0.2">
      <c r="Q108" s="43">
        <v>318.10000000000002</v>
      </c>
      <c r="R108" s="42">
        <v>70.476718554076911</v>
      </c>
      <c r="S108">
        <v>6.3554120366403346</v>
      </c>
    </row>
    <row r="109" spans="17:19" x14ac:dyDescent="0.2">
      <c r="Q109" s="43">
        <v>326.5</v>
      </c>
      <c r="R109" s="42">
        <v>65.536633734642436</v>
      </c>
      <c r="S109">
        <v>0.98515548052981217</v>
      </c>
    </row>
    <row r="110" spans="17:19" x14ac:dyDescent="0.2">
      <c r="Q110" s="43">
        <v>336.67</v>
      </c>
      <c r="R110" s="42">
        <v>70.486370954949706</v>
      </c>
      <c r="S110">
        <v>6.8812159504632966</v>
      </c>
    </row>
    <row r="111" spans="17:19" x14ac:dyDescent="0.2">
      <c r="Q111" s="43">
        <v>337.27</v>
      </c>
      <c r="R111" s="42">
        <v>63.161920792291227</v>
      </c>
      <c r="S111">
        <v>9.6706756436830936</v>
      </c>
    </row>
    <row r="112" spans="17:19" x14ac:dyDescent="0.2">
      <c r="Q112" s="43">
        <v>339.37</v>
      </c>
      <c r="R112" s="42">
        <v>68.336865261537042</v>
      </c>
      <c r="S112">
        <v>10.098390336402549</v>
      </c>
    </row>
    <row r="113" spans="17:19" x14ac:dyDescent="0.2">
      <c r="Q113" s="43">
        <v>343.5</v>
      </c>
      <c r="R113" s="42">
        <v>71.356083368021771</v>
      </c>
      <c r="S113">
        <v>14.259406686092195</v>
      </c>
    </row>
    <row r="114" spans="17:19" x14ac:dyDescent="0.2">
      <c r="Q114" s="43">
        <v>344.72</v>
      </c>
      <c r="R114" s="42">
        <v>65.909248437350286</v>
      </c>
      <c r="S114">
        <v>2.853570856237706</v>
      </c>
    </row>
    <row r="115" spans="17:19" x14ac:dyDescent="0.2">
      <c r="Q115" s="43">
        <v>352</v>
      </c>
      <c r="R115" s="42">
        <v>69.175804872151218</v>
      </c>
      <c r="S115">
        <v>7.0064650648904454</v>
      </c>
    </row>
    <row r="116" spans="17:19" x14ac:dyDescent="0.2">
      <c r="Q116" s="43">
        <v>357.3</v>
      </c>
      <c r="R116" s="42">
        <v>67.689054249359899</v>
      </c>
      <c r="S116">
        <v>4.5264665946061697</v>
      </c>
    </row>
    <row r="117" spans="17:19" x14ac:dyDescent="0.2">
      <c r="Q117" s="43">
        <v>357.9</v>
      </c>
      <c r="R117" s="42">
        <v>66.85250704772659</v>
      </c>
      <c r="S117">
        <v>5.6311850866638231</v>
      </c>
    </row>
    <row r="118" spans="17:19" x14ac:dyDescent="0.2">
      <c r="Q118" s="43">
        <v>366.3</v>
      </c>
      <c r="R118" s="42">
        <v>67.26125075876044</v>
      </c>
      <c r="S118">
        <v>6.130041768175488</v>
      </c>
    </row>
    <row r="119" spans="17:19" x14ac:dyDescent="0.2">
      <c r="Q119" s="43">
        <v>368.63</v>
      </c>
      <c r="R119" s="42">
        <v>71.125849085057595</v>
      </c>
      <c r="S119">
        <v>3.6159361827602474</v>
      </c>
    </row>
    <row r="120" spans="17:19" x14ac:dyDescent="0.2">
      <c r="Q120" s="43">
        <v>371</v>
      </c>
      <c r="R120" s="42">
        <v>68.554321308981443</v>
      </c>
      <c r="S120">
        <v>12.690419933029613</v>
      </c>
    </row>
    <row r="121" spans="17:19" x14ac:dyDescent="0.2">
      <c r="Q121" s="43">
        <v>374.8</v>
      </c>
      <c r="R121" s="42">
        <v>65.831386057814498</v>
      </c>
      <c r="S121">
        <v>11.165576192376125</v>
      </c>
    </row>
    <row r="122" spans="17:19" x14ac:dyDescent="0.2">
      <c r="Q122" s="43">
        <v>388.9</v>
      </c>
      <c r="R122" s="42">
        <v>72.121843038541201</v>
      </c>
      <c r="S122">
        <v>7.0690363408477133</v>
      </c>
    </row>
    <row r="123" spans="17:19" x14ac:dyDescent="0.2">
      <c r="Q123" s="43">
        <v>391.5</v>
      </c>
      <c r="R123" s="42">
        <v>70.560009722863029</v>
      </c>
      <c r="S123">
        <v>6.3995095156947492</v>
      </c>
    </row>
    <row r="124" spans="17:19" x14ac:dyDescent="0.2">
      <c r="Q124" s="43">
        <v>395.88</v>
      </c>
      <c r="R124" s="42">
        <v>70.788380784913443</v>
      </c>
      <c r="S124">
        <v>5.7374949511734954</v>
      </c>
    </row>
    <row r="125" spans="17:19" x14ac:dyDescent="0.2">
      <c r="Q125" s="43">
        <v>397.25</v>
      </c>
      <c r="R125" s="42">
        <v>69.66423094130846</v>
      </c>
      <c r="S125">
        <v>5.847617543061169</v>
      </c>
    </row>
    <row r="126" spans="17:19" x14ac:dyDescent="0.2">
      <c r="Q126" s="43">
        <v>407.1</v>
      </c>
      <c r="R126" s="42">
        <v>68.367257841713567</v>
      </c>
      <c r="S126">
        <v>4.9777541617146426</v>
      </c>
    </row>
    <row r="127" spans="17:19" x14ac:dyDescent="0.2">
      <c r="Q127" s="43">
        <v>408.62</v>
      </c>
      <c r="R127" s="42">
        <v>70.465189373620944</v>
      </c>
      <c r="S127">
        <v>9.8211407945828348</v>
      </c>
    </row>
    <row r="128" spans="17:19" x14ac:dyDescent="0.2">
      <c r="Q128" s="43">
        <v>409.8</v>
      </c>
      <c r="R128" s="42">
        <v>67.609768391014242</v>
      </c>
      <c r="S128">
        <v>7.341265659718065</v>
      </c>
    </row>
    <row r="129" spans="17:19" x14ac:dyDescent="0.2">
      <c r="Q129" s="43">
        <v>412.5</v>
      </c>
      <c r="R129" s="42">
        <v>61.440634715927075</v>
      </c>
      <c r="S129">
        <v>4.7255077976936093</v>
      </c>
    </row>
    <row r="130" spans="17:19" x14ac:dyDescent="0.2">
      <c r="Q130" s="43">
        <v>415.5</v>
      </c>
      <c r="R130" s="42">
        <v>68.07390873909614</v>
      </c>
      <c r="S130">
        <v>7.6876291338037923</v>
      </c>
    </row>
    <row r="131" spans="17:19" x14ac:dyDescent="0.2">
      <c r="Q131" s="43">
        <v>417.6</v>
      </c>
      <c r="R131" s="42">
        <v>66.38118423799645</v>
      </c>
      <c r="S131">
        <v>5.6515144235670647</v>
      </c>
    </row>
    <row r="132" spans="17:19" x14ac:dyDescent="0.2">
      <c r="Q132" s="43">
        <v>420.67</v>
      </c>
      <c r="R132" s="42">
        <v>66.145715054965038</v>
      </c>
      <c r="S132">
        <v>6.9238727883242923</v>
      </c>
    </row>
    <row r="133" spans="17:19" x14ac:dyDescent="0.2">
      <c r="Q133" s="43">
        <v>423.25</v>
      </c>
      <c r="R133" s="42">
        <v>71.082843497676535</v>
      </c>
      <c r="S133">
        <v>2.0672225550067083</v>
      </c>
    </row>
    <row r="134" spans="17:19" x14ac:dyDescent="0.2">
      <c r="Q134" s="43">
        <v>424.92</v>
      </c>
      <c r="R134" s="42">
        <v>58.780996229641147</v>
      </c>
      <c r="S134">
        <v>7.217357888599043</v>
      </c>
    </row>
    <row r="135" spans="17:19" x14ac:dyDescent="0.2">
      <c r="Q135" s="43">
        <v>432.5</v>
      </c>
      <c r="R135" s="42">
        <v>52.732868117210508</v>
      </c>
      <c r="S135">
        <v>3.8304061456378875</v>
      </c>
    </row>
    <row r="136" spans="17:19" x14ac:dyDescent="0.2">
      <c r="Q136" s="43">
        <v>435.7</v>
      </c>
      <c r="R136" s="42">
        <v>67.588823591246822</v>
      </c>
      <c r="S136">
        <v>7.1959089007647457</v>
      </c>
    </row>
    <row r="137" spans="17:19" x14ac:dyDescent="0.2">
      <c r="Q137" s="43">
        <v>439.74</v>
      </c>
      <c r="R137" s="42">
        <v>61.734221105643869</v>
      </c>
      <c r="S137">
        <v>4.6558490282306089</v>
      </c>
    </row>
    <row r="138" spans="17:19" x14ac:dyDescent="0.2">
      <c r="Q138" s="43">
        <v>441</v>
      </c>
      <c r="R138" s="42">
        <v>58.142612312049991</v>
      </c>
      <c r="S138">
        <v>3.7706038392229679</v>
      </c>
    </row>
    <row r="139" spans="17:19" x14ac:dyDescent="0.2">
      <c r="Q139" s="43">
        <v>448.61</v>
      </c>
      <c r="R139" s="42">
        <v>67.735966982043323</v>
      </c>
      <c r="S139">
        <v>7.5978321276300598</v>
      </c>
    </row>
    <row r="140" spans="17:19" x14ac:dyDescent="0.2">
      <c r="Q140" s="43">
        <v>451</v>
      </c>
      <c r="R140" s="42">
        <v>66.873397443900629</v>
      </c>
      <c r="S140">
        <v>7.8147836594008488</v>
      </c>
    </row>
  </sheetData>
  <conditionalFormatting sqref="N2:N61">
    <cfRule type="cellIs" dxfId="6" priority="7" operator="lessThan">
      <formula>0</formula>
    </cfRule>
  </conditionalFormatting>
  <conditionalFormatting sqref="R2:R140">
    <cfRule type="cellIs" dxfId="5" priority="6" operator="lessThan">
      <formula>0</formula>
    </cfRule>
  </conditionalFormatting>
  <conditionalFormatting sqref="V2:V59">
    <cfRule type="cellIs" dxfId="4" priority="5" operator="lessThan">
      <formula>0</formula>
    </cfRule>
  </conditionalFormatting>
  <conditionalFormatting sqref="Z2:Z37">
    <cfRule type="cellIs" dxfId="3" priority="4" operator="lessThan">
      <formula>0</formula>
    </cfRule>
  </conditionalFormatting>
  <conditionalFormatting sqref="AD2:AD42">
    <cfRule type="cellIs" dxfId="2" priority="3" operator="lessThan">
      <formula>0</formula>
    </cfRule>
  </conditionalFormatting>
  <conditionalFormatting sqref="AH2:AH58">
    <cfRule type="cellIs" dxfId="1" priority="2" operator="lessThan">
      <formula>0</formula>
    </cfRule>
  </conditionalFormatting>
  <conditionalFormatting sqref="AG2:AG58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4072B-DE7F-CB41-B90D-72ACB16B38A5}">
  <dimension ref="A1:M33"/>
  <sheetViews>
    <sheetView workbookViewId="0">
      <selection activeCell="L14" sqref="L14"/>
    </sheetView>
  </sheetViews>
  <sheetFormatPr baseColWidth="10" defaultRowHeight="16" x14ac:dyDescent="0.2"/>
  <sheetData>
    <row r="1" spans="1:13" x14ac:dyDescent="0.2">
      <c r="A1" s="1" t="s">
        <v>8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16</v>
      </c>
      <c r="J1" s="1" t="s">
        <v>17</v>
      </c>
      <c r="K1" s="2" t="s">
        <v>18</v>
      </c>
      <c r="L1" s="3" t="s">
        <v>19</v>
      </c>
      <c r="M1" s="4" t="s">
        <v>9</v>
      </c>
    </row>
    <row r="2" spans="1:13" x14ac:dyDescent="0.2">
      <c r="A2" s="1">
        <v>0</v>
      </c>
      <c r="B2" s="1"/>
      <c r="C2" s="5">
        <v>66017</v>
      </c>
      <c r="D2" s="5">
        <v>12659</v>
      </c>
      <c r="E2" s="5">
        <v>1263</v>
      </c>
      <c r="F2" s="5">
        <v>28721</v>
      </c>
      <c r="G2" s="5">
        <f>('[1]Morgan Soil Samples 103020'!T5+'[1]Morgan Soil Samples 103020'!V5)</f>
        <v>3211</v>
      </c>
      <c r="H2" s="1">
        <v>998</v>
      </c>
      <c r="I2" s="5">
        <v>33426</v>
      </c>
      <c r="J2" s="5">
        <v>2660</v>
      </c>
      <c r="K2" s="6">
        <f>SLOPE($A$2:$A$6,C2:C6)</f>
        <v>7.6628979518472581E-6</v>
      </c>
      <c r="L2" s="7">
        <f>INTERCEPT($A$2:$A$6,C2:C6)</f>
        <v>-0.2819327579747597</v>
      </c>
      <c r="M2" s="8" t="s">
        <v>20</v>
      </c>
    </row>
    <row r="3" spans="1:13" x14ac:dyDescent="0.2">
      <c r="A3" s="1">
        <v>0.5</v>
      </c>
      <c r="B3" s="1"/>
      <c r="C3" s="5">
        <v>82407</v>
      </c>
      <c r="D3" s="5">
        <v>33928</v>
      </c>
      <c r="E3" s="5">
        <v>13544</v>
      </c>
      <c r="F3" s="5">
        <v>65346</v>
      </c>
      <c r="G3" s="5">
        <f>('[1]Morgan Soil Samples 103020'!T6+'[1]Morgan Soil Samples 103020'!V6)</f>
        <v>3231</v>
      </c>
      <c r="H3" s="5">
        <v>3569</v>
      </c>
      <c r="I3" s="5">
        <v>578916</v>
      </c>
      <c r="J3" s="5">
        <v>7666</v>
      </c>
      <c r="K3" s="6">
        <f>SLOPE($A$2:$A$6,D2:D6)</f>
        <v>1.5661078991881834E-5</v>
      </c>
      <c r="L3" s="7">
        <f>INTERCEPT($A$2:$A$6,D$2:D$6)</f>
        <v>-9.681912459160591E-2</v>
      </c>
      <c r="M3" s="8" t="s">
        <v>21</v>
      </c>
    </row>
    <row r="4" spans="1:13" x14ac:dyDescent="0.2">
      <c r="A4" s="1">
        <v>1</v>
      </c>
      <c r="B4" s="1"/>
      <c r="C4" s="5">
        <v>149624</v>
      </c>
      <c r="D4" s="5">
        <v>64270</v>
      </c>
      <c r="E4" s="5">
        <v>26597</v>
      </c>
      <c r="F4" s="5">
        <v>117309</v>
      </c>
      <c r="G4" s="5">
        <f>('[1]Morgan Soil Samples 103020'!T7+'[1]Morgan Soil Samples 103020'!V7)</f>
        <v>5768</v>
      </c>
      <c r="H4" s="5">
        <v>7078</v>
      </c>
      <c r="I4" s="5">
        <v>1175366</v>
      </c>
      <c r="J4" s="5">
        <v>15611</v>
      </c>
      <c r="K4" s="6">
        <f>SLOPE($A$2:$A$6,E2:E6)</f>
        <v>3.5640108228000618E-6</v>
      </c>
      <c r="L4" s="7">
        <f>INTERCEPT($A$2:$A$6,E$2:E$6)</f>
        <v>1.4356502569456671</v>
      </c>
      <c r="M4" s="8" t="s">
        <v>22</v>
      </c>
    </row>
    <row r="5" spans="1:13" x14ac:dyDescent="0.2">
      <c r="A5" s="1">
        <v>5</v>
      </c>
      <c r="B5" s="1"/>
      <c r="C5" s="5">
        <v>702636</v>
      </c>
      <c r="D5" s="5">
        <v>331222</v>
      </c>
      <c r="E5" s="5">
        <v>128628</v>
      </c>
      <c r="F5" s="5">
        <v>409468</v>
      </c>
      <c r="G5" s="5">
        <f>('[1]Morgan Soil Samples 103020'!T8+'[1]Morgan Soil Samples 103020'!V8)</f>
        <v>26438</v>
      </c>
      <c r="H5" s="5">
        <v>34513</v>
      </c>
      <c r="I5" s="5">
        <v>5701933</v>
      </c>
      <c r="J5" s="5">
        <v>70060</v>
      </c>
      <c r="K5" s="6">
        <f>SLOPE($A$2:$A$6,F2:F6)</f>
        <v>1.3333660816855618E-5</v>
      </c>
      <c r="L5" s="7">
        <f>INTERCEPT($A$2:$A$6,F$2:F$6)</f>
        <v>-0.43906250051293938</v>
      </c>
      <c r="M5" s="8" t="s">
        <v>23</v>
      </c>
    </row>
    <row r="6" spans="1:13" x14ac:dyDescent="0.2">
      <c r="A6" s="1">
        <v>10</v>
      </c>
      <c r="B6" s="1"/>
      <c r="C6" s="5">
        <v>1336508</v>
      </c>
      <c r="D6" s="5">
        <v>642399</v>
      </c>
      <c r="E6" s="5">
        <v>2445490</v>
      </c>
      <c r="F6" s="5">
        <v>781270</v>
      </c>
      <c r="G6" s="5">
        <f>('[1]Morgan Soil Samples 103020'!T9+'[1]Morgan Soil Samples 103020'!V9)</f>
        <v>49083</v>
      </c>
      <c r="H6" s="5">
        <v>74149</v>
      </c>
      <c r="I6" s="5">
        <v>11515599</v>
      </c>
      <c r="J6" s="5">
        <v>153963</v>
      </c>
      <c r="K6" s="6">
        <f>SLOPE($A$2:$A$6,G2:G6)</f>
        <v>2.1006582456640862E-4</v>
      </c>
      <c r="L6" s="7">
        <f>INTERCEPT($A$2:$A$6,G$2:G$6)</f>
        <v>-0.38585697100711913</v>
      </c>
      <c r="M6" s="8" t="s">
        <v>24</v>
      </c>
    </row>
    <row r="7" spans="1:13" x14ac:dyDescent="0.2">
      <c r="A7" s="9" t="s">
        <v>25</v>
      </c>
      <c r="B7" s="10"/>
      <c r="C7" s="11">
        <f>MAX(C2:C6)</f>
        <v>1336508</v>
      </c>
      <c r="D7" s="11">
        <f t="shared" ref="D7:J7" si="0">MAX(D2:D6)</f>
        <v>642399</v>
      </c>
      <c r="E7" s="11">
        <f t="shared" si="0"/>
        <v>2445490</v>
      </c>
      <c r="F7" s="11">
        <f t="shared" si="0"/>
        <v>781270</v>
      </c>
      <c r="G7" s="11">
        <f>MAX(G2:G6)</f>
        <v>49083</v>
      </c>
      <c r="H7" s="11">
        <f t="shared" si="0"/>
        <v>74149</v>
      </c>
      <c r="I7" s="11">
        <f t="shared" si="0"/>
        <v>11515599</v>
      </c>
      <c r="J7" s="11">
        <f t="shared" si="0"/>
        <v>153963</v>
      </c>
      <c r="K7" s="6">
        <f>SLOPE($A$2:$A$6,H2:H6)</f>
        <v>1.3630475138941725E-4</v>
      </c>
      <c r="L7" s="7">
        <f>INTERCEPT($A$2:$A$6,H$2:H$6)</f>
        <v>2.0316854918675187E-2</v>
      </c>
      <c r="M7" s="8" t="s">
        <v>26</v>
      </c>
    </row>
    <row r="8" spans="1:13" x14ac:dyDescent="0.2">
      <c r="A8" s="12" t="s">
        <v>27</v>
      </c>
      <c r="B8" s="13"/>
      <c r="C8" s="14">
        <f>MIN(C2:C6)</f>
        <v>66017</v>
      </c>
      <c r="D8" s="14">
        <f t="shared" ref="D8:J8" si="1">MIN(D2:D6)</f>
        <v>12659</v>
      </c>
      <c r="E8" s="14">
        <f t="shared" si="1"/>
        <v>1263</v>
      </c>
      <c r="F8" s="14">
        <f t="shared" si="1"/>
        <v>28721</v>
      </c>
      <c r="G8" s="14">
        <f t="shared" si="1"/>
        <v>3211</v>
      </c>
      <c r="H8" s="14">
        <f t="shared" si="1"/>
        <v>998</v>
      </c>
      <c r="I8" s="14">
        <f t="shared" si="1"/>
        <v>33426</v>
      </c>
      <c r="J8" s="14">
        <f t="shared" si="1"/>
        <v>2660</v>
      </c>
      <c r="K8" s="6">
        <f>SLOPE($A$2:$A$6,I2:I6)</f>
        <v>8.7118475884710515E-7</v>
      </c>
      <c r="L8" s="7">
        <f>INTERCEPT($A$2:$A$6,I$2:I$6)</f>
        <v>-1.1415085246271328E-2</v>
      </c>
      <c r="M8" s="8" t="s">
        <v>28</v>
      </c>
    </row>
    <row r="9" spans="1:13" ht="17" thickBot="1" x14ac:dyDescent="0.25">
      <c r="A9" s="15" t="s">
        <v>29</v>
      </c>
      <c r="B9" s="16"/>
      <c r="C9" s="16"/>
      <c r="D9" s="16"/>
      <c r="E9" s="16"/>
      <c r="F9" s="16"/>
      <c r="G9" s="16"/>
      <c r="H9" s="16"/>
      <c r="I9" s="16"/>
      <c r="J9" s="17"/>
      <c r="K9" s="18">
        <f>SLOPE($A$2:$A$6,J2:J6)</f>
        <v>6.6021511612221158E-5</v>
      </c>
      <c r="L9" s="18">
        <f>INTERCEPT($A$2:$A$6,J$2:J$6)</f>
        <v>-5.4740851816026392E-4</v>
      </c>
      <c r="M9" s="19" t="s">
        <v>30</v>
      </c>
    </row>
    <row r="10" spans="1:13" x14ac:dyDescent="0.2">
      <c r="A10" s="20" t="s">
        <v>31</v>
      </c>
      <c r="B10" t="s">
        <v>9</v>
      </c>
      <c r="C10" t="s">
        <v>10</v>
      </c>
      <c r="D10" t="s">
        <v>11</v>
      </c>
      <c r="E10" t="s">
        <v>12</v>
      </c>
      <c r="F10" t="s">
        <v>13</v>
      </c>
      <c r="G10" t="s">
        <v>14</v>
      </c>
      <c r="J10" s="21" t="s">
        <v>17</v>
      </c>
      <c r="K10" s="46" t="s">
        <v>32</v>
      </c>
      <c r="L10" s="47"/>
      <c r="M10" s="47"/>
    </row>
    <row r="11" spans="1:13" x14ac:dyDescent="0.2">
      <c r="A11" s="20" t="s">
        <v>33</v>
      </c>
      <c r="C11" s="22">
        <f>'[1]Morgan Soil Samples 103020'!L17</f>
        <v>127519</v>
      </c>
      <c r="D11" s="22">
        <v>51008</v>
      </c>
      <c r="E11" s="22">
        <v>726261</v>
      </c>
      <c r="F11" s="22">
        <v>611990</v>
      </c>
      <c r="G11" s="22">
        <f>SUM('[1]Morgan Soil Samples 103020'!T17,'[1]Morgan Soil Samples 103020'!V17)</f>
        <v>11082</v>
      </c>
      <c r="H11" s="22"/>
      <c r="I11" s="22"/>
      <c r="J11" s="23">
        <v>35690</v>
      </c>
    </row>
    <row r="12" spans="1:13" x14ac:dyDescent="0.2">
      <c r="A12" s="20" t="s">
        <v>34</v>
      </c>
      <c r="C12" s="22">
        <f>'[1]Morgan Soil Samples 103020'!L18</f>
        <v>116804</v>
      </c>
      <c r="D12" s="22">
        <v>70977</v>
      </c>
      <c r="E12" s="22">
        <v>790585</v>
      </c>
      <c r="F12" s="22">
        <v>656724</v>
      </c>
      <c r="G12" s="22">
        <f>SUM('[1]Morgan Soil Samples 103020'!T18,'[1]Morgan Soil Samples 103020'!V18)</f>
        <v>10692</v>
      </c>
      <c r="H12" s="22"/>
      <c r="I12" s="22"/>
      <c r="J12" s="23">
        <v>36057</v>
      </c>
    </row>
    <row r="13" spans="1:13" x14ac:dyDescent="0.2">
      <c r="A13" s="20" t="s">
        <v>35</v>
      </c>
      <c r="C13" s="22">
        <f>'[1]Morgan Soil Samples 103020'!L22</f>
        <v>87718</v>
      </c>
      <c r="D13" s="22">
        <v>35194</v>
      </c>
      <c r="E13" s="22">
        <v>532800</v>
      </c>
      <c r="F13" s="22">
        <v>386458</v>
      </c>
      <c r="G13" s="22">
        <f>SUM('[1]Morgan Soil Samples 103020'!T22,'[1]Morgan Soil Samples 103020'!V22)</f>
        <v>24666</v>
      </c>
      <c r="H13" s="22"/>
      <c r="J13" s="23">
        <v>23390</v>
      </c>
    </row>
    <row r="14" spans="1:13" x14ac:dyDescent="0.2">
      <c r="A14" s="20" t="s">
        <v>36</v>
      </c>
      <c r="C14">
        <v>74703</v>
      </c>
      <c r="D14" s="22">
        <v>47168</v>
      </c>
      <c r="E14" s="22">
        <v>464475</v>
      </c>
      <c r="F14" s="22">
        <v>415212</v>
      </c>
      <c r="G14" s="22">
        <v>14994</v>
      </c>
      <c r="H14" s="22"/>
      <c r="J14" s="23">
        <v>38115</v>
      </c>
    </row>
    <row r="15" spans="1:13" x14ac:dyDescent="0.2">
      <c r="A15" s="20" t="s">
        <v>37</v>
      </c>
      <c r="C15" s="22">
        <f>'[1]Morgan Soil Samples 103020'!L20</f>
        <v>67726</v>
      </c>
      <c r="D15" s="22">
        <v>95056</v>
      </c>
      <c r="E15" s="22">
        <v>418713</v>
      </c>
      <c r="F15" s="22">
        <v>292225</v>
      </c>
      <c r="G15" s="22">
        <v>6036</v>
      </c>
      <c r="H15" s="22"/>
      <c r="J15" s="23">
        <v>129780</v>
      </c>
      <c r="L15" s="22"/>
    </row>
    <row r="16" spans="1:13" x14ac:dyDescent="0.2">
      <c r="A16" s="20" t="s">
        <v>36</v>
      </c>
      <c r="C16" s="22">
        <v>86300</v>
      </c>
      <c r="D16" s="22">
        <v>57397</v>
      </c>
      <c r="E16" s="22">
        <v>539162</v>
      </c>
      <c r="F16" s="22">
        <v>466644</v>
      </c>
      <c r="G16" s="22">
        <v>6963</v>
      </c>
      <c r="H16" s="22"/>
      <c r="J16" s="23">
        <v>39958</v>
      </c>
      <c r="L16" s="22"/>
    </row>
    <row r="17" spans="1:12" x14ac:dyDescent="0.2">
      <c r="A17" s="24" t="s">
        <v>37</v>
      </c>
      <c r="B17" s="25"/>
      <c r="C17" s="26">
        <v>80368</v>
      </c>
      <c r="D17" s="26">
        <v>120628</v>
      </c>
      <c r="E17" s="26">
        <v>507127</v>
      </c>
      <c r="F17" s="26">
        <v>345879</v>
      </c>
      <c r="G17" s="22">
        <v>17477</v>
      </c>
      <c r="H17" s="26"/>
      <c r="I17" s="25"/>
      <c r="J17" s="27">
        <v>144583</v>
      </c>
    </row>
    <row r="18" spans="1:12" x14ac:dyDescent="0.2">
      <c r="A18" s="28" t="s">
        <v>38</v>
      </c>
      <c r="B18" s="29"/>
      <c r="C18" s="29"/>
      <c r="D18" s="29"/>
      <c r="E18" s="29"/>
      <c r="F18" s="29"/>
      <c r="G18" s="29"/>
      <c r="H18" s="29"/>
      <c r="I18" s="29"/>
      <c r="J18" s="30"/>
    </row>
    <row r="19" spans="1:12" x14ac:dyDescent="0.2">
      <c r="A19" s="20" t="s">
        <v>31</v>
      </c>
      <c r="B19" t="s">
        <v>9</v>
      </c>
      <c r="C19" t="s">
        <v>10</v>
      </c>
      <c r="D19" t="s">
        <v>11</v>
      </c>
      <c r="E19" t="s">
        <v>12</v>
      </c>
      <c r="F19" t="s">
        <v>13</v>
      </c>
      <c r="G19" t="s">
        <v>14</v>
      </c>
      <c r="J19" s="21" t="s">
        <v>17</v>
      </c>
      <c r="L19" s="22"/>
    </row>
    <row r="20" spans="1:12" x14ac:dyDescent="0.2">
      <c r="A20" s="20" t="s">
        <v>33</v>
      </c>
      <c r="C20">
        <f>(C11*$K$2+$L$2)*0.0015</f>
        <v>1.0428484889202763E-3</v>
      </c>
      <c r="D20">
        <f>(D11*$K$3+$L$3)*0.0015</f>
        <v>1.053031788939454E-3</v>
      </c>
      <c r="E20">
        <f>(E11*$K$4+$L$4)*0.0015</f>
        <v>6.0360784816848936E-3</v>
      </c>
      <c r="F20">
        <f>(F11*$K$5+$L$5)*0.0015</f>
        <v>1.1581506874191795E-2</v>
      </c>
      <c r="G20">
        <f>(G11*$K$6+$L$6)*0.0015</f>
        <v>2.9131387452567318E-3</v>
      </c>
      <c r="J20" s="21">
        <f>(J11*$K$9+$L$9)*0.0015</f>
        <v>3.5336405113830195E-3</v>
      </c>
      <c r="L20" s="22"/>
    </row>
    <row r="21" spans="1:12" x14ac:dyDescent="0.2">
      <c r="A21" s="20" t="s">
        <v>34</v>
      </c>
      <c r="C21">
        <f t="shared" ref="C21:C26" si="2">(C12*$K$2+$L$2)*0.0015</f>
        <v>9.1968656158921119E-4</v>
      </c>
      <c r="D21">
        <f t="shared" ref="D21:D26" si="3">(D12*$K$3+$L$3)*0.0015</f>
        <v>1.5221359185227867E-3</v>
      </c>
      <c r="E21">
        <f t="shared" ref="E21:E26" si="4">(E12*$K$4+$L$4)*0.0015</f>
        <v>6.3799556299335815E-3</v>
      </c>
      <c r="F21">
        <f t="shared" ref="F21:F26" si="5">(F12*$K$5+$L$5)*0.0015</f>
        <v>1.2476208848663623E-2</v>
      </c>
      <c r="G21">
        <f t="shared" ref="G21:G26" si="6">(G12*$K$6+$L$6)*0.0015</f>
        <v>2.790250237885383E-3</v>
      </c>
      <c r="J21" s="21">
        <f t="shared" ref="J21:J26" si="7">(J12*$K$9+$L$9)*0.0015</f>
        <v>3.5699853535255473E-3</v>
      </c>
    </row>
    <row r="22" spans="1:12" x14ac:dyDescent="0.2">
      <c r="A22" s="20" t="s">
        <v>35</v>
      </c>
      <c r="C22">
        <f t="shared" si="2"/>
        <v>5.8536198684806709E-4</v>
      </c>
      <c r="D22">
        <f t="shared" si="3"/>
        <v>6.8153533417302501E-4</v>
      </c>
      <c r="E22">
        <f t="shared" si="4"/>
        <v>5.0018328350003105E-3</v>
      </c>
      <c r="F22">
        <f t="shared" si="5"/>
        <v>7.0707560871711731E-3</v>
      </c>
      <c r="G22">
        <f t="shared" si="6"/>
        <v>7.193439986621873E-3</v>
      </c>
      <c r="J22" s="21">
        <f t="shared" si="7"/>
        <v>2.3155436221375392E-3</v>
      </c>
    </row>
    <row r="23" spans="1:12" x14ac:dyDescent="0.2">
      <c r="A23" s="20" t="s">
        <v>36</v>
      </c>
      <c r="C23">
        <f t="shared" si="2"/>
        <v>4.3576306158312904E-4</v>
      </c>
      <c r="D23">
        <f t="shared" si="3"/>
        <v>9.6282397394621461E-4</v>
      </c>
      <c r="E23">
        <f t="shared" si="4"/>
        <v>4.6365662757985879E-3</v>
      </c>
      <c r="F23">
        <f t="shared" si="5"/>
        <v>7.6458502118629725E-3</v>
      </c>
      <c r="G23">
        <f>(G14*$K$6+$L$6)*0.0015</f>
        <v>4.1458050038124172E-3</v>
      </c>
      <c r="J23" s="21">
        <f t="shared" si="7"/>
        <v>3.7737937598724741E-3</v>
      </c>
    </row>
    <row r="24" spans="1:12" x14ac:dyDescent="0.2">
      <c r="A24" s="20" t="s">
        <v>37</v>
      </c>
      <c r="C24">
        <f t="shared" si="2"/>
        <v>3.5556700306807151E-4</v>
      </c>
      <c r="D24">
        <f t="shared" si="3"/>
        <v>2.0877906000910705E-3</v>
      </c>
      <c r="E24">
        <f t="shared" si="4"/>
        <v>4.3919218808891238E-3</v>
      </c>
      <c r="F24">
        <f t="shared" si="5"/>
        <v>5.1860497975390399E-3</v>
      </c>
      <c r="G24">
        <f>(G15*$K$6+$L$6)*0.0015</f>
        <v>1.323150519113585E-3</v>
      </c>
      <c r="J24" s="21">
        <f t="shared" si="7"/>
        <v>1.2851586552773851E-2</v>
      </c>
    </row>
    <row r="25" spans="1:12" x14ac:dyDescent="0.2">
      <c r="A25" s="20" t="s">
        <v>36</v>
      </c>
      <c r="C25">
        <f t="shared" si="2"/>
        <v>5.6906300290448814E-4</v>
      </c>
      <c r="D25">
        <f t="shared" si="3"/>
        <v>1.2031197394581537E-3</v>
      </c>
      <c r="E25">
        <f t="shared" si="4"/>
        <v>5.035844190282291E-3</v>
      </c>
      <c r="F25">
        <f t="shared" si="5"/>
        <v>8.6745154765617508E-3</v>
      </c>
      <c r="G25">
        <f t="shared" si="6"/>
        <v>1.6152470481731759E-3</v>
      </c>
      <c r="J25" s="21">
        <f t="shared" si="7"/>
        <v>3.9563102287244597E-3</v>
      </c>
    </row>
    <row r="26" spans="1:12" x14ac:dyDescent="0.2">
      <c r="A26" s="24" t="s">
        <v>37</v>
      </c>
      <c r="B26" s="25"/>
      <c r="C26">
        <f t="shared" si="2"/>
        <v>5.0087853692895124E-4</v>
      </c>
      <c r="D26">
        <f t="shared" si="3"/>
        <v>2.688518268061674E-3</v>
      </c>
      <c r="E26">
        <f t="shared" si="4"/>
        <v>4.8645845602196909E-3</v>
      </c>
      <c r="F26">
        <f t="shared" si="5"/>
        <v>6.2591561537403981E-3</v>
      </c>
      <c r="G26">
        <f t="shared" si="6"/>
        <v>4.9281951674100067E-3</v>
      </c>
      <c r="H26" s="25"/>
      <c r="I26" s="25"/>
      <c r="J26" s="21">
        <f t="shared" si="7"/>
        <v>1.4317561207367418E-2</v>
      </c>
    </row>
    <row r="27" spans="1:12" x14ac:dyDescent="0.2">
      <c r="A27" s="31" t="s">
        <v>39</v>
      </c>
      <c r="B27" s="32"/>
      <c r="C27" s="32"/>
      <c r="D27" s="32"/>
      <c r="E27" s="32"/>
      <c r="F27" s="32"/>
      <c r="G27" s="32"/>
      <c r="H27" s="32"/>
      <c r="I27" s="32"/>
      <c r="J27" s="33"/>
    </row>
    <row r="28" spans="1:12" x14ac:dyDescent="0.2">
      <c r="A28" s="20" t="s">
        <v>31</v>
      </c>
      <c r="B28" t="s">
        <v>9</v>
      </c>
      <c r="C28" t="s">
        <v>10</v>
      </c>
      <c r="D28" t="s">
        <v>11</v>
      </c>
      <c r="E28" t="s">
        <v>12</v>
      </c>
      <c r="F28" t="s">
        <v>13</v>
      </c>
      <c r="G28" t="s">
        <v>14</v>
      </c>
      <c r="J28" s="21" t="s">
        <v>17</v>
      </c>
    </row>
    <row r="29" spans="1:12" x14ac:dyDescent="0.2">
      <c r="A29" s="20" t="s">
        <v>33</v>
      </c>
      <c r="C29">
        <f>C20/22.989769</f>
        <v>4.5361416590148271E-5</v>
      </c>
      <c r="D29">
        <f>D20/24.305</f>
        <v>4.3325726761549226E-5</v>
      </c>
      <c r="E29">
        <f>E20/26.981539</f>
        <v>2.2371142289863056E-4</v>
      </c>
      <c r="F29">
        <f>F20/39.0983</f>
        <v>2.9621510076376198E-4</v>
      </c>
      <c r="G29">
        <f>G20/40.078</f>
        <v>7.2686729508875984E-5</v>
      </c>
      <c r="J29" s="21">
        <f>J20/54.938044</f>
        <v>6.4320464546990781E-5</v>
      </c>
    </row>
    <row r="30" spans="1:12" x14ac:dyDescent="0.2">
      <c r="A30" s="20" t="s">
        <v>34</v>
      </c>
      <c r="C30">
        <f t="shared" ref="C30:C31" si="8">C21/22.989769</f>
        <v>4.0004167140140085E-5</v>
      </c>
      <c r="D30">
        <f t="shared" ref="D30:D31" si="9">D21/24.305</f>
        <v>6.2626452109557155E-5</v>
      </c>
      <c r="E30">
        <f t="shared" ref="E30:E31" si="10">E21/26.981539</f>
        <v>2.3645632778521571E-4</v>
      </c>
      <c r="F30">
        <f t="shared" ref="F30:F31" si="11">F21/39.0983</f>
        <v>3.1909849913330302E-4</v>
      </c>
      <c r="G30">
        <f t="shared" ref="G30:G31" si="12">G21/40.078</f>
        <v>6.9620495979973618E-5</v>
      </c>
      <c r="J30" s="21">
        <f t="shared" ref="J30:J31" si="13">J21/54.938044</f>
        <v>6.498202508858065E-5</v>
      </c>
    </row>
    <row r="31" spans="1:12" x14ac:dyDescent="0.2">
      <c r="A31" s="20" t="s">
        <v>35</v>
      </c>
      <c r="C31">
        <f t="shared" si="8"/>
        <v>2.5461847261191147E-5</v>
      </c>
      <c r="D31">
        <f t="shared" si="9"/>
        <v>2.804095182773195E-5</v>
      </c>
      <c r="E31">
        <f t="shared" si="10"/>
        <v>1.8537981969821331E-4</v>
      </c>
      <c r="F31">
        <f t="shared" si="11"/>
        <v>1.8084561444285744E-4</v>
      </c>
      <c r="G31">
        <f t="shared" si="12"/>
        <v>1.7948600196172144E-4</v>
      </c>
      <c r="J31" s="21">
        <f t="shared" si="13"/>
        <v>4.2148272008692904E-5</v>
      </c>
    </row>
    <row r="32" spans="1:12" x14ac:dyDescent="0.2">
      <c r="A32" t="s">
        <v>36</v>
      </c>
      <c r="C32">
        <v>2.1853766005383031E-5</v>
      </c>
      <c r="D32">
        <v>4.4557574848886402E-5</v>
      </c>
      <c r="E32">
        <v>1.7924126689142672E-4</v>
      </c>
      <c r="F32">
        <v>2.0870940281834149E-4</v>
      </c>
      <c r="G32">
        <f>AVERAGE(F32,F30)</f>
        <v>2.6390395097582224E-4</v>
      </c>
      <c r="J32" s="21">
        <v>7.0352923272959394E-5</v>
      </c>
    </row>
    <row r="33" spans="1:10" x14ac:dyDescent="0.2">
      <c r="A33" t="s">
        <v>37</v>
      </c>
      <c r="C33" s="25">
        <v>1.8626666931647354E-5</v>
      </c>
      <c r="D33" s="25">
        <v>9.8257742607544635E-5</v>
      </c>
      <c r="E33" s="25">
        <v>1.7153407077907627E-4</v>
      </c>
      <c r="F33" s="25">
        <v>1.4636449604304327E-4</v>
      </c>
      <c r="G33">
        <f>AVERAGE(F33,F31)</f>
        <v>1.6360505524295034E-4</v>
      </c>
      <c r="H33" s="25"/>
      <c r="I33" s="25"/>
      <c r="J33" s="34">
        <v>2.4727079617306059E-4</v>
      </c>
    </row>
  </sheetData>
  <mergeCells count="1">
    <mergeCell ref="K10:M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Permian</vt:lpstr>
      <vt:lpstr>Triassic</vt:lpstr>
      <vt:lpstr>LSTs</vt:lpstr>
      <vt:lpstr>MajorElementData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Gulbranson</dc:creator>
  <cp:lastModifiedBy>Erik Gulbranson</cp:lastModifiedBy>
  <dcterms:created xsi:type="dcterms:W3CDTF">2021-10-29T21:36:53Z</dcterms:created>
  <dcterms:modified xsi:type="dcterms:W3CDTF">2021-11-20T02:34:15Z</dcterms:modified>
</cp:coreProperties>
</file>